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1.xml" ContentType="application/vnd.openxmlformats-officedocument.drawing+xml"/>
  <Override PartName="/xl/tables/table9.xml" ContentType="application/vnd.openxmlformats-officedocument.spreadsheetml.table+xml"/>
  <Override PartName="/xl/slicers/slicer1.xml" ContentType="application/vnd.ms-excel.slicer+xml"/>
  <Override PartName="/xl/customProperty1.bin" ContentType="application/vnd.openxmlformats-officedocument.spreadsheetml.customProperty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drawings/drawing2.xml" ContentType="application/vnd.openxmlformats-officedocument.drawing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arcia\Desktop\Transparencia julio 2022\"/>
    </mc:Choice>
  </mc:AlternateContent>
  <xr:revisionPtr revIDLastSave="0" documentId="8_{241ECD28-918F-478D-B6AA-E2AA630CF3BE}" xr6:coauthVersionLast="47" xr6:coauthVersionMax="47" xr10:uidLastSave="{00000000-0000-0000-0000-000000000000}"/>
  <bookViews>
    <workbookView xWindow="-15" yWindow="0" windowWidth="10380" windowHeight="10890" firstSheet="8" activeTab="8" xr2:uid="{542C8530-FD36-40F3-AA3A-537B633C0DDA}"/>
  </bookViews>
  <sheets>
    <sheet name="cruce depto" sheetId="58" state="hidden" r:id="rId1"/>
    <sheet name="depto" sheetId="56" state="hidden" r:id="rId2"/>
    <sheet name="JUNIO" sheetId="60" state="hidden" r:id="rId3"/>
    <sheet name="Hoja2" sheetId="62" state="hidden" r:id="rId4"/>
    <sheet name="modelo datos" sheetId="61" state="hidden" r:id="rId5"/>
    <sheet name="JUL" sheetId="66" state="hidden" r:id="rId6"/>
    <sheet name="CARRERA)" sheetId="48" state="hidden" r:id="rId7"/>
    <sheet name="CATEGORIA" sheetId="54" state="hidden" r:id="rId8"/>
    <sheet name="COMP.SEG." sheetId="4" r:id="rId9"/>
  </sheets>
  <externalReferences>
    <externalReference r:id="rId10"/>
  </externalReferences>
  <definedNames>
    <definedName name="_xlnm._FilterDatabase" localSheetId="2" hidden="1">JUNIO!$A$1:$P$1399</definedName>
    <definedName name="_xlnm.Print_Area" localSheetId="8">'COMP.SEG.'!$A$1:$K$173</definedName>
    <definedName name="SegmentaciónDeDatos_TIPO">#N/A</definedName>
    <definedName name="_xlnm.Print_Titles" localSheetId="8">'COMP.SEG.'!$1:$7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1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7" i="66" l="1"/>
  <c r="B94" i="66"/>
  <c r="B1236" i="66"/>
  <c r="B216" i="66"/>
  <c r="B93" i="66"/>
  <c r="B243" i="66"/>
  <c r="B226" i="66"/>
  <c r="B215" i="66"/>
  <c r="B53" i="66"/>
  <c r="B214" i="66"/>
  <c r="B236" i="66"/>
  <c r="B235" i="66"/>
  <c r="B213" i="66"/>
  <c r="B242" i="66"/>
  <c r="B212" i="66"/>
  <c r="B211" i="66"/>
  <c r="B210" i="66"/>
  <c r="B209" i="66"/>
  <c r="B208" i="66"/>
  <c r="B207" i="66"/>
  <c r="B206" i="66"/>
  <c r="B205" i="66"/>
  <c r="B204" i="66"/>
  <c r="B92" i="66"/>
  <c r="B229" i="66"/>
  <c r="B203" i="66"/>
  <c r="B202" i="66"/>
  <c r="B40" i="66"/>
  <c r="B91" i="66"/>
  <c r="B201" i="66"/>
  <c r="B473" i="66"/>
  <c r="B200" i="66"/>
  <c r="B199" i="66"/>
  <c r="B198" i="66"/>
  <c r="B225" i="66"/>
  <c r="B234" i="66"/>
  <c r="B197" i="66"/>
  <c r="B196" i="66"/>
  <c r="B195" i="66"/>
  <c r="B69" i="66"/>
  <c r="B194" i="66"/>
  <c r="B193" i="66"/>
  <c r="B192" i="66"/>
  <c r="B191" i="66"/>
  <c r="B190" i="66"/>
  <c r="B228" i="66"/>
  <c r="B90" i="66"/>
  <c r="B27" i="66"/>
  <c r="B189" i="66"/>
  <c r="B31" i="66"/>
  <c r="B188" i="66"/>
  <c r="B187" i="66"/>
  <c r="B97" i="66"/>
  <c r="B186" i="66"/>
  <c r="B185" i="66"/>
  <c r="B218" i="66"/>
  <c r="B184" i="66"/>
  <c r="B183" i="66"/>
  <c r="B68" i="66"/>
  <c r="B224" i="66"/>
  <c r="B182" i="66"/>
  <c r="B181" i="66"/>
  <c r="B96" i="66"/>
  <c r="B241" i="66"/>
  <c r="B180" i="66"/>
  <c r="B179" i="66"/>
  <c r="B178" i="66"/>
  <c r="B177" i="66"/>
  <c r="B176" i="66"/>
  <c r="B175" i="66"/>
  <c r="B174" i="66"/>
  <c r="B173" i="66"/>
  <c r="B231" i="66"/>
  <c r="B172" i="66"/>
  <c r="B70" i="66"/>
  <c r="B171" i="66"/>
  <c r="B170" i="66"/>
  <c r="B223" i="66"/>
  <c r="B169" i="66"/>
  <c r="B168" i="66"/>
  <c r="B167" i="66"/>
  <c r="B47" i="66"/>
  <c r="B166" i="66"/>
  <c r="B165" i="66"/>
  <c r="B164" i="66"/>
  <c r="B163" i="66"/>
  <c r="B227" i="66"/>
  <c r="B67" i="66"/>
  <c r="B162" i="66"/>
  <c r="B26" i="66"/>
  <c r="B89" i="66"/>
  <c r="B161" i="66"/>
  <c r="B160" i="66"/>
  <c r="B233" i="66"/>
  <c r="B1237" i="66"/>
  <c r="B159" i="66"/>
  <c r="B66" i="66"/>
  <c r="B158" i="66"/>
  <c r="B36" i="66"/>
  <c r="B52" i="66"/>
  <c r="B157" i="66"/>
  <c r="B156" i="66"/>
  <c r="B88" i="66"/>
  <c r="B87" i="66"/>
  <c r="B155" i="66"/>
  <c r="B35" i="66"/>
  <c r="B240" i="66"/>
  <c r="B154" i="66"/>
  <c r="B239" i="66"/>
  <c r="B222" i="66"/>
  <c r="B65" i="66"/>
  <c r="B153" i="66"/>
  <c r="B64" i="66"/>
  <c r="B46" i="66"/>
  <c r="B152" i="66"/>
  <c r="B151" i="66"/>
  <c r="B150" i="66"/>
  <c r="B244" i="66"/>
  <c r="B149" i="66"/>
  <c r="B148" i="66"/>
  <c r="B221" i="66"/>
  <c r="B147" i="66"/>
  <c r="B63" i="66"/>
  <c r="B146" i="66"/>
  <c r="B7" i="66"/>
  <c r="B33" i="66"/>
  <c r="B145" i="66"/>
  <c r="B144" i="66"/>
  <c r="B143" i="66"/>
  <c r="B1235" i="66"/>
  <c r="B142" i="66"/>
  <c r="B141" i="66"/>
  <c r="B140" i="66"/>
  <c r="B139" i="66"/>
  <c r="B138" i="66"/>
  <c r="B137" i="66"/>
  <c r="B238" i="66"/>
  <c r="B62" i="66"/>
  <c r="B232" i="66"/>
  <c r="B136" i="66"/>
  <c r="B86" i="66"/>
  <c r="B135" i="66"/>
  <c r="B134" i="66"/>
  <c r="B133" i="66"/>
  <c r="B132" i="66"/>
  <c r="B220" i="66"/>
  <c r="B131" i="66"/>
  <c r="B130" i="66"/>
  <c r="B219" i="66"/>
  <c r="B129" i="66"/>
  <c r="B128" i="66"/>
  <c r="B127" i="66"/>
  <c r="B230" i="66"/>
  <c r="B126" i="66"/>
  <c r="B125" i="66"/>
  <c r="B124" i="66"/>
  <c r="B85" i="66"/>
  <c r="B84" i="66"/>
  <c r="B237" i="66"/>
  <c r="B123" i="66"/>
  <c r="B416" i="66"/>
  <c r="B122" i="66"/>
  <c r="B415" i="66"/>
  <c r="B121" i="66"/>
  <c r="B120" i="66"/>
  <c r="B701" i="66"/>
  <c r="B119" i="66"/>
  <c r="B118" i="66"/>
  <c r="B117" i="66"/>
  <c r="B1153" i="66"/>
  <c r="B116" i="66"/>
  <c r="B115" i="66"/>
  <c r="B114" i="66"/>
  <c r="B49" i="66"/>
  <c r="B113" i="66"/>
  <c r="B43" i="66"/>
  <c r="B112" i="66"/>
  <c r="B1262" i="66"/>
  <c r="B111" i="66"/>
  <c r="B110" i="66"/>
  <c r="B61" i="66"/>
  <c r="B848" i="66"/>
  <c r="B972" i="66"/>
  <c r="B253" i="66"/>
  <c r="B501" i="66"/>
  <c r="B460" i="66"/>
  <c r="B294" i="66"/>
  <c r="B931" i="66"/>
  <c r="B318" i="66"/>
  <c r="B941" i="66"/>
  <c r="B857" i="66"/>
  <c r="B1350" i="66"/>
  <c r="B578" i="66"/>
  <c r="B1250" i="66"/>
  <c r="B418" i="66"/>
  <c r="B302" i="66"/>
  <c r="B252" i="66"/>
  <c r="B1360" i="66"/>
  <c r="B953" i="66"/>
  <c r="B853" i="66"/>
  <c r="B1345" i="66"/>
  <c r="B1349" i="66"/>
  <c r="B425" i="66"/>
  <c r="B1377" i="66"/>
  <c r="B1263" i="66"/>
  <c r="B396" i="66"/>
  <c r="B588" i="66"/>
  <c r="B580" i="66"/>
  <c r="B421" i="66"/>
  <c r="B296" i="66"/>
  <c r="B715" i="66"/>
  <c r="B1314" i="66"/>
  <c r="B435" i="66"/>
  <c r="B856" i="66"/>
  <c r="B852" i="66"/>
  <c r="B1348" i="66"/>
  <c r="B519" i="66"/>
  <c r="B487" i="66"/>
  <c r="B350" i="66"/>
  <c r="B485" i="66"/>
  <c r="B971" i="66"/>
  <c r="B422" i="66"/>
  <c r="B434" i="66"/>
  <c r="B514" i="66"/>
  <c r="B480" i="66"/>
  <c r="B670" i="66"/>
  <c r="B431" i="66"/>
  <c r="B498" i="66"/>
  <c r="B593" i="66"/>
  <c r="B293" i="66"/>
  <c r="B13" i="66"/>
  <c r="B1353" i="66"/>
  <c r="B404" i="66"/>
  <c r="B397" i="66"/>
  <c r="B1318" i="66"/>
  <c r="B400" i="66"/>
  <c r="B446" i="66"/>
  <c r="B267" i="66"/>
  <c r="B1346" i="66"/>
  <c r="B980" i="66"/>
  <c r="B458" i="66"/>
  <c r="B1376" i="66"/>
  <c r="B1325" i="66"/>
  <c r="B1339" i="66"/>
  <c r="B1371" i="66"/>
  <c r="B424" i="66"/>
  <c r="B961" i="66"/>
  <c r="B471" i="66"/>
  <c r="B402" i="66"/>
  <c r="B960" i="66"/>
  <c r="B322" i="66"/>
  <c r="B432" i="66"/>
  <c r="B513" i="66"/>
  <c r="B433" i="66"/>
  <c r="B505" i="66"/>
  <c r="B506" i="66"/>
  <c r="B504" i="66"/>
  <c r="B1283" i="66"/>
  <c r="B671" i="66"/>
  <c r="B1364" i="66"/>
  <c r="B410" i="66"/>
  <c r="B1286" i="66"/>
  <c r="B366" i="66"/>
  <c r="B1359" i="66"/>
  <c r="B1362" i="66"/>
  <c r="B295" i="66"/>
  <c r="B257" i="66"/>
  <c r="B666" i="66"/>
  <c r="B1239" i="66"/>
  <c r="B1358" i="66"/>
  <c r="B1375" i="66"/>
  <c r="B509" i="66"/>
  <c r="B24" i="66"/>
  <c r="B850" i="66"/>
  <c r="B412" i="66"/>
  <c r="B445" i="66"/>
  <c r="B947" i="66"/>
  <c r="B319" i="66"/>
  <c r="B474" i="66"/>
  <c r="B1023" i="66"/>
  <c r="B1357" i="66"/>
  <c r="B511" i="66"/>
  <c r="B478" i="66"/>
  <c r="B292" i="66"/>
  <c r="B467" i="66"/>
  <c r="B304" i="66"/>
  <c r="B423" i="66"/>
  <c r="B716" i="66"/>
  <c r="B952" i="66"/>
  <c r="B340" i="66"/>
  <c r="B942" i="66"/>
  <c r="B246" i="66"/>
  <c r="B962" i="66"/>
  <c r="B837" i="66"/>
  <c r="B665" i="66"/>
  <c r="B981" i="66"/>
  <c r="B503" i="66"/>
  <c r="B791" i="66"/>
  <c r="B439" i="66"/>
  <c r="B669" i="66"/>
  <c r="B466" i="66"/>
  <c r="B663" i="66"/>
  <c r="B441" i="66"/>
  <c r="B951" i="66"/>
  <c r="B786" i="66"/>
  <c r="B1255" i="66"/>
  <c r="B469" i="66"/>
  <c r="B486" i="66"/>
  <c r="B1356" i="66"/>
  <c r="B1385" i="66"/>
  <c r="B555" i="66"/>
  <c r="B291" i="66"/>
  <c r="B1316" i="66"/>
  <c r="B1374" i="66"/>
  <c r="B290" i="66"/>
  <c r="B251" i="66"/>
  <c r="B289" i="66"/>
  <c r="B979" i="66"/>
  <c r="B288" i="66"/>
  <c r="B444" i="66"/>
  <c r="B1373" i="66"/>
  <c r="B1303" i="66"/>
  <c r="B999" i="66"/>
  <c r="B454" i="66"/>
  <c r="B950" i="66"/>
  <c r="B984" i="66"/>
  <c r="B406" i="66"/>
  <c r="B938" i="66"/>
  <c r="B327" i="66"/>
  <c r="B440" i="66"/>
  <c r="B1372" i="66"/>
  <c r="B1351" i="66"/>
  <c r="B443" i="66"/>
  <c r="B520" i="66"/>
  <c r="B468" i="66"/>
  <c r="B1331" i="66"/>
  <c r="B1317" i="66"/>
  <c r="B1330" i="66"/>
  <c r="B1315" i="66"/>
  <c r="B1324" i="66"/>
  <c r="B1327" i="66"/>
  <c r="B1323" i="66"/>
  <c r="B1335" i="66"/>
  <c r="B1337" i="66"/>
  <c r="B1333" i="66"/>
  <c r="B1322" i="66"/>
  <c r="B1332" i="66"/>
  <c r="B1328" i="66"/>
  <c r="B1326" i="66"/>
  <c r="B1329" i="66"/>
  <c r="B1336" i="66"/>
  <c r="B1334" i="66"/>
  <c r="B1321" i="66"/>
  <c r="B1320" i="66"/>
  <c r="B1319" i="66"/>
  <c r="B714" i="66"/>
  <c r="B785" i="66"/>
  <c r="B756" i="66"/>
  <c r="B686" i="66"/>
  <c r="B659" i="66"/>
  <c r="B658" i="66"/>
  <c r="B755" i="66"/>
  <c r="B775" i="66"/>
  <c r="B700" i="66"/>
  <c r="B758" i="66"/>
  <c r="B713" i="66"/>
  <c r="B620" i="66"/>
  <c r="B798" i="66"/>
  <c r="B712" i="66"/>
  <c r="B684" i="66"/>
  <c r="B657" i="66"/>
  <c r="B668" i="66"/>
  <c r="B678" i="66"/>
  <c r="B1290" i="66"/>
  <c r="B762" i="66"/>
  <c r="B699" i="66"/>
  <c r="B784" i="66"/>
  <c r="B677" i="66"/>
  <c r="B587" i="66"/>
  <c r="B754" i="66"/>
  <c r="B656" i="66"/>
  <c r="B287" i="66"/>
  <c r="B711" i="66"/>
  <c r="B655" i="66"/>
  <c r="B611" i="66"/>
  <c r="B760" i="66"/>
  <c r="B787" i="66"/>
  <c r="B595" i="66"/>
  <c r="B683" i="66"/>
  <c r="B783" i="66"/>
  <c r="B603" i="66"/>
  <c r="B602" i="66"/>
  <c r="B753" i="66"/>
  <c r="B795" i="66"/>
  <c r="B630" i="66"/>
  <c r="B592" i="66"/>
  <c r="B790" i="66"/>
  <c r="B789" i="66"/>
  <c r="B752" i="66"/>
  <c r="B286" i="66"/>
  <c r="B718" i="66"/>
  <c r="B285" i="66"/>
  <c r="B698" i="66"/>
  <c r="B751" i="66"/>
  <c r="B794" i="66"/>
  <c r="B782" i="66"/>
  <c r="B697" i="66"/>
  <c r="B1309" i="66"/>
  <c r="B1296" i="66"/>
  <c r="B1298" i="66"/>
  <c r="B726" i="66"/>
  <c r="B273" i="66"/>
  <c r="B284" i="66"/>
  <c r="B717" i="66"/>
  <c r="B774" i="66"/>
  <c r="B710" i="66"/>
  <c r="B750" i="66"/>
  <c r="B654" i="66"/>
  <c r="B653" i="66"/>
  <c r="B676" i="66"/>
  <c r="B725" i="66"/>
  <c r="B591" i="66"/>
  <c r="B781" i="66"/>
  <c r="B619" i="66"/>
  <c r="B675" i="66"/>
  <c r="B1294" i="66"/>
  <c r="B606" i="66"/>
  <c r="B627" i="66"/>
  <c r="B696" i="66"/>
  <c r="B618" i="66"/>
  <c r="B772" i="66"/>
  <c r="B265" i="66"/>
  <c r="B601" i="66"/>
  <c r="B1302" i="66"/>
  <c r="B652" i="66"/>
  <c r="B724" i="66"/>
  <c r="B695" i="66"/>
  <c r="B651" i="66"/>
  <c r="B733" i="66"/>
  <c r="B767" i="66"/>
  <c r="B623" i="66"/>
  <c r="B622" i="66"/>
  <c r="B749" i="66"/>
  <c r="B662" i="66"/>
  <c r="B766" i="66"/>
  <c r="B269" i="66"/>
  <c r="B661" i="66"/>
  <c r="B748" i="66"/>
  <c r="B747" i="66"/>
  <c r="B694" i="66"/>
  <c r="B617" i="66"/>
  <c r="B693" i="66"/>
  <c r="B682" i="66"/>
  <c r="B746" i="66"/>
  <c r="B650" i="66"/>
  <c r="B667" i="66"/>
  <c r="B732" i="66"/>
  <c r="B266" i="66"/>
  <c r="B793" i="66"/>
  <c r="B780" i="66"/>
  <c r="B685" i="66"/>
  <c r="B1284" i="66"/>
  <c r="B649" i="66"/>
  <c r="B283" i="66"/>
  <c r="B1305" i="66"/>
  <c r="B745" i="66"/>
  <c r="B744" i="66"/>
  <c r="B743" i="66"/>
  <c r="B681" i="66"/>
  <c r="B270" i="66"/>
  <c r="B648" i="66"/>
  <c r="B597" i="66"/>
  <c r="B679" i="66"/>
  <c r="B764" i="66"/>
  <c r="B769" i="66"/>
  <c r="B647" i="66"/>
  <c r="B1293" i="66"/>
  <c r="B605" i="66"/>
  <c r="B646" i="66"/>
  <c r="B742" i="66"/>
  <c r="B741" i="66"/>
  <c r="B723" i="66"/>
  <c r="B722" i="66"/>
  <c r="B729" i="66"/>
  <c r="B740" i="66"/>
  <c r="B692" i="66"/>
  <c r="B779" i="66"/>
  <c r="B645" i="66"/>
  <c r="B704" i="66"/>
  <c r="B264" i="66"/>
  <c r="B282" i="66"/>
  <c r="B610" i="66"/>
  <c r="B727" i="66"/>
  <c r="B731" i="66"/>
  <c r="B616" i="66"/>
  <c r="B1292" i="66"/>
  <c r="B615" i="66"/>
  <c r="B644" i="66"/>
  <c r="B759" i="66"/>
  <c r="B600" i="66"/>
  <c r="B281" i="66"/>
  <c r="B280" i="66"/>
  <c r="B268" i="66"/>
  <c r="B643" i="66"/>
  <c r="B1304" i="66"/>
  <c r="B797" i="66"/>
  <c r="B739" i="66"/>
  <c r="B599" i="66"/>
  <c r="B674" i="66"/>
  <c r="B271" i="66"/>
  <c r="B642" i="66"/>
  <c r="B641" i="66"/>
  <c r="B719" i="66"/>
  <c r="B626" i="66"/>
  <c r="B709" i="66"/>
  <c r="B1288" i="66"/>
  <c r="B279" i="66"/>
  <c r="B691" i="66"/>
  <c r="B260" i="66"/>
  <c r="B690" i="66"/>
  <c r="B761" i="66"/>
  <c r="B708" i="66"/>
  <c r="B672" i="66"/>
  <c r="B788" i="66"/>
  <c r="B640" i="66"/>
  <c r="B1287" i="66"/>
  <c r="B796" i="66"/>
  <c r="B639" i="66"/>
  <c r="B596" i="66"/>
  <c r="B765" i="66"/>
  <c r="B1285" i="66"/>
  <c r="B609" i="66"/>
  <c r="B259" i="66"/>
  <c r="B738" i="66"/>
  <c r="B778" i="66"/>
  <c r="B1289" i="66"/>
  <c r="B771" i="66"/>
  <c r="B638" i="66"/>
  <c r="B614" i="66"/>
  <c r="B604" i="66"/>
  <c r="B637" i="66"/>
  <c r="B590" i="66"/>
  <c r="B737" i="66"/>
  <c r="B728" i="66"/>
  <c r="B636" i="66"/>
  <c r="B635" i="66"/>
  <c r="B660" i="66"/>
  <c r="B1307" i="66"/>
  <c r="B792" i="66"/>
  <c r="B278" i="66"/>
  <c r="B730" i="66"/>
  <c r="B608" i="66"/>
  <c r="B277" i="66"/>
  <c r="B594" i="66"/>
  <c r="B736" i="66"/>
  <c r="B689" i="66"/>
  <c r="B634" i="66"/>
  <c r="B272" i="66"/>
  <c r="B621" i="66"/>
  <c r="B707" i="66"/>
  <c r="B629" i="66"/>
  <c r="B584" i="66"/>
  <c r="B721" i="66"/>
  <c r="B633" i="66"/>
  <c r="B703" i="66"/>
  <c r="B607" i="66"/>
  <c r="B1295" i="66"/>
  <c r="B1301" i="66"/>
  <c r="B720" i="66"/>
  <c r="B763" i="66"/>
  <c r="B1308" i="66"/>
  <c r="B598" i="66"/>
  <c r="B276" i="66"/>
  <c r="B275" i="66"/>
  <c r="B777" i="66"/>
  <c r="B624" i="66"/>
  <c r="B613" i="66"/>
  <c r="B612" i="66"/>
  <c r="B261" i="66"/>
  <c r="B582" i="66"/>
  <c r="B632" i="66"/>
  <c r="B1297" i="66"/>
  <c r="B706" i="66"/>
  <c r="B631" i="66"/>
  <c r="B263" i="66"/>
  <c r="B768" i="66"/>
  <c r="B757" i="66"/>
  <c r="B628" i="66"/>
  <c r="B1299" i="66"/>
  <c r="B705" i="66"/>
  <c r="B258" i="66"/>
  <c r="B702" i="66"/>
  <c r="B687" i="66"/>
  <c r="B773" i="66"/>
  <c r="B262" i="66"/>
  <c r="B1306" i="66"/>
  <c r="B688" i="66"/>
  <c r="B735" i="66"/>
  <c r="B770" i="66"/>
  <c r="B734" i="66"/>
  <c r="B585" i="66"/>
  <c r="B664" i="66"/>
  <c r="B589" i="66"/>
  <c r="B586" i="66"/>
  <c r="B583" i="66"/>
  <c r="B274" i="66"/>
  <c r="B625" i="66"/>
  <c r="B776" i="66"/>
  <c r="B1300" i="66"/>
  <c r="B1291" i="66"/>
  <c r="B673" i="66"/>
  <c r="B680" i="66"/>
  <c r="B839" i="66"/>
  <c r="B1243" i="66"/>
  <c r="B838" i="66"/>
  <c r="B1245" i="66"/>
  <c r="B1242" i="66"/>
  <c r="B833" i="66"/>
  <c r="B1244" i="66"/>
  <c r="B1238" i="66"/>
  <c r="B845" i="66"/>
  <c r="B844" i="66"/>
  <c r="B836" i="66"/>
  <c r="B515" i="66"/>
  <c r="B843" i="66"/>
  <c r="B842" i="66"/>
  <c r="B834" i="66"/>
  <c r="B1241" i="66"/>
  <c r="B1240" i="66"/>
  <c r="B835" i="66"/>
  <c r="B841" i="66"/>
  <c r="B840" i="66"/>
  <c r="B861" i="66"/>
  <c r="B929" i="66"/>
  <c r="B1112" i="66"/>
  <c r="B928" i="66"/>
  <c r="B872" i="66"/>
  <c r="B1087" i="66"/>
  <c r="B978" i="66"/>
  <c r="B305" i="66"/>
  <c r="B1111" i="66"/>
  <c r="B1086" i="66"/>
  <c r="B1234" i="66"/>
  <c r="B1141" i="66"/>
  <c r="B1110" i="66"/>
  <c r="B1085" i="66"/>
  <c r="B1084" i="66"/>
  <c r="B860" i="66"/>
  <c r="B871" i="66"/>
  <c r="B1201" i="66"/>
  <c r="B1083" i="66"/>
  <c r="B1082" i="66"/>
  <c r="B1081" i="66"/>
  <c r="B977" i="66"/>
  <c r="B1140" i="66"/>
  <c r="B1109" i="66"/>
  <c r="B1152" i="66"/>
  <c r="B878" i="66"/>
  <c r="B1151" i="66"/>
  <c r="B1200" i="66"/>
  <c r="B1022" i="66"/>
  <c r="B315" i="66"/>
  <c r="B1080" i="66"/>
  <c r="B1199" i="66"/>
  <c r="B1198" i="66"/>
  <c r="B870" i="66"/>
  <c r="B1108" i="66"/>
  <c r="B1079" i="66"/>
  <c r="B1078" i="66"/>
  <c r="B970" i="66"/>
  <c r="B867" i="66"/>
  <c r="B1233" i="66"/>
  <c r="B864" i="66"/>
  <c r="B1150" i="66"/>
  <c r="B314" i="66"/>
  <c r="B1135" i="66"/>
  <c r="B1149" i="66"/>
  <c r="B1162" i="66"/>
  <c r="B1232" i="66"/>
  <c r="B879" i="66"/>
  <c r="B909" i="66"/>
  <c r="B303" i="66"/>
  <c r="B1006" i="66"/>
  <c r="B849" i="66"/>
  <c r="B1154" i="66"/>
  <c r="B1231" i="66"/>
  <c r="B313" i="66"/>
  <c r="B1021" i="66"/>
  <c r="B1077" i="66"/>
  <c r="B1139" i="66"/>
  <c r="B1161" i="66"/>
  <c r="B851" i="66"/>
  <c r="B897" i="66"/>
  <c r="B1005" i="66"/>
  <c r="B959" i="66"/>
  <c r="B877" i="66"/>
  <c r="B1076" i="66"/>
  <c r="B1090" i="66"/>
  <c r="B1075" i="66"/>
  <c r="B996" i="66"/>
  <c r="B969" i="66"/>
  <c r="B896" i="66"/>
  <c r="B935" i="66"/>
  <c r="B1074" i="66"/>
  <c r="B1197" i="66"/>
  <c r="B946" i="66"/>
  <c r="B307" i="66"/>
  <c r="B306" i="66"/>
  <c r="B1020" i="66"/>
  <c r="B1073" i="66"/>
  <c r="B985" i="66"/>
  <c r="B895" i="66"/>
  <c r="B993" i="66"/>
  <c r="B1196" i="66"/>
  <c r="B1072" i="66"/>
  <c r="B1134" i="66"/>
  <c r="B1230" i="66"/>
  <c r="B927" i="66"/>
  <c r="B1107" i="66"/>
  <c r="B968" i="66"/>
  <c r="B1071" i="66"/>
  <c r="B310" i="66"/>
  <c r="B905" i="66"/>
  <c r="B967" i="66"/>
  <c r="B955" i="66"/>
  <c r="B1070" i="66"/>
  <c r="B908" i="66"/>
  <c r="B1133" i="66"/>
  <c r="B1229" i="66"/>
  <c r="B1228" i="66"/>
  <c r="B1160" i="66"/>
  <c r="B1069" i="66"/>
  <c r="B1227" i="66"/>
  <c r="B1068" i="66"/>
  <c r="B1106" i="66"/>
  <c r="B1067" i="66"/>
  <c r="B1195" i="66"/>
  <c r="B966" i="66"/>
  <c r="B876" i="66"/>
  <c r="B1132" i="66"/>
  <c r="B1066" i="66"/>
  <c r="B940" i="66"/>
  <c r="B1113" i="66"/>
  <c r="B1065" i="66"/>
  <c r="B1159" i="66"/>
  <c r="B1131" i="66"/>
  <c r="B1158" i="66"/>
  <c r="B1019" i="66"/>
  <c r="B881" i="66"/>
  <c r="B926" i="66"/>
  <c r="B1105" i="66"/>
  <c r="B1064" i="66"/>
  <c r="B1104" i="66"/>
  <c r="B949" i="66"/>
  <c r="B983" i="66"/>
  <c r="B1194" i="66"/>
  <c r="B869" i="66"/>
  <c r="B863" i="66"/>
  <c r="B1088" i="66"/>
  <c r="B925" i="66"/>
  <c r="B1063" i="66"/>
  <c r="B965" i="66"/>
  <c r="B924" i="66"/>
  <c r="B992" i="66"/>
  <c r="B945" i="66"/>
  <c r="B1103" i="66"/>
  <c r="B1062" i="66"/>
  <c r="B1193" i="66"/>
  <c r="B1226" i="66"/>
  <c r="B887" i="66"/>
  <c r="B1130" i="66"/>
  <c r="B894" i="66"/>
  <c r="B991" i="66"/>
  <c r="B862" i="66"/>
  <c r="B990" i="66"/>
  <c r="B997" i="66"/>
  <c r="B1061" i="66"/>
  <c r="B907" i="66"/>
  <c r="B934" i="66"/>
  <c r="B1004" i="66"/>
  <c r="B1018" i="66"/>
  <c r="B964" i="66"/>
  <c r="B832" i="66"/>
  <c r="B1192" i="66"/>
  <c r="B1116" i="66"/>
  <c r="B989" i="66"/>
  <c r="B1060" i="66"/>
  <c r="B1191" i="66"/>
  <c r="B893" i="66"/>
  <c r="B1225" i="66"/>
  <c r="B976" i="66"/>
  <c r="B936" i="66"/>
  <c r="B923" i="66"/>
  <c r="B1129" i="66"/>
  <c r="B1128" i="66"/>
  <c r="B1190" i="66"/>
  <c r="B1224" i="66"/>
  <c r="B308" i="66"/>
  <c r="B1059" i="66"/>
  <c r="B1014" i="66"/>
  <c r="B1189" i="66"/>
  <c r="B1013" i="66"/>
  <c r="B1102" i="66"/>
  <c r="B988" i="66"/>
  <c r="B1058" i="66"/>
  <c r="B1057" i="66"/>
  <c r="B1163" i="66"/>
  <c r="B1188" i="66"/>
  <c r="B1223" i="66"/>
  <c r="B1138" i="66"/>
  <c r="B1117" i="66"/>
  <c r="B922" i="66"/>
  <c r="B939" i="66"/>
  <c r="B1056" i="66"/>
  <c r="B1127" i="66"/>
  <c r="B1137" i="66"/>
  <c r="B1187" i="66"/>
  <c r="B846" i="66"/>
  <c r="B1186" i="66"/>
  <c r="B904" i="66"/>
  <c r="B921" i="66"/>
  <c r="B1222" i="66"/>
  <c r="B1012" i="66"/>
  <c r="B1167" i="66"/>
  <c r="B1185" i="66"/>
  <c r="B1055" i="66"/>
  <c r="B1101" i="66"/>
  <c r="B1126" i="66"/>
  <c r="B1221" i="66"/>
  <c r="B903" i="66"/>
  <c r="B920" i="66"/>
  <c r="B1089" i="66"/>
  <c r="B902" i="66"/>
  <c r="B1171" i="66"/>
  <c r="B1054" i="66"/>
  <c r="B901" i="66"/>
  <c r="B1184" i="66"/>
  <c r="B937" i="66"/>
  <c r="B1119" i="66"/>
  <c r="B1115" i="66"/>
  <c r="B1053" i="66"/>
  <c r="B900" i="66"/>
  <c r="B866" i="66"/>
  <c r="B958" i="66"/>
  <c r="B1100" i="66"/>
  <c r="B899" i="66"/>
  <c r="B975" i="66"/>
  <c r="B1166" i="66"/>
  <c r="B1220" i="66"/>
  <c r="B1183" i="66"/>
  <c r="B875" i="66"/>
  <c r="B1052" i="66"/>
  <c r="B1157" i="66"/>
  <c r="B919" i="66"/>
  <c r="B930" i="66"/>
  <c r="B1051" i="66"/>
  <c r="B1050" i="66"/>
  <c r="B1099" i="66"/>
  <c r="B1125" i="66"/>
  <c r="B1219" i="66"/>
  <c r="B1218" i="66"/>
  <c r="B1217" i="66"/>
  <c r="B987" i="66"/>
  <c r="B1098" i="66"/>
  <c r="B957" i="66"/>
  <c r="B1170" i="66"/>
  <c r="B944" i="66"/>
  <c r="B1049" i="66"/>
  <c r="B1165" i="66"/>
  <c r="B918" i="66"/>
  <c r="B1048" i="66"/>
  <c r="B1216" i="66"/>
  <c r="B1148" i="66"/>
  <c r="B892" i="66"/>
  <c r="B831" i="66"/>
  <c r="B1114" i="66"/>
  <c r="B917" i="66"/>
  <c r="B1097" i="66"/>
  <c r="B1047" i="66"/>
  <c r="B916" i="66"/>
  <c r="B1124" i="66"/>
  <c r="B868" i="66"/>
  <c r="B880" i="66"/>
  <c r="B1215" i="66"/>
  <c r="B1011" i="66"/>
  <c r="B1214" i="66"/>
  <c r="B915" i="66"/>
  <c r="B982" i="66"/>
  <c r="B1123" i="66"/>
  <c r="B1147" i="66"/>
  <c r="B865" i="66"/>
  <c r="B998" i="66"/>
  <c r="B1003" i="66"/>
  <c r="B1182" i="66"/>
  <c r="B933" i="66"/>
  <c r="B1213" i="66"/>
  <c r="B312" i="66"/>
  <c r="B854" i="66"/>
  <c r="B1096" i="66"/>
  <c r="B874" i="66"/>
  <c r="B891" i="66"/>
  <c r="B1046" i="66"/>
  <c r="B1010" i="66"/>
  <c r="B1181" i="66"/>
  <c r="B1180" i="66"/>
  <c r="B1212" i="66"/>
  <c r="B1179" i="66"/>
  <c r="B859" i="66"/>
  <c r="B1009" i="66"/>
  <c r="B1017" i="66"/>
  <c r="B973" i="66"/>
  <c r="B1178" i="66"/>
  <c r="B1045" i="66"/>
  <c r="B1177" i="66"/>
  <c r="B1146" i="66"/>
  <c r="B873" i="66"/>
  <c r="B886" i="66"/>
  <c r="B1095" i="66"/>
  <c r="B1145" i="66"/>
  <c r="B1044" i="66"/>
  <c r="B1043" i="66"/>
  <c r="B1042" i="66"/>
  <c r="B1211" i="66"/>
  <c r="B914" i="66"/>
  <c r="B1144" i="66"/>
  <c r="B1094" i="66"/>
  <c r="B954" i="66"/>
  <c r="B1041" i="66"/>
  <c r="B1093" i="66"/>
  <c r="B1002" i="66"/>
  <c r="B913" i="66"/>
  <c r="B1040" i="66"/>
  <c r="B898" i="66"/>
  <c r="B1210" i="66"/>
  <c r="B1122" i="66"/>
  <c r="B1209" i="66"/>
  <c r="B1039" i="66"/>
  <c r="B1016" i="66"/>
  <c r="B995" i="66"/>
  <c r="B1176" i="66"/>
  <c r="B1092" i="66"/>
  <c r="B943" i="66"/>
  <c r="B974" i="66"/>
  <c r="B1208" i="66"/>
  <c r="B1038" i="66"/>
  <c r="B858" i="66"/>
  <c r="B309" i="66"/>
  <c r="B1037" i="66"/>
  <c r="B1207" i="66"/>
  <c r="B1164" i="66"/>
  <c r="B1206" i="66"/>
  <c r="B885" i="66"/>
  <c r="B890" i="66"/>
  <c r="B912" i="66"/>
  <c r="B932" i="66"/>
  <c r="B1036" i="66"/>
  <c r="B1035" i="66"/>
  <c r="B1001" i="66"/>
  <c r="B311" i="66"/>
  <c r="B316" i="66"/>
  <c r="B1175" i="66"/>
  <c r="B1205" i="66"/>
  <c r="B956" i="66"/>
  <c r="B884" i="66"/>
  <c r="B1143" i="66"/>
  <c r="B1034" i="66"/>
  <c r="B1156" i="66"/>
  <c r="B1033" i="66"/>
  <c r="B1204" i="66"/>
  <c r="B889" i="66"/>
  <c r="B1032" i="66"/>
  <c r="B1136" i="66"/>
  <c r="B1174" i="66"/>
  <c r="B1031" i="66"/>
  <c r="B1173" i="66"/>
  <c r="B1030" i="66"/>
  <c r="B855" i="66"/>
  <c r="B963" i="66"/>
  <c r="B1121" i="66"/>
  <c r="B1203" i="66"/>
  <c r="B1029" i="66"/>
  <c r="B911" i="66"/>
  <c r="B1155" i="66"/>
  <c r="B888" i="66"/>
  <c r="B1172" i="66"/>
  <c r="B1202" i="66"/>
  <c r="B1028" i="66"/>
  <c r="B1091" i="66"/>
  <c r="B1169" i="66"/>
  <c r="B1008" i="66"/>
  <c r="B1027" i="66"/>
  <c r="B948" i="66"/>
  <c r="B1120" i="66"/>
  <c r="B883" i="66"/>
  <c r="B994" i="66"/>
  <c r="B882" i="66"/>
  <c r="B1168" i="66"/>
  <c r="B906" i="66"/>
  <c r="B1007" i="66"/>
  <c r="B1026" i="66"/>
  <c r="B1142" i="66"/>
  <c r="B1025" i="66"/>
  <c r="B910" i="66"/>
  <c r="B1118" i="66"/>
  <c r="B986" i="66"/>
  <c r="B847" i="66"/>
  <c r="B1015" i="66"/>
  <c r="B1024" i="66"/>
  <c r="B1000" i="66"/>
  <c r="B544" i="66"/>
  <c r="B577" i="66"/>
  <c r="B825" i="66"/>
  <c r="B556" i="66"/>
  <c r="B1310" i="66"/>
  <c r="B299" i="66"/>
  <c r="B1276" i="66"/>
  <c r="B799" i="66"/>
  <c r="B494" i="66"/>
  <c r="B83" i="66"/>
  <c r="B1273" i="66"/>
  <c r="B339" i="66"/>
  <c r="B1367" i="66"/>
  <c r="B349" i="66"/>
  <c r="B821" i="66"/>
  <c r="B386" i="66"/>
  <c r="B492" i="66"/>
  <c r="B399" i="66"/>
  <c r="B1254" i="66"/>
  <c r="B543" i="66"/>
  <c r="B537" i="66"/>
  <c r="B541" i="66"/>
  <c r="B12" i="66"/>
  <c r="B576" i="66"/>
  <c r="B403" i="66"/>
  <c r="B363" i="66"/>
  <c r="B1384" i="66"/>
  <c r="B493" i="66"/>
  <c r="B1366" i="66"/>
  <c r="B394" i="66"/>
  <c r="B1265" i="66"/>
  <c r="B393" i="66"/>
  <c r="B1312" i="66"/>
  <c r="B377" i="66"/>
  <c r="B16" i="66"/>
  <c r="B23" i="66"/>
  <c r="B105" i="66"/>
  <c r="B545" i="66"/>
  <c r="B325" i="66"/>
  <c r="B248" i="66"/>
  <c r="B429" i="66"/>
  <c r="B341" i="66"/>
  <c r="B827" i="66"/>
  <c r="B39" i="66"/>
  <c r="B337" i="66"/>
  <c r="B1341" i="66"/>
  <c r="B11" i="66"/>
  <c r="B491" i="66"/>
  <c r="B490" i="66"/>
  <c r="B323" i="66"/>
  <c r="B529" i="66"/>
  <c r="B809" i="66"/>
  <c r="B1352" i="66"/>
  <c r="B517" i="66"/>
  <c r="B388" i="66"/>
  <c r="B575" i="66"/>
  <c r="B353" i="66"/>
  <c r="B8" i="66"/>
  <c r="B82" i="66"/>
  <c r="B60" i="66"/>
  <c r="B574" i="66"/>
  <c r="B804" i="66"/>
  <c r="B104" i="66"/>
  <c r="B1313" i="66"/>
  <c r="B1246" i="66"/>
  <c r="B247" i="66"/>
  <c r="B540" i="66"/>
  <c r="B409" i="66"/>
  <c r="B1247" i="66"/>
  <c r="B1383" i="66"/>
  <c r="B428" i="66"/>
  <c r="B1382" i="66"/>
  <c r="B255" i="66"/>
  <c r="B1253" i="66"/>
  <c r="B830" i="66"/>
  <c r="B1343" i="66"/>
  <c r="B548" i="66"/>
  <c r="B332" i="66"/>
  <c r="B72" i="66"/>
  <c r="B81" i="66"/>
  <c r="B48" i="66"/>
  <c r="B331" i="66"/>
  <c r="B420" i="66"/>
  <c r="B376" i="66"/>
  <c r="B573" i="66"/>
  <c r="B534" i="66"/>
  <c r="B449" i="66"/>
  <c r="B405" i="66"/>
  <c r="B414" i="66"/>
  <c r="B21" i="66"/>
  <c r="B572" i="66"/>
  <c r="B109" i="66"/>
  <c r="B401" i="66"/>
  <c r="B18" i="66"/>
  <c r="B348" i="66"/>
  <c r="B34" i="66"/>
  <c r="B521" i="66"/>
  <c r="B820" i="66"/>
  <c r="B488" i="66"/>
  <c r="B528" i="66"/>
  <c r="B362" i="66"/>
  <c r="B524" i="66"/>
  <c r="B1266" i="66"/>
  <c r="B803" i="66"/>
  <c r="B384" i="66"/>
  <c r="B800" i="66"/>
  <c r="B571" i="66"/>
  <c r="B470" i="66"/>
  <c r="B547" i="66"/>
  <c r="B523" i="66"/>
  <c r="B819" i="66"/>
  <c r="B38" i="66"/>
  <c r="B375" i="66"/>
  <c r="B352" i="66"/>
  <c r="B80" i="66"/>
  <c r="B438" i="66"/>
  <c r="B4" i="66"/>
  <c r="B558" i="66"/>
  <c r="B298" i="66"/>
  <c r="B570" i="66"/>
  <c r="B45" i="66"/>
  <c r="B532" i="66"/>
  <c r="B497" i="66"/>
  <c r="B374" i="66"/>
  <c r="B1355" i="66"/>
  <c r="B502" i="66"/>
  <c r="B37" i="66"/>
  <c r="B1267" i="66"/>
  <c r="B527" i="66"/>
  <c r="B802" i="66"/>
  <c r="B361" i="66"/>
  <c r="B373" i="66"/>
  <c r="B1369" i="66"/>
  <c r="B58" i="66"/>
  <c r="B342" i="66"/>
  <c r="B522" i="66"/>
  <c r="B407" i="66"/>
  <c r="B1261" i="66"/>
  <c r="B1370" i="66"/>
  <c r="B383" i="66"/>
  <c r="B42" i="66"/>
  <c r="B581" i="66"/>
  <c r="B818" i="66"/>
  <c r="B817" i="66"/>
  <c r="B546" i="66"/>
  <c r="B382" i="66"/>
  <c r="B9" i="66"/>
  <c r="B816" i="66"/>
  <c r="B1368" i="66"/>
  <c r="B808" i="66"/>
  <c r="B411" i="66"/>
  <c r="B417" i="66"/>
  <c r="B1381" i="66"/>
  <c r="B360" i="66"/>
  <c r="B50" i="66"/>
  <c r="B569" i="66"/>
  <c r="B99" i="66"/>
  <c r="B451" i="66"/>
  <c r="B389" i="66"/>
  <c r="B98" i="66"/>
  <c r="B464" i="66"/>
  <c r="B1272" i="66"/>
  <c r="B495" i="66"/>
  <c r="B472" i="66"/>
  <c r="B30" i="66"/>
  <c r="B15" i="66"/>
  <c r="B392" i="66"/>
  <c r="B256" i="66"/>
  <c r="B351" i="66"/>
  <c r="B1270" i="66"/>
  <c r="B484" i="66"/>
  <c r="B568" i="66"/>
  <c r="B539" i="66"/>
  <c r="B465" i="66"/>
  <c r="B10" i="66"/>
  <c r="B408" i="66"/>
  <c r="B372" i="66"/>
  <c r="B526" i="66"/>
  <c r="B1311" i="66"/>
  <c r="B1269" i="66"/>
  <c r="B1271" i="66"/>
  <c r="B567" i="66"/>
  <c r="B321" i="66"/>
  <c r="B476" i="66"/>
  <c r="B333" i="66"/>
  <c r="B19" i="66"/>
  <c r="B815" i="66"/>
  <c r="B328" i="66"/>
  <c r="B103" i="66"/>
  <c r="B245" i="66"/>
  <c r="B542" i="66"/>
  <c r="B57" i="66"/>
  <c r="B828" i="66"/>
  <c r="B807" i="66"/>
  <c r="B1264" i="66"/>
  <c r="B359" i="66"/>
  <c r="B531" i="66"/>
  <c r="B79" i="66"/>
  <c r="B554" i="66"/>
  <c r="B395" i="66"/>
  <c r="B822" i="66"/>
  <c r="B535" i="66"/>
  <c r="B358" i="66"/>
  <c r="B370" i="66"/>
  <c r="B71" i="66"/>
  <c r="B516" i="66"/>
  <c r="B365" i="66"/>
  <c r="B1260" i="66"/>
  <c r="B1282" i="66"/>
  <c r="B508" i="66"/>
  <c r="B826" i="66"/>
  <c r="B336" i="66"/>
  <c r="B553" i="66"/>
  <c r="B29" i="66"/>
  <c r="B324" i="66"/>
  <c r="B1252" i="66"/>
  <c r="B344" i="66"/>
  <c r="B427" i="66"/>
  <c r="B482" i="66"/>
  <c r="B518" i="66"/>
  <c r="B78" i="66"/>
  <c r="B538" i="66"/>
  <c r="B41" i="66"/>
  <c r="B453" i="66"/>
  <c r="B381" i="66"/>
  <c r="B329" i="66"/>
  <c r="B249" i="66"/>
  <c r="B250" i="66"/>
  <c r="B301" i="66"/>
  <c r="B551" i="66"/>
  <c r="B829" i="66"/>
  <c r="B364" i="66"/>
  <c r="B806" i="66"/>
  <c r="B448" i="66"/>
  <c r="B1347" i="66"/>
  <c r="B6" i="66"/>
  <c r="B566" i="66"/>
  <c r="B380" i="66"/>
  <c r="B1380" i="66"/>
  <c r="B1256" i="66"/>
  <c r="B533" i="66"/>
  <c r="B461" i="66"/>
  <c r="B477" i="66"/>
  <c r="B565" i="66"/>
  <c r="B805" i="66"/>
  <c r="B530" i="66"/>
  <c r="B564" i="66"/>
  <c r="B357" i="66"/>
  <c r="B507" i="66"/>
  <c r="B496" i="66"/>
  <c r="B102" i="66"/>
  <c r="B300" i="66"/>
  <c r="B452" i="66"/>
  <c r="B369" i="66"/>
  <c r="B77" i="66"/>
  <c r="B814" i="66"/>
  <c r="B95" i="66"/>
  <c r="B356" i="66"/>
  <c r="B1365" i="66"/>
  <c r="B32" i="66"/>
  <c r="B1281" i="66"/>
  <c r="B442" i="66"/>
  <c r="B28" i="66"/>
  <c r="B813" i="66"/>
  <c r="B317" i="66"/>
  <c r="B1342" i="66"/>
  <c r="B17" i="66"/>
  <c r="B430" i="66"/>
  <c r="B1338" i="66"/>
  <c r="B338" i="66"/>
  <c r="B512" i="66"/>
  <c r="B108" i="66"/>
  <c r="B550" i="66"/>
  <c r="B413" i="66"/>
  <c r="B563" i="66"/>
  <c r="B459" i="66"/>
  <c r="B76" i="66"/>
  <c r="B1363" i="66"/>
  <c r="B385" i="66"/>
  <c r="B368" i="66"/>
  <c r="B1340" i="66"/>
  <c r="B552" i="66"/>
  <c r="B379" i="66"/>
  <c r="B562" i="66"/>
  <c r="B1280" i="66"/>
  <c r="B437" i="66"/>
  <c r="B823" i="66"/>
  <c r="B525" i="66"/>
  <c r="B1259" i="66"/>
  <c r="B75" i="66"/>
  <c r="B320" i="66"/>
  <c r="B1361" i="66"/>
  <c r="B1278" i="66"/>
  <c r="B1279" i="66"/>
  <c r="B335" i="66"/>
  <c r="B481" i="66"/>
  <c r="B455" i="66"/>
  <c r="B345" i="66"/>
  <c r="B510" i="66"/>
  <c r="B561" i="66"/>
  <c r="B499" i="66"/>
  <c r="B489" i="66"/>
  <c r="B1344" i="66"/>
  <c r="B254" i="66"/>
  <c r="B436" i="66"/>
  <c r="B557" i="66"/>
  <c r="B450" i="66"/>
  <c r="B51" i="66"/>
  <c r="B457" i="66"/>
  <c r="B378" i="66"/>
  <c r="B74" i="66"/>
  <c r="B1249" i="66"/>
  <c r="B456" i="66"/>
  <c r="B387" i="66"/>
  <c r="B447" i="66"/>
  <c r="B1257" i="66"/>
  <c r="B390" i="66"/>
  <c r="B355" i="66"/>
  <c r="B346" i="66"/>
  <c r="B343" i="66"/>
  <c r="B559" i="66"/>
  <c r="B14" i="66"/>
  <c r="B560" i="66"/>
  <c r="B73" i="66"/>
  <c r="B426" i="66"/>
  <c r="B347" i="66"/>
  <c r="B334" i="66"/>
  <c r="B56" i="66"/>
  <c r="B1379" i="66"/>
  <c r="B5" i="66"/>
  <c r="B391" i="66"/>
  <c r="B801" i="66"/>
  <c r="B55" i="66"/>
  <c r="B579" i="66"/>
  <c r="B107" i="66"/>
  <c r="B1277" i="66"/>
  <c r="B462" i="66"/>
  <c r="B1251" i="66"/>
  <c r="B106" i="66"/>
  <c r="B1274" i="66"/>
  <c r="B326" i="66"/>
  <c r="B1275" i="66"/>
  <c r="B1354" i="66"/>
  <c r="B354" i="66"/>
  <c r="B500" i="66"/>
  <c r="B371" i="66"/>
  <c r="B536" i="66"/>
  <c r="B101" i="66"/>
  <c r="B100" i="66"/>
  <c r="B398" i="66"/>
  <c r="B812" i="66"/>
  <c r="B22" i="66"/>
  <c r="B330" i="66"/>
  <c r="B479" i="66"/>
  <c r="B25" i="66"/>
  <c r="B297" i="66"/>
  <c r="B20" i="66"/>
  <c r="B54" i="66"/>
  <c r="B811" i="66"/>
  <c r="B475" i="66"/>
  <c r="B463" i="66"/>
  <c r="B1378" i="66"/>
  <c r="B419" i="66"/>
  <c r="B367" i="66"/>
  <c r="B1248" i="66"/>
  <c r="B1268" i="66"/>
  <c r="B483" i="66"/>
  <c r="B59" i="66"/>
  <c r="B44" i="66"/>
  <c r="B549" i="66"/>
  <c r="B1258" i="66"/>
  <c r="B824" i="66"/>
  <c r="B810" i="66"/>
  <c r="E1384" i="61"/>
  <c r="P546" i="66" l="1"/>
  <c r="P1074" i="66"/>
  <c r="J2" i="60"/>
  <c r="J3" i="60"/>
  <c r="J4" i="60"/>
  <c r="J5" i="60"/>
  <c r="J6" i="60"/>
  <c r="J7" i="60"/>
  <c r="J8" i="60"/>
  <c r="J9" i="60"/>
  <c r="J10" i="60"/>
  <c r="J11" i="60"/>
  <c r="J12" i="60"/>
  <c r="J13" i="60"/>
  <c r="J14" i="60"/>
  <c r="J15" i="60"/>
  <c r="J16" i="60"/>
  <c r="J17" i="60"/>
  <c r="J18" i="60"/>
  <c r="J19" i="60"/>
  <c r="J20" i="60"/>
  <c r="J21" i="60"/>
  <c r="J22" i="60"/>
  <c r="J23" i="60"/>
  <c r="J24" i="60"/>
  <c r="J25" i="60"/>
  <c r="J26" i="60"/>
  <c r="J27" i="60"/>
  <c r="J28" i="60"/>
  <c r="J29" i="60"/>
  <c r="J30" i="60"/>
  <c r="J31" i="60"/>
  <c r="J32" i="60"/>
  <c r="J33" i="60"/>
  <c r="J34" i="60"/>
  <c r="J35" i="60"/>
  <c r="J36" i="60"/>
  <c r="J37" i="60"/>
  <c r="J38" i="60"/>
  <c r="J39" i="60"/>
  <c r="J40" i="60"/>
  <c r="J41" i="60"/>
  <c r="J42" i="60"/>
  <c r="J43" i="60"/>
  <c r="J44" i="60"/>
  <c r="J45" i="60"/>
  <c r="J46" i="60"/>
  <c r="J47" i="60"/>
  <c r="J48" i="60"/>
  <c r="J49" i="60"/>
  <c r="J50" i="60"/>
  <c r="J51" i="60"/>
  <c r="J52" i="60"/>
  <c r="J53" i="60"/>
  <c r="J54" i="60"/>
  <c r="J55" i="60"/>
  <c r="J56" i="60"/>
  <c r="J57" i="60"/>
  <c r="J58" i="60"/>
  <c r="J59" i="60"/>
  <c r="J60" i="60"/>
  <c r="J61" i="60"/>
  <c r="J62" i="60"/>
  <c r="J63" i="60"/>
  <c r="J64" i="60"/>
  <c r="J65" i="60"/>
  <c r="J66" i="60"/>
  <c r="J67" i="60"/>
  <c r="J68" i="60"/>
  <c r="J69" i="60"/>
  <c r="J70" i="60"/>
  <c r="J71" i="60"/>
  <c r="J72" i="60"/>
  <c r="J73" i="60"/>
  <c r="J74" i="60"/>
  <c r="J75" i="60"/>
  <c r="J76" i="60"/>
  <c r="J77" i="60"/>
  <c r="J78" i="60"/>
  <c r="J79" i="60"/>
  <c r="J80" i="60"/>
  <c r="J81" i="60"/>
  <c r="J82" i="60"/>
  <c r="J83" i="60"/>
  <c r="J84" i="60"/>
  <c r="J85" i="60"/>
  <c r="J86" i="60"/>
  <c r="J87" i="60"/>
  <c r="J88" i="60"/>
  <c r="J89" i="60"/>
  <c r="J90" i="60"/>
  <c r="J91" i="60"/>
  <c r="J92" i="60"/>
  <c r="J93" i="60"/>
  <c r="J94" i="60"/>
  <c r="J95" i="60"/>
  <c r="J96" i="60"/>
  <c r="J97" i="60"/>
  <c r="J98" i="60"/>
  <c r="J99" i="60"/>
  <c r="J100" i="60"/>
  <c r="J101" i="60"/>
  <c r="J102" i="60"/>
  <c r="J103" i="60"/>
  <c r="J104" i="60"/>
  <c r="J105" i="60"/>
  <c r="J106" i="60"/>
  <c r="J107" i="60"/>
  <c r="J108" i="60"/>
  <c r="J109" i="60"/>
  <c r="J110" i="60"/>
  <c r="J111" i="60"/>
  <c r="J112" i="60"/>
  <c r="J113" i="60"/>
  <c r="J114" i="60"/>
  <c r="J115" i="60"/>
  <c r="J116" i="60"/>
  <c r="J117" i="60"/>
  <c r="J118" i="60"/>
  <c r="J119" i="60"/>
  <c r="J120" i="60"/>
  <c r="J121" i="60"/>
  <c r="J122" i="60"/>
  <c r="J123" i="60"/>
  <c r="J124" i="60"/>
  <c r="J125" i="60"/>
  <c r="J126" i="60"/>
  <c r="J127" i="60"/>
  <c r="J128" i="60"/>
  <c r="J129" i="60"/>
  <c r="J130" i="60"/>
  <c r="J131" i="60"/>
  <c r="J132" i="60"/>
  <c r="J133" i="60"/>
  <c r="J134" i="60"/>
  <c r="J135" i="60"/>
  <c r="J136" i="60"/>
  <c r="J137" i="60"/>
  <c r="J138" i="60"/>
  <c r="J139" i="60"/>
  <c r="J140" i="60"/>
  <c r="J141" i="60"/>
  <c r="J142" i="60"/>
  <c r="J143" i="60"/>
  <c r="J144" i="60"/>
  <c r="J145" i="60"/>
  <c r="J146" i="60"/>
  <c r="J147" i="60"/>
  <c r="J148" i="60"/>
  <c r="J149" i="60"/>
  <c r="J150" i="60"/>
  <c r="J151" i="60"/>
  <c r="J152" i="60"/>
  <c r="J153" i="60"/>
  <c r="J154" i="60"/>
  <c r="J155" i="60"/>
  <c r="J156" i="60"/>
  <c r="J157" i="60"/>
  <c r="J158" i="60"/>
  <c r="J159" i="60"/>
  <c r="J160" i="60"/>
  <c r="J161" i="60"/>
  <c r="J162" i="60"/>
  <c r="J163" i="60"/>
  <c r="J164" i="60"/>
  <c r="J165" i="60"/>
  <c r="J166" i="60"/>
  <c r="J167" i="60"/>
  <c r="J168" i="60"/>
  <c r="J169" i="60"/>
  <c r="J170" i="60"/>
  <c r="J171" i="60"/>
  <c r="J172" i="60"/>
  <c r="J173" i="60"/>
  <c r="J174" i="60"/>
  <c r="J175" i="60"/>
  <c r="J176" i="60"/>
  <c r="J177" i="60"/>
  <c r="J178" i="60"/>
  <c r="J179" i="60"/>
  <c r="J180" i="60"/>
  <c r="J181" i="60"/>
  <c r="J182" i="60"/>
  <c r="J183" i="60"/>
  <c r="J184" i="60"/>
  <c r="J185" i="60"/>
  <c r="J186" i="60"/>
  <c r="J187" i="60"/>
  <c r="J188" i="60"/>
  <c r="J189" i="60"/>
  <c r="J190" i="60"/>
  <c r="J191" i="60"/>
  <c r="J192" i="60"/>
  <c r="J193" i="60"/>
  <c r="J194" i="60"/>
  <c r="J195" i="60"/>
  <c r="J196" i="60"/>
  <c r="J197" i="60"/>
  <c r="J198" i="60"/>
  <c r="J199" i="60"/>
  <c r="J200" i="60"/>
  <c r="J201" i="60"/>
  <c r="J202" i="60"/>
  <c r="J203" i="60"/>
  <c r="J204" i="60"/>
  <c r="J205" i="60"/>
  <c r="J206" i="60"/>
  <c r="J207" i="60"/>
  <c r="J208" i="60"/>
  <c r="J209" i="60"/>
  <c r="J210" i="60"/>
  <c r="J211" i="60"/>
  <c r="J212" i="60"/>
  <c r="J213" i="60"/>
  <c r="J214" i="60"/>
  <c r="J215" i="60"/>
  <c r="J216" i="60"/>
  <c r="J217" i="60"/>
  <c r="J218" i="60"/>
  <c r="J219" i="60"/>
  <c r="J220" i="60"/>
  <c r="J221" i="60"/>
  <c r="J222" i="60"/>
  <c r="J223" i="60"/>
  <c r="J224" i="60"/>
  <c r="J225" i="60"/>
  <c r="J226" i="60"/>
  <c r="J227" i="60"/>
  <c r="J228" i="60"/>
  <c r="J229" i="60"/>
  <c r="J230" i="60"/>
  <c r="J231" i="60"/>
  <c r="J232" i="60"/>
  <c r="J233" i="60"/>
  <c r="J234" i="60"/>
  <c r="J235" i="60"/>
  <c r="J236" i="60"/>
  <c r="J237" i="60"/>
  <c r="J238" i="60"/>
  <c r="J239" i="60"/>
  <c r="J240" i="60"/>
  <c r="J241" i="60"/>
  <c r="J242" i="60"/>
  <c r="J243" i="60"/>
  <c r="J244" i="60"/>
  <c r="J245" i="60"/>
  <c r="J246" i="60"/>
  <c r="J247" i="60"/>
  <c r="J248" i="60"/>
  <c r="J249" i="60"/>
  <c r="J250" i="60"/>
  <c r="J251" i="60"/>
  <c r="J252" i="60"/>
  <c r="J253" i="60"/>
  <c r="J254" i="60"/>
  <c r="J255" i="60"/>
  <c r="J256" i="60"/>
  <c r="J257" i="60"/>
  <c r="J258" i="60"/>
  <c r="J259" i="60"/>
  <c r="J260" i="60"/>
  <c r="J261" i="60"/>
  <c r="J262" i="60"/>
  <c r="J263" i="60"/>
  <c r="J264" i="60"/>
  <c r="J265" i="60"/>
  <c r="J266" i="60"/>
  <c r="J267" i="60"/>
  <c r="J268" i="60"/>
  <c r="J269" i="60"/>
  <c r="J270" i="60"/>
  <c r="J271" i="60"/>
  <c r="J272" i="60"/>
  <c r="J273" i="60"/>
  <c r="J274" i="60"/>
  <c r="J275" i="60"/>
  <c r="J276" i="60"/>
  <c r="J277" i="60"/>
  <c r="J278" i="60"/>
  <c r="J279" i="60"/>
  <c r="J280" i="60"/>
  <c r="J281" i="60"/>
  <c r="J282" i="60"/>
  <c r="J283" i="60"/>
  <c r="J284" i="60"/>
  <c r="J285" i="60"/>
  <c r="J286" i="60"/>
  <c r="J287" i="60"/>
  <c r="J288" i="60"/>
  <c r="J289" i="60"/>
  <c r="J290" i="60"/>
  <c r="J291" i="60"/>
  <c r="J292" i="60"/>
  <c r="J293" i="60"/>
  <c r="J294" i="60"/>
  <c r="J295" i="60"/>
  <c r="J296" i="60"/>
  <c r="J297" i="60"/>
  <c r="J298" i="60"/>
  <c r="J299" i="60"/>
  <c r="J300" i="60"/>
  <c r="J301" i="60"/>
  <c r="J302" i="60"/>
  <c r="J303" i="60"/>
  <c r="J304" i="60"/>
  <c r="J305" i="60"/>
  <c r="J306" i="60"/>
  <c r="J307" i="60"/>
  <c r="J308" i="60"/>
  <c r="J309" i="60"/>
  <c r="J310" i="60"/>
  <c r="J311" i="60"/>
  <c r="J312" i="60"/>
  <c r="J313" i="60"/>
  <c r="J314" i="60"/>
  <c r="J315" i="60"/>
  <c r="J316" i="60"/>
  <c r="J317" i="60"/>
  <c r="J318" i="60"/>
  <c r="J319" i="60"/>
  <c r="J320" i="60"/>
  <c r="J321" i="60"/>
  <c r="J322" i="60"/>
  <c r="J323" i="60"/>
  <c r="J324" i="60"/>
  <c r="J325" i="60"/>
  <c r="J326" i="60"/>
  <c r="J327" i="60"/>
  <c r="J328" i="60"/>
  <c r="J329" i="60"/>
  <c r="J330" i="60"/>
  <c r="J331" i="60"/>
  <c r="J332" i="60"/>
  <c r="J333" i="60"/>
  <c r="J334" i="60"/>
  <c r="J335" i="60"/>
  <c r="J336" i="60"/>
  <c r="J337" i="60"/>
  <c r="J338" i="60"/>
  <c r="J339" i="60"/>
  <c r="J340" i="60"/>
  <c r="J341" i="60"/>
  <c r="J342" i="60"/>
  <c r="J343" i="60"/>
  <c r="J344" i="60"/>
  <c r="J345" i="60"/>
  <c r="J346" i="60"/>
  <c r="J347" i="60"/>
  <c r="J348" i="60"/>
  <c r="J349" i="60"/>
  <c r="J350" i="60"/>
  <c r="J351" i="60"/>
  <c r="J352" i="60"/>
  <c r="J353" i="60"/>
  <c r="J354" i="60"/>
  <c r="J355" i="60"/>
  <c r="J356" i="60"/>
  <c r="J357" i="60"/>
  <c r="J358" i="60"/>
  <c r="J359" i="60"/>
  <c r="J360" i="60"/>
  <c r="J361" i="60"/>
  <c r="J362" i="60"/>
  <c r="J363" i="60"/>
  <c r="J364" i="60"/>
  <c r="J365" i="60"/>
  <c r="J366" i="60"/>
  <c r="J367" i="60"/>
  <c r="J368" i="60"/>
  <c r="J369" i="60"/>
  <c r="J370" i="60"/>
  <c r="J371" i="60"/>
  <c r="J372" i="60"/>
  <c r="J373" i="60"/>
  <c r="J374" i="60"/>
  <c r="J375" i="60"/>
  <c r="J376" i="60"/>
  <c r="J377" i="60"/>
  <c r="J378" i="60"/>
  <c r="J379" i="60"/>
  <c r="J380" i="60"/>
  <c r="J381" i="60"/>
  <c r="J382" i="60"/>
  <c r="J383" i="60"/>
  <c r="J384" i="60"/>
  <c r="J385" i="60"/>
  <c r="J386" i="60"/>
  <c r="J387" i="60"/>
  <c r="J388" i="60"/>
  <c r="J389" i="60"/>
  <c r="J390" i="60"/>
  <c r="J391" i="60"/>
  <c r="J392" i="60"/>
  <c r="J393" i="60"/>
  <c r="J394" i="60"/>
  <c r="J395" i="60"/>
  <c r="J396" i="60"/>
  <c r="J397" i="60"/>
  <c r="J398" i="60"/>
  <c r="J399" i="60"/>
  <c r="J400" i="60"/>
  <c r="J401" i="60"/>
  <c r="J402" i="60"/>
  <c r="J403" i="60"/>
  <c r="J404" i="60"/>
  <c r="J405" i="60"/>
  <c r="J406" i="60"/>
  <c r="J407" i="60"/>
  <c r="J408" i="60"/>
  <c r="J409" i="60"/>
  <c r="J410" i="60"/>
  <c r="J411" i="60"/>
  <c r="J412" i="60"/>
  <c r="J413" i="60"/>
  <c r="J414" i="60"/>
  <c r="J415" i="60"/>
  <c r="J416" i="60"/>
  <c r="J417" i="60"/>
  <c r="J418" i="60"/>
  <c r="J419" i="60"/>
  <c r="J420" i="60"/>
  <c r="J421" i="60"/>
  <c r="J422" i="60"/>
  <c r="J423" i="60"/>
  <c r="J424" i="60"/>
  <c r="J425" i="60"/>
  <c r="J426" i="60"/>
  <c r="J427" i="60"/>
  <c r="J428" i="60"/>
  <c r="J429" i="60"/>
  <c r="J430" i="60"/>
  <c r="J431" i="60"/>
  <c r="J432" i="60"/>
  <c r="J433" i="60"/>
  <c r="J434" i="60"/>
  <c r="J435" i="60"/>
  <c r="J436" i="60"/>
  <c r="J437" i="60"/>
  <c r="J438" i="60"/>
  <c r="J439" i="60"/>
  <c r="J440" i="60"/>
  <c r="J441" i="60"/>
  <c r="J442" i="60"/>
  <c r="J443" i="60"/>
  <c r="J444" i="60"/>
  <c r="J445" i="60"/>
  <c r="J446" i="60"/>
  <c r="J447" i="60"/>
  <c r="J448" i="60"/>
  <c r="J449" i="60"/>
  <c r="J450" i="60"/>
  <c r="J451" i="60"/>
  <c r="J452" i="60"/>
  <c r="J453" i="60"/>
  <c r="J454" i="60"/>
  <c r="J455" i="60"/>
  <c r="J456" i="60"/>
  <c r="J457" i="60"/>
  <c r="J458" i="60"/>
  <c r="J459" i="60"/>
  <c r="J460" i="60"/>
  <c r="J461" i="60"/>
  <c r="J462" i="60"/>
  <c r="J463" i="60"/>
  <c r="J464" i="60"/>
  <c r="J465" i="60"/>
  <c r="J466" i="60"/>
  <c r="J467" i="60"/>
  <c r="J468" i="60"/>
  <c r="J469" i="60"/>
  <c r="J470" i="60"/>
  <c r="J471" i="60"/>
  <c r="J472" i="60"/>
  <c r="J473" i="60"/>
  <c r="J474" i="60"/>
  <c r="J475" i="60"/>
  <c r="J476" i="60"/>
  <c r="J477" i="60"/>
  <c r="J478" i="60"/>
  <c r="J479" i="60"/>
  <c r="J480" i="60"/>
  <c r="J481" i="60"/>
  <c r="J482" i="60"/>
  <c r="J483" i="60"/>
  <c r="J484" i="60"/>
  <c r="J485" i="60"/>
  <c r="J486" i="60"/>
  <c r="J487" i="60"/>
  <c r="J488" i="60"/>
  <c r="J489" i="60"/>
  <c r="J490" i="60"/>
  <c r="J491" i="60"/>
  <c r="J492" i="60"/>
  <c r="J493" i="60"/>
  <c r="J494" i="60"/>
  <c r="J495" i="60"/>
  <c r="J496" i="60"/>
  <c r="J497" i="60"/>
  <c r="J498" i="60"/>
  <c r="J499" i="60"/>
  <c r="J500" i="60"/>
  <c r="J501" i="60"/>
  <c r="J502" i="60"/>
  <c r="J503" i="60"/>
  <c r="J504" i="60"/>
  <c r="J505" i="60"/>
  <c r="J506" i="60"/>
  <c r="J507" i="60"/>
  <c r="J508" i="60"/>
  <c r="J509" i="60"/>
  <c r="J510" i="60"/>
  <c r="J511" i="60"/>
  <c r="J512" i="60"/>
  <c r="J513" i="60"/>
  <c r="J514" i="60"/>
  <c r="J515" i="60"/>
  <c r="J516" i="60"/>
  <c r="J517" i="60"/>
  <c r="J518" i="60"/>
  <c r="J519" i="60"/>
  <c r="J520" i="60"/>
  <c r="J521" i="60"/>
  <c r="J522" i="60"/>
  <c r="J523" i="60"/>
  <c r="J524" i="60"/>
  <c r="J525" i="60"/>
  <c r="J526" i="60"/>
  <c r="J527" i="60"/>
  <c r="J528" i="60"/>
  <c r="J529" i="60"/>
  <c r="J530" i="60"/>
  <c r="J531" i="60"/>
  <c r="J532" i="60"/>
  <c r="J533" i="60"/>
  <c r="J534" i="60"/>
  <c r="J535" i="60"/>
  <c r="J536" i="60"/>
  <c r="J537" i="60"/>
  <c r="J538" i="60"/>
  <c r="J539" i="60"/>
  <c r="J540" i="60"/>
  <c r="J541" i="60"/>
  <c r="J542" i="60"/>
  <c r="J543" i="60"/>
  <c r="J544" i="60"/>
  <c r="J545" i="60"/>
  <c r="J546" i="60"/>
  <c r="J547" i="60"/>
  <c r="J548" i="60"/>
  <c r="J549" i="60"/>
  <c r="J550" i="60"/>
  <c r="J551" i="60"/>
  <c r="J552" i="60"/>
  <c r="J553" i="60"/>
  <c r="J554" i="60"/>
  <c r="J555" i="60"/>
  <c r="J556" i="60"/>
  <c r="J557" i="60"/>
  <c r="J558" i="60"/>
  <c r="J559" i="60"/>
  <c r="J560" i="60"/>
  <c r="J561" i="60"/>
  <c r="J562" i="60"/>
  <c r="J563" i="60"/>
  <c r="J564" i="60"/>
  <c r="J565" i="60"/>
  <c r="J566" i="60"/>
  <c r="J567" i="60"/>
  <c r="J568" i="60"/>
  <c r="J569" i="60"/>
  <c r="J570" i="60"/>
  <c r="J571" i="60"/>
  <c r="J572" i="60"/>
  <c r="J573" i="60"/>
  <c r="J574" i="60"/>
  <c r="J575" i="60"/>
  <c r="J576" i="60"/>
  <c r="J577" i="60"/>
  <c r="J578" i="60"/>
  <c r="J579" i="60"/>
  <c r="J580" i="60"/>
  <c r="J581" i="60"/>
  <c r="J582" i="60"/>
  <c r="J583" i="60"/>
  <c r="J584" i="60"/>
  <c r="J585" i="60"/>
  <c r="J586" i="60"/>
  <c r="J587" i="60"/>
  <c r="J588" i="60"/>
  <c r="J589" i="60"/>
  <c r="J590" i="60"/>
  <c r="J591" i="60"/>
  <c r="J592" i="60"/>
  <c r="J593" i="60"/>
  <c r="J594" i="60"/>
  <c r="J595" i="60"/>
  <c r="J596" i="60"/>
  <c r="J597" i="60"/>
  <c r="J598" i="60"/>
  <c r="J599" i="60"/>
  <c r="J600" i="60"/>
  <c r="J601" i="60"/>
  <c r="J602" i="60"/>
  <c r="J603" i="60"/>
  <c r="J604" i="60"/>
  <c r="J605" i="60"/>
  <c r="J606" i="60"/>
  <c r="J607" i="60"/>
  <c r="J608" i="60"/>
  <c r="J609" i="60"/>
  <c r="J610" i="60"/>
  <c r="J611" i="60"/>
  <c r="J612" i="60"/>
  <c r="J613" i="60"/>
  <c r="J614" i="60"/>
  <c r="J615" i="60"/>
  <c r="J616" i="60"/>
  <c r="J617" i="60"/>
  <c r="J618" i="60"/>
  <c r="J619" i="60"/>
  <c r="J620" i="60"/>
  <c r="J621" i="60"/>
  <c r="J622" i="60"/>
  <c r="J623" i="60"/>
  <c r="J624" i="60"/>
  <c r="J625" i="60"/>
  <c r="J626" i="60"/>
  <c r="J627" i="60"/>
  <c r="J628" i="60"/>
  <c r="J629" i="60"/>
  <c r="J630" i="60"/>
  <c r="J631" i="60"/>
  <c r="J632" i="60"/>
  <c r="J633" i="60"/>
  <c r="J634" i="60"/>
  <c r="J635" i="60"/>
  <c r="J636" i="60"/>
  <c r="J637" i="60"/>
  <c r="J638" i="60"/>
  <c r="J639" i="60"/>
  <c r="J640" i="60"/>
  <c r="J641" i="60"/>
  <c r="J642" i="60"/>
  <c r="J643" i="60"/>
  <c r="J644" i="60"/>
  <c r="J645" i="60"/>
  <c r="J646" i="60"/>
  <c r="J647" i="60"/>
  <c r="J648" i="60"/>
  <c r="J649" i="60"/>
  <c r="J650" i="60"/>
  <c r="J651" i="60"/>
  <c r="J652" i="60"/>
  <c r="J653" i="60"/>
  <c r="J654" i="60"/>
  <c r="J655" i="60"/>
  <c r="J656" i="60"/>
  <c r="J657" i="60"/>
  <c r="J658" i="60"/>
  <c r="J659" i="60"/>
  <c r="J660" i="60"/>
  <c r="J661" i="60"/>
  <c r="J662" i="60"/>
  <c r="J663" i="60"/>
  <c r="J664" i="60"/>
  <c r="J665" i="60"/>
  <c r="J666" i="60"/>
  <c r="J667" i="60"/>
  <c r="J668" i="60"/>
  <c r="J669" i="60"/>
  <c r="J670" i="60"/>
  <c r="J671" i="60"/>
  <c r="J672" i="60"/>
  <c r="J673" i="60"/>
  <c r="J674" i="60"/>
  <c r="J675" i="60"/>
  <c r="J676" i="60"/>
  <c r="J677" i="60"/>
  <c r="J678" i="60"/>
  <c r="J679" i="60"/>
  <c r="J680" i="60"/>
  <c r="J681" i="60"/>
  <c r="J682" i="60"/>
  <c r="J683" i="60"/>
  <c r="J684" i="60"/>
  <c r="J685" i="60"/>
  <c r="J686" i="60"/>
  <c r="J687" i="60"/>
  <c r="J688" i="60"/>
  <c r="J689" i="60"/>
  <c r="J690" i="60"/>
  <c r="J691" i="60"/>
  <c r="J692" i="60"/>
  <c r="J693" i="60"/>
  <c r="J694" i="60"/>
  <c r="J695" i="60"/>
  <c r="J696" i="60"/>
  <c r="J697" i="60"/>
  <c r="J698" i="60"/>
  <c r="J699" i="60"/>
  <c r="J700" i="60"/>
  <c r="J701" i="60"/>
  <c r="J702" i="60"/>
  <c r="J703" i="60"/>
  <c r="J704" i="60"/>
  <c r="J705" i="60"/>
  <c r="J706" i="60"/>
  <c r="J707" i="60"/>
  <c r="J708" i="60"/>
  <c r="J709" i="60"/>
  <c r="J710" i="60"/>
  <c r="J711" i="60"/>
  <c r="J712" i="60"/>
  <c r="J713" i="60"/>
  <c r="J714" i="60"/>
  <c r="J715" i="60"/>
  <c r="J716" i="60"/>
  <c r="J717" i="60"/>
  <c r="J718" i="60"/>
  <c r="J719" i="60"/>
  <c r="J720" i="60"/>
  <c r="J721" i="60"/>
  <c r="J722" i="60"/>
  <c r="J723" i="60"/>
  <c r="J724" i="60"/>
  <c r="J725" i="60"/>
  <c r="J726" i="60"/>
  <c r="J727" i="60"/>
  <c r="J728" i="60"/>
  <c r="J729" i="60"/>
  <c r="J730" i="60"/>
  <c r="J731" i="60"/>
  <c r="J732" i="60"/>
  <c r="J733" i="60"/>
  <c r="J734" i="60"/>
  <c r="J735" i="60"/>
  <c r="J736" i="60"/>
  <c r="J737" i="60"/>
  <c r="J738" i="60"/>
  <c r="J739" i="60"/>
  <c r="J740" i="60"/>
  <c r="J741" i="60"/>
  <c r="J742" i="60"/>
  <c r="J743" i="60"/>
  <c r="J744" i="60"/>
  <c r="J745" i="60"/>
  <c r="J746" i="60"/>
  <c r="J747" i="60"/>
  <c r="J748" i="60"/>
  <c r="J749" i="60"/>
  <c r="J750" i="60"/>
  <c r="J751" i="60"/>
  <c r="J752" i="60"/>
  <c r="J753" i="60"/>
  <c r="J754" i="60"/>
  <c r="J755" i="60"/>
  <c r="J756" i="60"/>
  <c r="J757" i="60"/>
  <c r="J758" i="60"/>
  <c r="J759" i="60"/>
  <c r="J760" i="60"/>
  <c r="J761" i="60"/>
  <c r="J762" i="60"/>
  <c r="J763" i="60"/>
  <c r="J764" i="60"/>
  <c r="J765" i="60"/>
  <c r="J766" i="60"/>
  <c r="J767" i="60"/>
  <c r="J768" i="60"/>
  <c r="J769" i="60"/>
  <c r="J770" i="60"/>
  <c r="J771" i="60"/>
  <c r="J772" i="60"/>
  <c r="J773" i="60"/>
  <c r="J774" i="60"/>
  <c r="J775" i="60"/>
  <c r="J776" i="60"/>
  <c r="J777" i="60"/>
  <c r="J778" i="60"/>
  <c r="J779" i="60"/>
  <c r="J780" i="60"/>
  <c r="J781" i="60"/>
  <c r="J782" i="60"/>
  <c r="J783" i="60"/>
  <c r="J784" i="60"/>
  <c r="J785" i="60"/>
  <c r="J786" i="60"/>
  <c r="J787" i="60"/>
  <c r="J788" i="60"/>
  <c r="J789" i="60"/>
  <c r="J790" i="60"/>
  <c r="J791" i="60"/>
  <c r="J792" i="60"/>
  <c r="J793" i="60"/>
  <c r="J794" i="60"/>
  <c r="J795" i="60"/>
  <c r="J796" i="60"/>
  <c r="J797" i="60"/>
  <c r="J798" i="60"/>
  <c r="J799" i="60"/>
  <c r="J800" i="60"/>
  <c r="J801" i="60"/>
  <c r="J802" i="60"/>
  <c r="J803" i="60"/>
  <c r="J804" i="60"/>
  <c r="J805" i="60"/>
  <c r="J806" i="60"/>
  <c r="J807" i="60"/>
  <c r="J808" i="60"/>
  <c r="J809" i="60"/>
  <c r="J810" i="60"/>
  <c r="J811" i="60"/>
  <c r="J812" i="60"/>
  <c r="J813" i="60"/>
  <c r="J814" i="60"/>
  <c r="J815" i="60"/>
  <c r="J816" i="60"/>
  <c r="J817" i="60"/>
  <c r="J818" i="60"/>
  <c r="J819" i="60"/>
  <c r="J820" i="60"/>
  <c r="J821" i="60"/>
  <c r="J822" i="60"/>
  <c r="J823" i="60"/>
  <c r="J824" i="60"/>
  <c r="J825" i="60"/>
  <c r="J826" i="60"/>
  <c r="J827" i="60"/>
  <c r="J828" i="60"/>
  <c r="J829" i="60"/>
  <c r="J830" i="60"/>
  <c r="J831" i="60"/>
  <c r="J832" i="60"/>
  <c r="J833" i="60"/>
  <c r="J834" i="60"/>
  <c r="J835" i="60"/>
  <c r="J836" i="60"/>
  <c r="J837" i="60"/>
  <c r="J838" i="60"/>
  <c r="J839" i="60"/>
  <c r="J840" i="60"/>
  <c r="J841" i="60"/>
  <c r="J842" i="60"/>
  <c r="J843" i="60"/>
  <c r="J844" i="60"/>
  <c r="J845" i="60"/>
  <c r="J846" i="60"/>
  <c r="J847" i="60"/>
  <c r="J848" i="60"/>
  <c r="J849" i="60"/>
  <c r="J850" i="60"/>
  <c r="J851" i="60"/>
  <c r="J852" i="60"/>
  <c r="J853" i="60"/>
  <c r="J854" i="60"/>
  <c r="J855" i="60"/>
  <c r="J856" i="60"/>
  <c r="J857" i="60"/>
  <c r="J858" i="60"/>
  <c r="J859" i="60"/>
  <c r="J860" i="60"/>
  <c r="J861" i="60"/>
  <c r="J862" i="60"/>
  <c r="J863" i="60"/>
  <c r="J864" i="60"/>
  <c r="J865" i="60"/>
  <c r="J866" i="60"/>
  <c r="J867" i="60"/>
  <c r="J868" i="60"/>
  <c r="J869" i="60"/>
  <c r="J870" i="60"/>
  <c r="J871" i="60"/>
  <c r="J872" i="60"/>
  <c r="J873" i="60"/>
  <c r="J874" i="60"/>
  <c r="J875" i="60"/>
  <c r="J876" i="60"/>
  <c r="J877" i="60"/>
  <c r="J878" i="60"/>
  <c r="J879" i="60"/>
  <c r="J880" i="60"/>
  <c r="J881" i="60"/>
  <c r="J882" i="60"/>
  <c r="J883" i="60"/>
  <c r="J884" i="60"/>
  <c r="J885" i="60"/>
  <c r="J886" i="60"/>
  <c r="J887" i="60"/>
  <c r="J888" i="60"/>
  <c r="J889" i="60"/>
  <c r="J890" i="60"/>
  <c r="J891" i="60"/>
  <c r="J892" i="60"/>
  <c r="J893" i="60"/>
  <c r="J894" i="60"/>
  <c r="J895" i="60"/>
  <c r="J896" i="60"/>
  <c r="J897" i="60"/>
  <c r="J898" i="60"/>
  <c r="J899" i="60"/>
  <c r="J900" i="60"/>
  <c r="J901" i="60"/>
  <c r="J902" i="60"/>
  <c r="J903" i="60"/>
  <c r="J904" i="60"/>
  <c r="J905" i="60"/>
  <c r="J906" i="60"/>
  <c r="J907" i="60"/>
  <c r="J908" i="60"/>
  <c r="J909" i="60"/>
  <c r="J910" i="60"/>
  <c r="J911" i="60"/>
  <c r="J912" i="60"/>
  <c r="J913" i="60"/>
  <c r="J914" i="60"/>
  <c r="J915" i="60"/>
  <c r="J916" i="60"/>
  <c r="J917" i="60"/>
  <c r="J918" i="60"/>
  <c r="J919" i="60"/>
  <c r="J920" i="60"/>
  <c r="J921" i="60"/>
  <c r="J922" i="60"/>
  <c r="J923" i="60"/>
  <c r="J924" i="60"/>
  <c r="J925" i="60"/>
  <c r="J926" i="60"/>
  <c r="J927" i="60"/>
  <c r="J928" i="60"/>
  <c r="J929" i="60"/>
  <c r="J930" i="60"/>
  <c r="J931" i="60"/>
  <c r="J932" i="60"/>
  <c r="J933" i="60"/>
  <c r="J934" i="60"/>
  <c r="J935" i="60"/>
  <c r="J936" i="60"/>
  <c r="J937" i="60"/>
  <c r="J938" i="60"/>
  <c r="J939" i="60"/>
  <c r="J940" i="60"/>
  <c r="J941" i="60"/>
  <c r="J942" i="60"/>
  <c r="J943" i="60"/>
  <c r="J944" i="60"/>
  <c r="J945" i="60"/>
  <c r="J946" i="60"/>
  <c r="J947" i="60"/>
  <c r="J948" i="60"/>
  <c r="J949" i="60"/>
  <c r="J950" i="60"/>
  <c r="J951" i="60"/>
  <c r="J952" i="60"/>
  <c r="J953" i="60"/>
  <c r="J954" i="60"/>
  <c r="J955" i="60"/>
  <c r="J956" i="60"/>
  <c r="J957" i="60"/>
  <c r="J958" i="60"/>
  <c r="J959" i="60"/>
  <c r="J960" i="60"/>
  <c r="J961" i="60"/>
  <c r="J962" i="60"/>
  <c r="J963" i="60"/>
  <c r="J964" i="60"/>
  <c r="J965" i="60"/>
  <c r="J966" i="60"/>
  <c r="J967" i="60"/>
  <c r="J968" i="60"/>
  <c r="J969" i="60"/>
  <c r="J970" i="60"/>
  <c r="J971" i="60"/>
  <c r="J972" i="60"/>
  <c r="J973" i="60"/>
  <c r="J974" i="60"/>
  <c r="J975" i="60"/>
  <c r="J976" i="60"/>
  <c r="J977" i="60"/>
  <c r="J978" i="60"/>
  <c r="J979" i="60"/>
  <c r="J980" i="60"/>
  <c r="J981" i="60"/>
  <c r="J982" i="60"/>
  <c r="J983" i="60"/>
  <c r="J984" i="60"/>
  <c r="J985" i="60"/>
  <c r="J986" i="60"/>
  <c r="J987" i="60"/>
  <c r="J988" i="60"/>
  <c r="J989" i="60"/>
  <c r="J990" i="60"/>
  <c r="J991" i="60"/>
  <c r="J992" i="60"/>
  <c r="J993" i="60"/>
  <c r="J994" i="60"/>
  <c r="J995" i="60"/>
  <c r="J996" i="60"/>
  <c r="J997" i="60"/>
  <c r="J998" i="60"/>
  <c r="J999" i="60"/>
  <c r="J1000" i="60"/>
  <c r="J1001" i="60"/>
  <c r="J1002" i="60"/>
  <c r="J1003" i="60"/>
  <c r="J1004" i="60"/>
  <c r="J1005" i="60"/>
  <c r="J1006" i="60"/>
  <c r="J1007" i="60"/>
  <c r="J1008" i="60"/>
  <c r="J1009" i="60"/>
  <c r="J1010" i="60"/>
  <c r="J1011" i="60"/>
  <c r="J1012" i="60"/>
  <c r="J1013" i="60"/>
  <c r="J1014" i="60"/>
  <c r="J1015" i="60"/>
  <c r="J1016" i="60"/>
  <c r="J1017" i="60"/>
  <c r="J1018" i="60"/>
  <c r="J1019" i="60"/>
  <c r="J1020" i="60"/>
  <c r="J1021" i="60"/>
  <c r="J1022" i="60"/>
  <c r="J1023" i="60"/>
  <c r="J1024" i="60"/>
  <c r="J1025" i="60"/>
  <c r="J1026" i="60"/>
  <c r="J1027" i="60"/>
  <c r="J1028" i="60"/>
  <c r="J1029" i="60"/>
  <c r="J1030" i="60"/>
  <c r="J1031" i="60"/>
  <c r="J1032" i="60"/>
  <c r="J1033" i="60"/>
  <c r="J1034" i="60"/>
  <c r="J1035" i="60"/>
  <c r="J1036" i="60"/>
  <c r="J1037" i="60"/>
  <c r="J1038" i="60"/>
  <c r="J1039" i="60"/>
  <c r="J1040" i="60"/>
  <c r="J1041" i="60"/>
  <c r="J1042" i="60"/>
  <c r="J1043" i="60"/>
  <c r="J1044" i="60"/>
  <c r="J1045" i="60"/>
  <c r="J1046" i="60"/>
  <c r="J1047" i="60"/>
  <c r="J1048" i="60"/>
  <c r="J1049" i="60"/>
  <c r="J1050" i="60"/>
  <c r="J1051" i="60"/>
  <c r="J1052" i="60"/>
  <c r="J1053" i="60"/>
  <c r="J1054" i="60"/>
  <c r="J1055" i="60"/>
  <c r="J1056" i="60"/>
  <c r="J1057" i="60"/>
  <c r="J1058" i="60"/>
  <c r="J1059" i="60"/>
  <c r="J1060" i="60"/>
  <c r="J1061" i="60"/>
  <c r="J1062" i="60"/>
  <c r="J1063" i="60"/>
  <c r="J1064" i="60"/>
  <c r="J1065" i="60"/>
  <c r="J1066" i="60"/>
  <c r="J1067" i="60"/>
  <c r="J1068" i="60"/>
  <c r="J1069" i="60"/>
  <c r="J1070" i="60"/>
  <c r="J1071" i="60"/>
  <c r="J1072" i="60"/>
  <c r="J1073" i="60"/>
  <c r="J1074" i="60"/>
  <c r="J1075" i="60"/>
  <c r="J1076" i="60"/>
  <c r="J1077" i="60"/>
  <c r="J1078" i="60"/>
  <c r="J1079" i="60"/>
  <c r="J1080" i="60"/>
  <c r="J1081" i="60"/>
  <c r="J1082" i="60"/>
  <c r="J1083" i="60"/>
  <c r="J1084" i="60"/>
  <c r="J1085" i="60"/>
  <c r="J1086" i="60"/>
  <c r="J1087" i="60"/>
  <c r="J1088" i="60"/>
  <c r="J1089" i="60"/>
  <c r="J1090" i="60"/>
  <c r="J1091" i="60"/>
  <c r="J1092" i="60"/>
  <c r="J1093" i="60"/>
  <c r="J1094" i="60"/>
  <c r="J1095" i="60"/>
  <c r="J1096" i="60"/>
  <c r="J1097" i="60"/>
  <c r="J1098" i="60"/>
  <c r="J1099" i="60"/>
  <c r="J1100" i="60"/>
  <c r="J1101" i="60"/>
  <c r="J1102" i="60"/>
  <c r="J1103" i="60"/>
  <c r="J1104" i="60"/>
  <c r="J1105" i="60"/>
  <c r="J1106" i="60"/>
  <c r="J1107" i="60"/>
  <c r="J1108" i="60"/>
  <c r="J1109" i="60"/>
  <c r="J1110" i="60"/>
  <c r="J1111" i="60"/>
  <c r="J1112" i="60"/>
  <c r="J1113" i="60"/>
  <c r="J1114" i="60"/>
  <c r="J1115" i="60"/>
  <c r="J1116" i="60"/>
  <c r="J1117" i="60"/>
  <c r="J1118" i="60"/>
  <c r="J1119" i="60"/>
  <c r="J1120" i="60"/>
  <c r="J1121" i="60"/>
  <c r="J1122" i="60"/>
  <c r="J1123" i="60"/>
  <c r="J1124" i="60"/>
  <c r="J1125" i="60"/>
  <c r="J1126" i="60"/>
  <c r="J1127" i="60"/>
  <c r="J1128" i="60"/>
  <c r="J1129" i="60"/>
  <c r="J1130" i="60"/>
  <c r="J1131" i="60"/>
  <c r="J1132" i="60"/>
  <c r="J1133" i="60"/>
  <c r="J1134" i="60"/>
  <c r="J1135" i="60"/>
  <c r="J1136" i="60"/>
  <c r="J1137" i="60"/>
  <c r="J1138" i="60"/>
  <c r="J1139" i="60"/>
  <c r="J1140" i="60"/>
  <c r="J1141" i="60"/>
  <c r="J1142" i="60"/>
  <c r="J1143" i="60"/>
  <c r="J1144" i="60"/>
  <c r="J1145" i="60"/>
  <c r="J1146" i="60"/>
  <c r="J1147" i="60"/>
  <c r="J1148" i="60"/>
  <c r="J1149" i="60"/>
  <c r="J1150" i="60"/>
  <c r="J1151" i="60"/>
  <c r="J1152" i="60"/>
  <c r="J1153" i="60"/>
  <c r="J1154" i="60"/>
  <c r="J1155" i="60"/>
  <c r="J1156" i="60"/>
  <c r="J1157" i="60"/>
  <c r="J1158" i="60"/>
  <c r="J1159" i="60"/>
  <c r="J1160" i="60"/>
  <c r="J1161" i="60"/>
  <c r="J1162" i="60"/>
  <c r="J1163" i="60"/>
  <c r="J1164" i="60"/>
  <c r="J1165" i="60"/>
  <c r="J1166" i="60"/>
  <c r="J1167" i="60"/>
  <c r="J1168" i="60"/>
  <c r="J1169" i="60"/>
  <c r="J1170" i="60"/>
  <c r="J1171" i="60"/>
  <c r="J1172" i="60"/>
  <c r="J1173" i="60"/>
  <c r="J1174" i="60"/>
  <c r="J1175" i="60"/>
  <c r="J1176" i="60"/>
  <c r="J1177" i="60"/>
  <c r="J1178" i="60"/>
  <c r="J1179" i="60"/>
  <c r="J1180" i="60"/>
  <c r="J1181" i="60"/>
  <c r="J1182" i="60"/>
  <c r="J1183" i="60"/>
  <c r="J1184" i="60"/>
  <c r="J1185" i="60"/>
  <c r="J1186" i="60"/>
  <c r="J1187" i="60"/>
  <c r="J1188" i="60"/>
  <c r="J1189" i="60"/>
  <c r="J1190" i="60"/>
  <c r="J1191" i="60"/>
  <c r="J1192" i="60"/>
  <c r="J1193" i="60"/>
  <c r="J1194" i="60"/>
  <c r="J1195" i="60"/>
  <c r="J1196" i="60"/>
  <c r="J1197" i="60"/>
  <c r="J1198" i="60"/>
  <c r="J1199" i="60"/>
  <c r="J1200" i="60"/>
  <c r="J1201" i="60"/>
  <c r="J1202" i="60"/>
  <c r="J1203" i="60"/>
  <c r="J1204" i="60"/>
  <c r="J1205" i="60"/>
  <c r="J1206" i="60"/>
  <c r="J1207" i="60"/>
  <c r="J1208" i="60"/>
  <c r="J1209" i="60"/>
  <c r="J1210" i="60"/>
  <c r="J1211" i="60"/>
  <c r="J1212" i="60"/>
  <c r="J1213" i="60"/>
  <c r="J1214" i="60"/>
  <c r="J1215" i="60"/>
  <c r="J1216" i="60"/>
  <c r="J1217" i="60"/>
  <c r="J1218" i="60"/>
  <c r="J1219" i="60"/>
  <c r="J1220" i="60"/>
  <c r="J1221" i="60"/>
  <c r="J1222" i="60"/>
  <c r="J1223" i="60"/>
  <c r="J1224" i="60"/>
  <c r="J1225" i="60"/>
  <c r="J1226" i="60"/>
  <c r="J1227" i="60"/>
  <c r="J1228" i="60"/>
  <c r="J1229" i="60"/>
  <c r="J1230" i="60"/>
  <c r="J1231" i="60"/>
  <c r="J1232" i="60"/>
  <c r="J1233" i="60"/>
  <c r="J1234" i="60"/>
  <c r="J1235" i="60"/>
  <c r="J1236" i="60"/>
  <c r="J1237" i="60"/>
  <c r="J1238" i="60"/>
  <c r="J1239" i="60"/>
  <c r="J1240" i="60"/>
  <c r="J1241" i="60"/>
  <c r="J1242" i="60"/>
  <c r="J1243" i="60"/>
  <c r="J1244" i="60"/>
  <c r="J1245" i="60"/>
  <c r="J1246" i="60"/>
  <c r="J1247" i="60"/>
  <c r="J1248" i="60"/>
  <c r="J1249" i="60"/>
  <c r="J1250" i="60"/>
  <c r="J1251" i="60"/>
  <c r="J1252" i="60"/>
  <c r="J1253" i="60"/>
  <c r="J1254" i="60"/>
  <c r="J1255" i="60"/>
  <c r="J1256" i="60"/>
  <c r="J1257" i="60"/>
  <c r="J1258" i="60"/>
  <c r="J1259" i="60"/>
  <c r="J1260" i="60"/>
  <c r="J1261" i="60"/>
  <c r="J1262" i="60"/>
  <c r="J1263" i="60"/>
  <c r="J1264" i="60"/>
  <c r="J1265" i="60"/>
  <c r="J1266" i="60"/>
  <c r="J1267" i="60"/>
  <c r="J1268" i="60"/>
  <c r="J1269" i="60"/>
  <c r="J1270" i="60"/>
  <c r="J1271" i="60"/>
  <c r="J1272" i="60"/>
  <c r="J1273" i="60"/>
  <c r="J1274" i="60"/>
  <c r="J1275" i="60"/>
  <c r="J1276" i="60"/>
  <c r="J1277" i="60"/>
  <c r="J1278" i="60"/>
  <c r="J1279" i="60"/>
  <c r="J1280" i="60"/>
  <c r="J1281" i="60"/>
  <c r="J1282" i="60"/>
  <c r="J1283" i="60"/>
  <c r="J1284" i="60"/>
  <c r="J1285" i="60"/>
  <c r="J1286" i="60"/>
  <c r="J1287" i="60"/>
  <c r="J1288" i="60"/>
  <c r="J1289" i="60"/>
  <c r="J1290" i="60"/>
  <c r="J1291" i="60"/>
  <c r="J1292" i="60"/>
  <c r="J1293" i="60"/>
  <c r="J1294" i="60"/>
  <c r="J1295" i="60"/>
  <c r="J1296" i="60"/>
  <c r="J1297" i="60"/>
  <c r="J1298" i="60"/>
  <c r="J1299" i="60"/>
  <c r="J1300" i="60"/>
  <c r="J1301" i="60"/>
  <c r="J1302" i="60"/>
  <c r="J1303" i="60"/>
  <c r="J1304" i="60"/>
  <c r="J1305" i="60"/>
  <c r="J1306" i="60"/>
  <c r="J1307" i="60"/>
  <c r="J1308" i="60"/>
  <c r="J1309" i="60"/>
  <c r="J1310" i="60"/>
  <c r="J1311" i="60"/>
  <c r="J1312" i="60"/>
  <c r="J1313" i="60"/>
  <c r="J1314" i="60"/>
  <c r="J1315" i="60"/>
  <c r="J1316" i="60"/>
  <c r="J1317" i="60"/>
  <c r="J1318" i="60"/>
  <c r="J1319" i="60"/>
  <c r="J1320" i="60"/>
  <c r="J1321" i="60"/>
  <c r="J1322" i="60"/>
  <c r="J1323" i="60"/>
  <c r="J1324" i="60"/>
  <c r="J1325" i="60"/>
  <c r="J1326" i="60"/>
  <c r="J1327" i="60"/>
  <c r="J1328" i="60"/>
  <c r="J1329" i="60"/>
  <c r="J1330" i="60"/>
  <c r="J1331" i="60"/>
  <c r="J1332" i="60"/>
  <c r="J1333" i="60"/>
  <c r="J1334" i="60"/>
  <c r="J1335" i="60"/>
  <c r="J1336" i="60"/>
  <c r="J1337" i="60"/>
  <c r="J1338" i="60"/>
  <c r="J1339" i="60"/>
  <c r="J1340" i="60"/>
  <c r="J1341" i="60"/>
  <c r="J1342" i="60"/>
  <c r="J1343" i="60"/>
  <c r="J1344" i="60"/>
  <c r="J1345" i="60"/>
  <c r="J1346" i="60"/>
  <c r="J1347" i="60"/>
  <c r="J1348" i="60"/>
  <c r="J1349" i="60"/>
  <c r="J1350" i="60"/>
  <c r="J1351" i="60"/>
  <c r="J1352" i="60"/>
  <c r="J1353" i="60"/>
  <c r="J1354" i="60"/>
  <c r="J1355" i="60"/>
  <c r="J1356" i="60"/>
  <c r="J1357" i="60"/>
  <c r="J1358" i="60"/>
  <c r="J1359" i="60"/>
  <c r="J1360" i="60"/>
  <c r="J1361" i="60"/>
  <c r="J1362" i="60"/>
  <c r="J1363" i="60"/>
  <c r="J1364" i="60"/>
  <c r="J1365" i="60"/>
  <c r="J1366" i="60"/>
  <c r="J1367" i="60"/>
  <c r="J1368" i="60"/>
  <c r="J1369" i="60"/>
  <c r="J1370" i="60"/>
  <c r="J1371" i="60"/>
  <c r="J1372" i="60"/>
  <c r="J1373" i="60"/>
  <c r="J1374" i="60"/>
  <c r="J1375" i="60"/>
  <c r="J1376" i="60"/>
  <c r="J1377" i="60"/>
  <c r="J1378" i="60"/>
  <c r="J1379" i="60"/>
  <c r="J1380" i="60"/>
  <c r="J1381" i="60"/>
  <c r="J1382" i="60"/>
  <c r="J1383" i="60"/>
  <c r="J1384" i="60"/>
  <c r="J1385" i="60"/>
  <c r="J1386" i="60"/>
  <c r="J1387" i="60"/>
  <c r="J1388" i="60"/>
  <c r="J1389" i="60"/>
  <c r="J1390" i="60"/>
  <c r="J1391" i="60"/>
  <c r="J1392" i="60"/>
  <c r="J1393" i="60"/>
  <c r="J1394" i="60"/>
  <c r="J1395" i="60"/>
  <c r="J1396" i="60"/>
  <c r="J1397" i="60"/>
  <c r="J1398" i="60"/>
  <c r="J1399" i="60"/>
  <c r="I2" i="60"/>
  <c r="I3" i="60"/>
  <c r="I4" i="60"/>
  <c r="I5" i="60"/>
  <c r="I6" i="60"/>
  <c r="I7" i="60"/>
  <c r="I8" i="60"/>
  <c r="I9" i="60"/>
  <c r="I10" i="60"/>
  <c r="I11" i="60"/>
  <c r="I12" i="60"/>
  <c r="I13" i="60"/>
  <c r="I14" i="60"/>
  <c r="I15" i="60"/>
  <c r="I16" i="60"/>
  <c r="I17" i="60"/>
  <c r="I18" i="60"/>
  <c r="I19" i="60"/>
  <c r="I20" i="60"/>
  <c r="I21" i="60"/>
  <c r="I22" i="60"/>
  <c r="I23" i="60"/>
  <c r="I24" i="60"/>
  <c r="I25" i="60"/>
  <c r="I26" i="60"/>
  <c r="I27" i="60"/>
  <c r="I28" i="60"/>
  <c r="I29" i="60"/>
  <c r="I30" i="60"/>
  <c r="I31" i="60"/>
  <c r="I32" i="60"/>
  <c r="I33" i="60"/>
  <c r="I34" i="60"/>
  <c r="I35" i="60"/>
  <c r="I36" i="60"/>
  <c r="I37" i="60"/>
  <c r="I38" i="60"/>
  <c r="I39" i="60"/>
  <c r="I40" i="60"/>
  <c r="I41" i="60"/>
  <c r="I42" i="60"/>
  <c r="I43" i="60"/>
  <c r="I44" i="60"/>
  <c r="I45" i="60"/>
  <c r="I46" i="60"/>
  <c r="I47" i="60"/>
  <c r="I48" i="60"/>
  <c r="I49" i="60"/>
  <c r="I50" i="60"/>
  <c r="I51" i="60"/>
  <c r="I52" i="60"/>
  <c r="I53" i="60"/>
  <c r="I54" i="60"/>
  <c r="I55" i="60"/>
  <c r="I56" i="60"/>
  <c r="I57" i="60"/>
  <c r="I58" i="60"/>
  <c r="I59" i="60"/>
  <c r="I60" i="60"/>
  <c r="I61" i="60"/>
  <c r="I62" i="60"/>
  <c r="I63" i="60"/>
  <c r="I64" i="60"/>
  <c r="I65" i="60"/>
  <c r="I66" i="60"/>
  <c r="I67" i="60"/>
  <c r="I68" i="60"/>
  <c r="I69" i="60"/>
  <c r="I70" i="60"/>
  <c r="I71" i="60"/>
  <c r="I72" i="60"/>
  <c r="I73" i="60"/>
  <c r="I74" i="60"/>
  <c r="I75" i="60"/>
  <c r="I76" i="60"/>
  <c r="I77" i="60"/>
  <c r="I78" i="60"/>
  <c r="I79" i="60"/>
  <c r="I80" i="60"/>
  <c r="I81" i="60"/>
  <c r="I82" i="60"/>
  <c r="I83" i="60"/>
  <c r="I84" i="60"/>
  <c r="I85" i="60"/>
  <c r="I86" i="60"/>
  <c r="I87" i="60"/>
  <c r="I88" i="60"/>
  <c r="I89" i="60"/>
  <c r="I90" i="60"/>
  <c r="I91" i="60"/>
  <c r="I92" i="60"/>
  <c r="I93" i="60"/>
  <c r="I94" i="60"/>
  <c r="I95" i="60"/>
  <c r="I96" i="60"/>
  <c r="I97" i="60"/>
  <c r="I98" i="60"/>
  <c r="I99" i="60"/>
  <c r="I100" i="60"/>
  <c r="I101" i="60"/>
  <c r="I102" i="60"/>
  <c r="I103" i="60"/>
  <c r="I104" i="60"/>
  <c r="I105" i="60"/>
  <c r="I106" i="60"/>
  <c r="I107" i="60"/>
  <c r="I108" i="60"/>
  <c r="I109" i="60"/>
  <c r="I110" i="60"/>
  <c r="I111" i="60"/>
  <c r="I112" i="60"/>
  <c r="I113" i="60"/>
  <c r="I114" i="60"/>
  <c r="I115" i="60"/>
  <c r="I116" i="60"/>
  <c r="I117" i="60"/>
  <c r="I118" i="60"/>
  <c r="I119" i="60"/>
  <c r="I120" i="60"/>
  <c r="I121" i="60"/>
  <c r="I122" i="60"/>
  <c r="I123" i="60"/>
  <c r="I124" i="60"/>
  <c r="I125" i="60"/>
  <c r="I126" i="60"/>
  <c r="I127" i="60"/>
  <c r="I128" i="60"/>
  <c r="I129" i="60"/>
  <c r="I130" i="60"/>
  <c r="I131" i="60"/>
  <c r="I132" i="60"/>
  <c r="I133" i="60"/>
  <c r="I134" i="60"/>
  <c r="I135" i="60"/>
  <c r="I136" i="60"/>
  <c r="I137" i="60"/>
  <c r="I138" i="60"/>
  <c r="I139" i="60"/>
  <c r="I140" i="60"/>
  <c r="I141" i="60"/>
  <c r="I142" i="60"/>
  <c r="I143" i="60"/>
  <c r="I144" i="60"/>
  <c r="I145" i="60"/>
  <c r="I146" i="60"/>
  <c r="I147" i="60"/>
  <c r="I148" i="60"/>
  <c r="I149" i="60"/>
  <c r="I150" i="60"/>
  <c r="I151" i="60"/>
  <c r="I152" i="60"/>
  <c r="I153" i="60"/>
  <c r="I154" i="60"/>
  <c r="I155" i="60"/>
  <c r="I156" i="60"/>
  <c r="I157" i="60"/>
  <c r="I158" i="60"/>
  <c r="I159" i="60"/>
  <c r="I160" i="60"/>
  <c r="I161" i="60"/>
  <c r="I162" i="60"/>
  <c r="I163" i="60"/>
  <c r="I164" i="60"/>
  <c r="I165" i="60"/>
  <c r="I166" i="60"/>
  <c r="I167" i="60"/>
  <c r="I168" i="60"/>
  <c r="I169" i="60"/>
  <c r="I170" i="60"/>
  <c r="I171" i="60"/>
  <c r="I172" i="60"/>
  <c r="I173" i="60"/>
  <c r="I174" i="60"/>
  <c r="I175" i="60"/>
  <c r="I176" i="60"/>
  <c r="I177" i="60"/>
  <c r="I178" i="60"/>
  <c r="I179" i="60"/>
  <c r="I180" i="60"/>
  <c r="I181" i="60"/>
  <c r="I182" i="60"/>
  <c r="I183" i="60"/>
  <c r="I184" i="60"/>
  <c r="I185" i="60"/>
  <c r="I186" i="60"/>
  <c r="I187" i="60"/>
  <c r="I188" i="60"/>
  <c r="I189" i="60"/>
  <c r="I190" i="60"/>
  <c r="I191" i="60"/>
  <c r="I192" i="60"/>
  <c r="I193" i="60"/>
  <c r="I194" i="60"/>
  <c r="I195" i="60"/>
  <c r="I196" i="60"/>
  <c r="I197" i="60"/>
  <c r="I198" i="60"/>
  <c r="I199" i="60"/>
  <c r="I200" i="60"/>
  <c r="I201" i="60"/>
  <c r="I202" i="60"/>
  <c r="I203" i="60"/>
  <c r="I204" i="60"/>
  <c r="I205" i="60"/>
  <c r="I206" i="60"/>
  <c r="I207" i="60"/>
  <c r="I208" i="60"/>
  <c r="I209" i="60"/>
  <c r="I210" i="60"/>
  <c r="I211" i="60"/>
  <c r="I212" i="60"/>
  <c r="I213" i="60"/>
  <c r="I214" i="60"/>
  <c r="I215" i="60"/>
  <c r="I216" i="60"/>
  <c r="I217" i="60"/>
  <c r="I218" i="60"/>
  <c r="I219" i="60"/>
  <c r="I220" i="60"/>
  <c r="I221" i="60"/>
  <c r="I222" i="60"/>
  <c r="I223" i="60"/>
  <c r="I224" i="60"/>
  <c r="I225" i="60"/>
  <c r="I226" i="60"/>
  <c r="I227" i="60"/>
  <c r="I228" i="60"/>
  <c r="I229" i="60"/>
  <c r="I230" i="60"/>
  <c r="I231" i="60"/>
  <c r="I232" i="60"/>
  <c r="I233" i="60"/>
  <c r="I234" i="60"/>
  <c r="I235" i="60"/>
  <c r="I236" i="60"/>
  <c r="I237" i="60"/>
  <c r="I238" i="60"/>
  <c r="I239" i="60"/>
  <c r="I240" i="60"/>
  <c r="I241" i="60"/>
  <c r="I242" i="60"/>
  <c r="I243" i="60"/>
  <c r="I244" i="60"/>
  <c r="I245" i="60"/>
  <c r="I246" i="60"/>
  <c r="I247" i="60"/>
  <c r="I248" i="60"/>
  <c r="I249" i="60"/>
  <c r="I250" i="60"/>
  <c r="I251" i="60"/>
  <c r="I252" i="60"/>
  <c r="I253" i="60"/>
  <c r="I254" i="60"/>
  <c r="I255" i="60"/>
  <c r="I256" i="60"/>
  <c r="I257" i="60"/>
  <c r="I258" i="60"/>
  <c r="I259" i="60"/>
  <c r="I260" i="60"/>
  <c r="I261" i="60"/>
  <c r="I262" i="60"/>
  <c r="I263" i="60"/>
  <c r="I264" i="60"/>
  <c r="I265" i="60"/>
  <c r="I266" i="60"/>
  <c r="I267" i="60"/>
  <c r="I268" i="60"/>
  <c r="I269" i="60"/>
  <c r="I270" i="60"/>
  <c r="I271" i="60"/>
  <c r="I272" i="60"/>
  <c r="I273" i="60"/>
  <c r="I274" i="60"/>
  <c r="I275" i="60"/>
  <c r="I276" i="60"/>
  <c r="I277" i="60"/>
  <c r="I278" i="60"/>
  <c r="I279" i="60"/>
  <c r="I280" i="60"/>
  <c r="I281" i="60"/>
  <c r="I282" i="60"/>
  <c r="I283" i="60"/>
  <c r="I284" i="60"/>
  <c r="I285" i="60"/>
  <c r="I286" i="60"/>
  <c r="I287" i="60"/>
  <c r="I288" i="60"/>
  <c r="I289" i="60"/>
  <c r="I290" i="60"/>
  <c r="I291" i="60"/>
  <c r="I292" i="60"/>
  <c r="I293" i="60"/>
  <c r="I294" i="60"/>
  <c r="I295" i="60"/>
  <c r="I296" i="60"/>
  <c r="I297" i="60"/>
  <c r="I298" i="60"/>
  <c r="I299" i="60"/>
  <c r="I300" i="60"/>
  <c r="I301" i="60"/>
  <c r="I302" i="60"/>
  <c r="I303" i="60"/>
  <c r="I304" i="60"/>
  <c r="I305" i="60"/>
  <c r="I306" i="60"/>
  <c r="I307" i="60"/>
  <c r="I308" i="60"/>
  <c r="I309" i="60"/>
  <c r="I310" i="60"/>
  <c r="I311" i="60"/>
  <c r="I312" i="60"/>
  <c r="I313" i="60"/>
  <c r="I314" i="60"/>
  <c r="I315" i="60"/>
  <c r="I316" i="60"/>
  <c r="I317" i="60"/>
  <c r="I318" i="60"/>
  <c r="I319" i="60"/>
  <c r="I320" i="60"/>
  <c r="I321" i="60"/>
  <c r="I322" i="60"/>
  <c r="I323" i="60"/>
  <c r="I324" i="60"/>
  <c r="I325" i="60"/>
  <c r="I326" i="60"/>
  <c r="I327" i="60"/>
  <c r="I328" i="60"/>
  <c r="I329" i="60"/>
  <c r="I330" i="60"/>
  <c r="I331" i="60"/>
  <c r="I332" i="60"/>
  <c r="I333" i="60"/>
  <c r="I334" i="60"/>
  <c r="I335" i="60"/>
  <c r="I336" i="60"/>
  <c r="I337" i="60"/>
  <c r="I338" i="60"/>
  <c r="I339" i="60"/>
  <c r="I340" i="60"/>
  <c r="I341" i="60"/>
  <c r="I342" i="60"/>
  <c r="I343" i="60"/>
  <c r="I344" i="60"/>
  <c r="I345" i="60"/>
  <c r="I346" i="60"/>
  <c r="I347" i="60"/>
  <c r="I348" i="60"/>
  <c r="I349" i="60"/>
  <c r="I350" i="60"/>
  <c r="I351" i="60"/>
  <c r="I352" i="60"/>
  <c r="I353" i="60"/>
  <c r="I354" i="60"/>
  <c r="I355" i="60"/>
  <c r="I356" i="60"/>
  <c r="I357" i="60"/>
  <c r="I358" i="60"/>
  <c r="I359" i="60"/>
  <c r="I360" i="60"/>
  <c r="I361" i="60"/>
  <c r="I362" i="60"/>
  <c r="I363" i="60"/>
  <c r="I364" i="60"/>
  <c r="I365" i="60"/>
  <c r="I366" i="60"/>
  <c r="I367" i="60"/>
  <c r="I368" i="60"/>
  <c r="I369" i="60"/>
  <c r="I370" i="60"/>
  <c r="I371" i="60"/>
  <c r="I372" i="60"/>
  <c r="I373" i="60"/>
  <c r="I374" i="60"/>
  <c r="I375" i="60"/>
  <c r="I376" i="60"/>
  <c r="I377" i="60"/>
  <c r="I378" i="60"/>
  <c r="I379" i="60"/>
  <c r="I380" i="60"/>
  <c r="I381" i="60"/>
  <c r="I382" i="60"/>
  <c r="I383" i="60"/>
  <c r="I384" i="60"/>
  <c r="I385" i="60"/>
  <c r="I386" i="60"/>
  <c r="I387" i="60"/>
  <c r="I388" i="60"/>
  <c r="I389" i="60"/>
  <c r="I390" i="60"/>
  <c r="I391" i="60"/>
  <c r="I392" i="60"/>
  <c r="I393" i="60"/>
  <c r="I394" i="60"/>
  <c r="I395" i="60"/>
  <c r="I396" i="60"/>
  <c r="I397" i="60"/>
  <c r="I398" i="60"/>
  <c r="I399" i="60"/>
  <c r="I400" i="60"/>
  <c r="I401" i="60"/>
  <c r="I402" i="60"/>
  <c r="I403" i="60"/>
  <c r="I404" i="60"/>
  <c r="I405" i="60"/>
  <c r="I406" i="60"/>
  <c r="I407" i="60"/>
  <c r="I408" i="60"/>
  <c r="I409" i="60"/>
  <c r="I410" i="60"/>
  <c r="I411" i="60"/>
  <c r="I412" i="60"/>
  <c r="I413" i="60"/>
  <c r="I414" i="60"/>
  <c r="I415" i="60"/>
  <c r="I416" i="60"/>
  <c r="I417" i="60"/>
  <c r="I418" i="60"/>
  <c r="I419" i="60"/>
  <c r="I420" i="60"/>
  <c r="I421" i="60"/>
  <c r="I422" i="60"/>
  <c r="I423" i="60"/>
  <c r="I424" i="60"/>
  <c r="I425" i="60"/>
  <c r="I426" i="60"/>
  <c r="I427" i="60"/>
  <c r="I428" i="60"/>
  <c r="I429" i="60"/>
  <c r="I430" i="60"/>
  <c r="I431" i="60"/>
  <c r="I432" i="60"/>
  <c r="I433" i="60"/>
  <c r="I434" i="60"/>
  <c r="I435" i="60"/>
  <c r="I436" i="60"/>
  <c r="I437" i="60"/>
  <c r="I438" i="60"/>
  <c r="I439" i="60"/>
  <c r="I440" i="60"/>
  <c r="I441" i="60"/>
  <c r="I442" i="60"/>
  <c r="I443" i="60"/>
  <c r="I444" i="60"/>
  <c r="I445" i="60"/>
  <c r="I446" i="60"/>
  <c r="I447" i="60"/>
  <c r="I448" i="60"/>
  <c r="I449" i="60"/>
  <c r="I450" i="60"/>
  <c r="I451" i="60"/>
  <c r="I452" i="60"/>
  <c r="I453" i="60"/>
  <c r="I454" i="60"/>
  <c r="I455" i="60"/>
  <c r="I456" i="60"/>
  <c r="I457" i="60"/>
  <c r="I458" i="60"/>
  <c r="I459" i="60"/>
  <c r="I460" i="60"/>
  <c r="I461" i="60"/>
  <c r="I462" i="60"/>
  <c r="I463" i="60"/>
  <c r="I464" i="60"/>
  <c r="I465" i="60"/>
  <c r="I466" i="60"/>
  <c r="I467" i="60"/>
  <c r="I468" i="60"/>
  <c r="I469" i="60"/>
  <c r="I470" i="60"/>
  <c r="I471" i="60"/>
  <c r="I472" i="60"/>
  <c r="I473" i="60"/>
  <c r="I474" i="60"/>
  <c r="I475" i="60"/>
  <c r="I476" i="60"/>
  <c r="I477" i="60"/>
  <c r="I478" i="60"/>
  <c r="I479" i="60"/>
  <c r="I480" i="60"/>
  <c r="I481" i="60"/>
  <c r="I482" i="60"/>
  <c r="I483" i="60"/>
  <c r="I484" i="60"/>
  <c r="I485" i="60"/>
  <c r="I486" i="60"/>
  <c r="I487" i="60"/>
  <c r="I488" i="60"/>
  <c r="I489" i="60"/>
  <c r="I490" i="60"/>
  <c r="I491" i="60"/>
  <c r="I492" i="60"/>
  <c r="I493" i="60"/>
  <c r="I494" i="60"/>
  <c r="I495" i="60"/>
  <c r="I496" i="60"/>
  <c r="I497" i="60"/>
  <c r="I498" i="60"/>
  <c r="I499" i="60"/>
  <c r="I500" i="60"/>
  <c r="I501" i="60"/>
  <c r="I502" i="60"/>
  <c r="I503" i="60"/>
  <c r="I504" i="60"/>
  <c r="I505" i="60"/>
  <c r="I506" i="60"/>
  <c r="I507" i="60"/>
  <c r="I508" i="60"/>
  <c r="I509" i="60"/>
  <c r="I510" i="60"/>
  <c r="I511" i="60"/>
  <c r="I512" i="60"/>
  <c r="I513" i="60"/>
  <c r="I514" i="60"/>
  <c r="I515" i="60"/>
  <c r="I516" i="60"/>
  <c r="I517" i="60"/>
  <c r="I518" i="60"/>
  <c r="I519" i="60"/>
  <c r="I520" i="60"/>
  <c r="I521" i="60"/>
  <c r="I522" i="60"/>
  <c r="I523" i="60"/>
  <c r="I524" i="60"/>
  <c r="I525" i="60"/>
  <c r="I526" i="60"/>
  <c r="I527" i="60"/>
  <c r="I528" i="60"/>
  <c r="I529" i="60"/>
  <c r="I530" i="60"/>
  <c r="I531" i="60"/>
  <c r="I532" i="60"/>
  <c r="I533" i="60"/>
  <c r="I534" i="60"/>
  <c r="I535" i="60"/>
  <c r="I536" i="60"/>
  <c r="I537" i="60"/>
  <c r="I538" i="60"/>
  <c r="I539" i="60"/>
  <c r="I540" i="60"/>
  <c r="I541" i="60"/>
  <c r="I542" i="60"/>
  <c r="I543" i="60"/>
  <c r="I544" i="60"/>
  <c r="I545" i="60"/>
  <c r="I546" i="60"/>
  <c r="I547" i="60"/>
  <c r="I548" i="60"/>
  <c r="I549" i="60"/>
  <c r="I550" i="60"/>
  <c r="I551" i="60"/>
  <c r="I552" i="60"/>
  <c r="I553" i="60"/>
  <c r="I554" i="60"/>
  <c r="I555" i="60"/>
  <c r="I556" i="60"/>
  <c r="I557" i="60"/>
  <c r="I558" i="60"/>
  <c r="I559" i="60"/>
  <c r="I560" i="60"/>
  <c r="I561" i="60"/>
  <c r="I562" i="60"/>
  <c r="I563" i="60"/>
  <c r="I564" i="60"/>
  <c r="I565" i="60"/>
  <c r="I566" i="60"/>
  <c r="I567" i="60"/>
  <c r="I568" i="60"/>
  <c r="I569" i="60"/>
  <c r="I570" i="60"/>
  <c r="I571" i="60"/>
  <c r="I572" i="60"/>
  <c r="I573" i="60"/>
  <c r="I574" i="60"/>
  <c r="I575" i="60"/>
  <c r="I576" i="60"/>
  <c r="I577" i="60"/>
  <c r="I578" i="60"/>
  <c r="I579" i="60"/>
  <c r="I580" i="60"/>
  <c r="I581" i="60"/>
  <c r="I582" i="60"/>
  <c r="I583" i="60"/>
  <c r="I584" i="60"/>
  <c r="I585" i="60"/>
  <c r="I586" i="60"/>
  <c r="I587" i="60"/>
  <c r="I588" i="60"/>
  <c r="I589" i="60"/>
  <c r="I590" i="60"/>
  <c r="I591" i="60"/>
  <c r="I592" i="60"/>
  <c r="I593" i="60"/>
  <c r="I594" i="60"/>
  <c r="I595" i="60"/>
  <c r="I596" i="60"/>
  <c r="I597" i="60"/>
  <c r="I598" i="60"/>
  <c r="I599" i="60"/>
  <c r="I600" i="60"/>
  <c r="I601" i="60"/>
  <c r="I602" i="60"/>
  <c r="I603" i="60"/>
  <c r="I604" i="60"/>
  <c r="I605" i="60"/>
  <c r="I606" i="60"/>
  <c r="I607" i="60"/>
  <c r="I608" i="60"/>
  <c r="I609" i="60"/>
  <c r="I610" i="60"/>
  <c r="I611" i="60"/>
  <c r="I612" i="60"/>
  <c r="I613" i="60"/>
  <c r="I614" i="60"/>
  <c r="I615" i="60"/>
  <c r="I616" i="60"/>
  <c r="I617" i="60"/>
  <c r="I618" i="60"/>
  <c r="I619" i="60"/>
  <c r="I620" i="60"/>
  <c r="I621" i="60"/>
  <c r="I622" i="60"/>
  <c r="I623" i="60"/>
  <c r="I624" i="60"/>
  <c r="I625" i="60"/>
  <c r="I626" i="60"/>
  <c r="I627" i="60"/>
  <c r="I628" i="60"/>
  <c r="I629" i="60"/>
  <c r="I630" i="60"/>
  <c r="I631" i="60"/>
  <c r="I632" i="60"/>
  <c r="I633" i="60"/>
  <c r="I634" i="60"/>
  <c r="I635" i="60"/>
  <c r="I636" i="60"/>
  <c r="I637" i="60"/>
  <c r="I638" i="60"/>
  <c r="I639" i="60"/>
  <c r="I640" i="60"/>
  <c r="I641" i="60"/>
  <c r="I642" i="60"/>
  <c r="I643" i="60"/>
  <c r="I644" i="60"/>
  <c r="I645" i="60"/>
  <c r="I646" i="60"/>
  <c r="I647" i="60"/>
  <c r="I648" i="60"/>
  <c r="I649" i="60"/>
  <c r="I650" i="60"/>
  <c r="I651" i="60"/>
  <c r="I652" i="60"/>
  <c r="I653" i="60"/>
  <c r="I654" i="60"/>
  <c r="I655" i="60"/>
  <c r="I656" i="60"/>
  <c r="I657" i="60"/>
  <c r="I658" i="60"/>
  <c r="I659" i="60"/>
  <c r="I660" i="60"/>
  <c r="I661" i="60"/>
  <c r="I662" i="60"/>
  <c r="I663" i="60"/>
  <c r="I664" i="60"/>
  <c r="I665" i="60"/>
  <c r="I666" i="60"/>
  <c r="I667" i="60"/>
  <c r="I668" i="60"/>
  <c r="I669" i="60"/>
  <c r="I670" i="60"/>
  <c r="I671" i="60"/>
  <c r="I672" i="60"/>
  <c r="I673" i="60"/>
  <c r="I674" i="60"/>
  <c r="I675" i="60"/>
  <c r="I676" i="60"/>
  <c r="I677" i="60"/>
  <c r="I678" i="60"/>
  <c r="I679" i="60"/>
  <c r="I680" i="60"/>
  <c r="I681" i="60"/>
  <c r="I682" i="60"/>
  <c r="I683" i="60"/>
  <c r="I684" i="60"/>
  <c r="I685" i="60"/>
  <c r="I686" i="60"/>
  <c r="I687" i="60"/>
  <c r="I688" i="60"/>
  <c r="I689" i="60"/>
  <c r="I690" i="60"/>
  <c r="I691" i="60"/>
  <c r="I692" i="60"/>
  <c r="I693" i="60"/>
  <c r="I694" i="60"/>
  <c r="I695" i="60"/>
  <c r="I696" i="60"/>
  <c r="I697" i="60"/>
  <c r="I698" i="60"/>
  <c r="I699" i="60"/>
  <c r="I700" i="60"/>
  <c r="I701" i="60"/>
  <c r="I702" i="60"/>
  <c r="I703" i="60"/>
  <c r="I704" i="60"/>
  <c r="I705" i="60"/>
  <c r="I706" i="60"/>
  <c r="I707" i="60"/>
  <c r="I708" i="60"/>
  <c r="I709" i="60"/>
  <c r="I710" i="60"/>
  <c r="I711" i="60"/>
  <c r="I712" i="60"/>
  <c r="I713" i="60"/>
  <c r="I714" i="60"/>
  <c r="I715" i="60"/>
  <c r="I716" i="60"/>
  <c r="I717" i="60"/>
  <c r="I718" i="60"/>
  <c r="I719" i="60"/>
  <c r="I720" i="60"/>
  <c r="I721" i="60"/>
  <c r="I722" i="60"/>
  <c r="I723" i="60"/>
  <c r="I724" i="60"/>
  <c r="I725" i="60"/>
  <c r="I726" i="60"/>
  <c r="I727" i="60"/>
  <c r="I728" i="60"/>
  <c r="I729" i="60"/>
  <c r="I730" i="60"/>
  <c r="I731" i="60"/>
  <c r="I732" i="60"/>
  <c r="I733" i="60"/>
  <c r="I734" i="60"/>
  <c r="I735" i="60"/>
  <c r="I736" i="60"/>
  <c r="I737" i="60"/>
  <c r="I738" i="60"/>
  <c r="I739" i="60"/>
  <c r="I740" i="60"/>
  <c r="I741" i="60"/>
  <c r="I742" i="60"/>
  <c r="I743" i="60"/>
  <c r="I744" i="60"/>
  <c r="I745" i="60"/>
  <c r="I746" i="60"/>
  <c r="I747" i="60"/>
  <c r="I748" i="60"/>
  <c r="I749" i="60"/>
  <c r="I750" i="60"/>
  <c r="I751" i="60"/>
  <c r="I752" i="60"/>
  <c r="I753" i="60"/>
  <c r="I754" i="60"/>
  <c r="I755" i="60"/>
  <c r="I756" i="60"/>
  <c r="I757" i="60"/>
  <c r="I758" i="60"/>
  <c r="I759" i="60"/>
  <c r="I760" i="60"/>
  <c r="I761" i="60"/>
  <c r="I762" i="60"/>
  <c r="I763" i="60"/>
  <c r="I764" i="60"/>
  <c r="I765" i="60"/>
  <c r="I766" i="60"/>
  <c r="I767" i="60"/>
  <c r="I768" i="60"/>
  <c r="I769" i="60"/>
  <c r="I770" i="60"/>
  <c r="I771" i="60"/>
  <c r="I772" i="60"/>
  <c r="I773" i="60"/>
  <c r="I774" i="60"/>
  <c r="I775" i="60"/>
  <c r="I776" i="60"/>
  <c r="I777" i="60"/>
  <c r="I778" i="60"/>
  <c r="I779" i="60"/>
  <c r="I780" i="60"/>
  <c r="I781" i="60"/>
  <c r="I782" i="60"/>
  <c r="I783" i="60"/>
  <c r="I784" i="60"/>
  <c r="I785" i="60"/>
  <c r="I786" i="60"/>
  <c r="I787" i="60"/>
  <c r="I788" i="60"/>
  <c r="I789" i="60"/>
  <c r="I790" i="60"/>
  <c r="I791" i="60"/>
  <c r="I792" i="60"/>
  <c r="I793" i="60"/>
  <c r="I794" i="60"/>
  <c r="I795" i="60"/>
  <c r="I796" i="60"/>
  <c r="I797" i="60"/>
  <c r="I798" i="60"/>
  <c r="I799" i="60"/>
  <c r="I800" i="60"/>
  <c r="I801" i="60"/>
  <c r="I802" i="60"/>
  <c r="I803" i="60"/>
  <c r="I804" i="60"/>
  <c r="I805" i="60"/>
  <c r="I806" i="60"/>
  <c r="I807" i="60"/>
  <c r="I808" i="60"/>
  <c r="I809" i="60"/>
  <c r="I810" i="60"/>
  <c r="I811" i="60"/>
  <c r="I812" i="60"/>
  <c r="I813" i="60"/>
  <c r="I814" i="60"/>
  <c r="I815" i="60"/>
  <c r="I816" i="60"/>
  <c r="I817" i="60"/>
  <c r="I818" i="60"/>
  <c r="I819" i="60"/>
  <c r="I820" i="60"/>
  <c r="I821" i="60"/>
  <c r="I822" i="60"/>
  <c r="I823" i="60"/>
  <c r="I824" i="60"/>
  <c r="I825" i="60"/>
  <c r="I826" i="60"/>
  <c r="I827" i="60"/>
  <c r="I828" i="60"/>
  <c r="I829" i="60"/>
  <c r="I830" i="60"/>
  <c r="I831" i="60"/>
  <c r="I832" i="60"/>
  <c r="I833" i="60"/>
  <c r="I834" i="60"/>
  <c r="I835" i="60"/>
  <c r="I836" i="60"/>
  <c r="I837" i="60"/>
  <c r="I838" i="60"/>
  <c r="I839" i="60"/>
  <c r="I840" i="60"/>
  <c r="I841" i="60"/>
  <c r="I842" i="60"/>
  <c r="I843" i="60"/>
  <c r="I844" i="60"/>
  <c r="I845" i="60"/>
  <c r="I846" i="60"/>
  <c r="I847" i="60"/>
  <c r="I848" i="60"/>
  <c r="I849" i="60"/>
  <c r="I850" i="60"/>
  <c r="I851" i="60"/>
  <c r="I852" i="60"/>
  <c r="I853" i="60"/>
  <c r="I854" i="60"/>
  <c r="I855" i="60"/>
  <c r="I856" i="60"/>
  <c r="I857" i="60"/>
  <c r="I858" i="60"/>
  <c r="I859" i="60"/>
  <c r="I860" i="60"/>
  <c r="I861" i="60"/>
  <c r="I862" i="60"/>
  <c r="I863" i="60"/>
  <c r="I864" i="60"/>
  <c r="I865" i="60"/>
  <c r="I866" i="60"/>
  <c r="I867" i="60"/>
  <c r="I868" i="60"/>
  <c r="I869" i="60"/>
  <c r="I870" i="60"/>
  <c r="I871" i="60"/>
  <c r="I872" i="60"/>
  <c r="I873" i="60"/>
  <c r="I874" i="60"/>
  <c r="I875" i="60"/>
  <c r="I876" i="60"/>
  <c r="I877" i="60"/>
  <c r="I878" i="60"/>
  <c r="I879" i="60"/>
  <c r="I880" i="60"/>
  <c r="I881" i="60"/>
  <c r="I882" i="60"/>
  <c r="I883" i="60"/>
  <c r="I884" i="60"/>
  <c r="I885" i="60"/>
  <c r="I886" i="60"/>
  <c r="I887" i="60"/>
  <c r="I888" i="60"/>
  <c r="I889" i="60"/>
  <c r="I890" i="60"/>
  <c r="I891" i="60"/>
  <c r="I892" i="60"/>
  <c r="I893" i="60"/>
  <c r="I894" i="60"/>
  <c r="I895" i="60"/>
  <c r="I896" i="60"/>
  <c r="I897" i="60"/>
  <c r="I898" i="60"/>
  <c r="I899" i="60"/>
  <c r="I900" i="60"/>
  <c r="I901" i="60"/>
  <c r="I902" i="60"/>
  <c r="I903" i="60"/>
  <c r="I904" i="60"/>
  <c r="I905" i="60"/>
  <c r="I906" i="60"/>
  <c r="I907" i="60"/>
  <c r="I908" i="60"/>
  <c r="I909" i="60"/>
  <c r="I910" i="60"/>
  <c r="I911" i="60"/>
  <c r="I912" i="60"/>
  <c r="I913" i="60"/>
  <c r="I914" i="60"/>
  <c r="I915" i="60"/>
  <c r="I916" i="60"/>
  <c r="I917" i="60"/>
  <c r="I918" i="60"/>
  <c r="I919" i="60"/>
  <c r="I920" i="60"/>
  <c r="I921" i="60"/>
  <c r="I922" i="60"/>
  <c r="I923" i="60"/>
  <c r="I924" i="60"/>
  <c r="I925" i="60"/>
  <c r="I926" i="60"/>
  <c r="I927" i="60"/>
  <c r="I928" i="60"/>
  <c r="I929" i="60"/>
  <c r="I930" i="60"/>
  <c r="I931" i="60"/>
  <c r="I932" i="60"/>
  <c r="I933" i="60"/>
  <c r="I934" i="60"/>
  <c r="I935" i="60"/>
  <c r="I936" i="60"/>
  <c r="I937" i="60"/>
  <c r="I938" i="60"/>
  <c r="I939" i="60"/>
  <c r="I940" i="60"/>
  <c r="I941" i="60"/>
  <c r="I942" i="60"/>
  <c r="I943" i="60"/>
  <c r="I944" i="60"/>
  <c r="I945" i="60"/>
  <c r="I946" i="60"/>
  <c r="I947" i="60"/>
  <c r="I948" i="60"/>
  <c r="I949" i="60"/>
  <c r="I950" i="60"/>
  <c r="I951" i="60"/>
  <c r="I952" i="60"/>
  <c r="I953" i="60"/>
  <c r="I954" i="60"/>
  <c r="I955" i="60"/>
  <c r="I956" i="60"/>
  <c r="I957" i="60"/>
  <c r="I958" i="60"/>
  <c r="I959" i="60"/>
  <c r="I960" i="60"/>
  <c r="I961" i="60"/>
  <c r="I962" i="60"/>
  <c r="I963" i="60"/>
  <c r="I964" i="60"/>
  <c r="I965" i="60"/>
  <c r="I966" i="60"/>
  <c r="I967" i="60"/>
  <c r="I968" i="60"/>
  <c r="I969" i="60"/>
  <c r="I970" i="60"/>
  <c r="I971" i="60"/>
  <c r="I972" i="60"/>
  <c r="I973" i="60"/>
  <c r="I974" i="60"/>
  <c r="I975" i="60"/>
  <c r="I976" i="60"/>
  <c r="I977" i="60"/>
  <c r="I978" i="60"/>
  <c r="I979" i="60"/>
  <c r="I980" i="60"/>
  <c r="I981" i="60"/>
  <c r="I982" i="60"/>
  <c r="I983" i="60"/>
  <c r="I984" i="60"/>
  <c r="I985" i="60"/>
  <c r="I986" i="60"/>
  <c r="I987" i="60"/>
  <c r="I988" i="60"/>
  <c r="I989" i="60"/>
  <c r="I990" i="60"/>
  <c r="I991" i="60"/>
  <c r="I992" i="60"/>
  <c r="I993" i="60"/>
  <c r="I994" i="60"/>
  <c r="I995" i="60"/>
  <c r="I996" i="60"/>
  <c r="I997" i="60"/>
  <c r="I998" i="60"/>
  <c r="I999" i="60"/>
  <c r="I1000" i="60"/>
  <c r="I1001" i="60"/>
  <c r="I1002" i="60"/>
  <c r="I1003" i="60"/>
  <c r="I1004" i="60"/>
  <c r="I1005" i="60"/>
  <c r="I1006" i="60"/>
  <c r="I1007" i="60"/>
  <c r="I1008" i="60"/>
  <c r="I1009" i="60"/>
  <c r="I1010" i="60"/>
  <c r="I1011" i="60"/>
  <c r="I1012" i="60"/>
  <c r="I1013" i="60"/>
  <c r="I1014" i="60"/>
  <c r="I1015" i="60"/>
  <c r="I1016" i="60"/>
  <c r="I1017" i="60"/>
  <c r="I1018" i="60"/>
  <c r="I1019" i="60"/>
  <c r="I1020" i="60"/>
  <c r="I1021" i="60"/>
  <c r="I1022" i="60"/>
  <c r="I1023" i="60"/>
  <c r="I1024" i="60"/>
  <c r="I1025" i="60"/>
  <c r="I1026" i="60"/>
  <c r="I1027" i="60"/>
  <c r="I1028" i="60"/>
  <c r="I1029" i="60"/>
  <c r="I1030" i="60"/>
  <c r="I1031" i="60"/>
  <c r="I1032" i="60"/>
  <c r="I1033" i="60"/>
  <c r="I1034" i="60"/>
  <c r="I1035" i="60"/>
  <c r="I1036" i="60"/>
  <c r="I1037" i="60"/>
  <c r="I1038" i="60"/>
  <c r="I1039" i="60"/>
  <c r="I1040" i="60"/>
  <c r="I1041" i="60"/>
  <c r="I1042" i="60"/>
  <c r="I1043" i="60"/>
  <c r="I1044" i="60"/>
  <c r="I1045" i="60"/>
  <c r="I1046" i="60"/>
  <c r="I1047" i="60"/>
  <c r="I1048" i="60"/>
  <c r="I1049" i="60"/>
  <c r="I1050" i="60"/>
  <c r="I1051" i="60"/>
  <c r="I1052" i="60"/>
  <c r="I1053" i="60"/>
  <c r="I1054" i="60"/>
  <c r="I1055" i="60"/>
  <c r="I1056" i="60"/>
  <c r="I1057" i="60"/>
  <c r="I1058" i="60"/>
  <c r="I1059" i="60"/>
  <c r="I1060" i="60"/>
  <c r="I1061" i="60"/>
  <c r="I1062" i="60"/>
  <c r="I1063" i="60"/>
  <c r="I1064" i="60"/>
  <c r="I1065" i="60"/>
  <c r="I1066" i="60"/>
  <c r="I1067" i="60"/>
  <c r="I1068" i="60"/>
  <c r="I1069" i="60"/>
  <c r="I1070" i="60"/>
  <c r="I1071" i="60"/>
  <c r="I1072" i="60"/>
  <c r="I1073" i="60"/>
  <c r="I1074" i="60"/>
  <c r="I1075" i="60"/>
  <c r="I1076" i="60"/>
  <c r="I1077" i="60"/>
  <c r="I1078" i="60"/>
  <c r="I1079" i="60"/>
  <c r="I1080" i="60"/>
  <c r="I1081" i="60"/>
  <c r="I1082" i="60"/>
  <c r="I1083" i="60"/>
  <c r="I1084" i="60"/>
  <c r="I1085" i="60"/>
  <c r="I1086" i="60"/>
  <c r="I1087" i="60"/>
  <c r="I1088" i="60"/>
  <c r="I1089" i="60"/>
  <c r="I1090" i="60"/>
  <c r="I1091" i="60"/>
  <c r="I1092" i="60"/>
  <c r="I1093" i="60"/>
  <c r="I1094" i="60"/>
  <c r="I1095" i="60"/>
  <c r="I1096" i="60"/>
  <c r="I1097" i="60"/>
  <c r="I1098" i="60"/>
  <c r="I1099" i="60"/>
  <c r="I1100" i="60"/>
  <c r="I1101" i="60"/>
  <c r="I1102" i="60"/>
  <c r="I1103" i="60"/>
  <c r="I1104" i="60"/>
  <c r="I1105" i="60"/>
  <c r="I1106" i="60"/>
  <c r="I1107" i="60"/>
  <c r="I1108" i="60"/>
  <c r="I1109" i="60"/>
  <c r="I1110" i="60"/>
  <c r="I1111" i="60"/>
  <c r="I1112" i="60"/>
  <c r="I1113" i="60"/>
  <c r="I1114" i="60"/>
  <c r="I1115" i="60"/>
  <c r="I1116" i="60"/>
  <c r="I1117" i="60"/>
  <c r="I1118" i="60"/>
  <c r="I1119" i="60"/>
  <c r="I1120" i="60"/>
  <c r="I1121" i="60"/>
  <c r="I1122" i="60"/>
  <c r="I1123" i="60"/>
  <c r="I1124" i="60"/>
  <c r="I1125" i="60"/>
  <c r="I1126" i="60"/>
  <c r="I1127" i="60"/>
  <c r="I1128" i="60"/>
  <c r="I1129" i="60"/>
  <c r="I1130" i="60"/>
  <c r="I1131" i="60"/>
  <c r="I1132" i="60"/>
  <c r="I1133" i="60"/>
  <c r="I1134" i="60"/>
  <c r="I1135" i="60"/>
  <c r="I1136" i="60"/>
  <c r="I1137" i="60"/>
  <c r="I1138" i="60"/>
  <c r="I1139" i="60"/>
  <c r="I1140" i="60"/>
  <c r="I1141" i="60"/>
  <c r="I1142" i="60"/>
  <c r="I1143" i="60"/>
  <c r="I1144" i="60"/>
  <c r="I1145" i="60"/>
  <c r="I1146" i="60"/>
  <c r="I1147" i="60"/>
  <c r="I1148" i="60"/>
  <c r="I1149" i="60"/>
  <c r="I1150" i="60"/>
  <c r="I1151" i="60"/>
  <c r="I1152" i="60"/>
  <c r="I1153" i="60"/>
  <c r="I1154" i="60"/>
  <c r="I1155" i="60"/>
  <c r="I1156" i="60"/>
  <c r="I1157" i="60"/>
  <c r="I1158" i="60"/>
  <c r="I1159" i="60"/>
  <c r="I1160" i="60"/>
  <c r="I1161" i="60"/>
  <c r="I1162" i="60"/>
  <c r="I1163" i="60"/>
  <c r="I1164" i="60"/>
  <c r="I1165" i="60"/>
  <c r="I1166" i="60"/>
  <c r="I1167" i="60"/>
  <c r="I1168" i="60"/>
  <c r="I1169" i="60"/>
  <c r="I1170" i="60"/>
  <c r="I1171" i="60"/>
  <c r="I1172" i="60"/>
  <c r="I1173" i="60"/>
  <c r="I1174" i="60"/>
  <c r="I1175" i="60"/>
  <c r="I1176" i="60"/>
  <c r="I1177" i="60"/>
  <c r="I1178" i="60"/>
  <c r="I1179" i="60"/>
  <c r="I1180" i="60"/>
  <c r="I1181" i="60"/>
  <c r="I1182" i="60"/>
  <c r="I1183" i="60"/>
  <c r="I1184" i="60"/>
  <c r="I1185" i="60"/>
  <c r="I1186" i="60"/>
  <c r="I1187" i="60"/>
  <c r="I1188" i="60"/>
  <c r="I1189" i="60"/>
  <c r="I1190" i="60"/>
  <c r="I1191" i="60"/>
  <c r="I1192" i="60"/>
  <c r="I1193" i="60"/>
  <c r="I1194" i="60"/>
  <c r="I1195" i="60"/>
  <c r="I1196" i="60"/>
  <c r="I1197" i="60"/>
  <c r="I1198" i="60"/>
  <c r="I1199" i="60"/>
  <c r="I1200" i="60"/>
  <c r="I1201" i="60"/>
  <c r="I1202" i="60"/>
  <c r="I1203" i="60"/>
  <c r="I1204" i="60"/>
  <c r="I1205" i="60"/>
  <c r="I1206" i="60"/>
  <c r="I1207" i="60"/>
  <c r="I1208" i="60"/>
  <c r="I1209" i="60"/>
  <c r="I1210" i="60"/>
  <c r="I1211" i="60"/>
  <c r="I1212" i="60"/>
  <c r="I1213" i="60"/>
  <c r="I1214" i="60"/>
  <c r="I1215" i="60"/>
  <c r="I1216" i="60"/>
  <c r="I1217" i="60"/>
  <c r="I1218" i="60"/>
  <c r="I1219" i="60"/>
  <c r="I1220" i="60"/>
  <c r="I1221" i="60"/>
  <c r="I1222" i="60"/>
  <c r="I1223" i="60"/>
  <c r="I1224" i="60"/>
  <c r="I1225" i="60"/>
  <c r="I1226" i="60"/>
  <c r="I1227" i="60"/>
  <c r="I1228" i="60"/>
  <c r="I1229" i="60"/>
  <c r="I1230" i="60"/>
  <c r="I1231" i="60"/>
  <c r="I1232" i="60"/>
  <c r="I1233" i="60"/>
  <c r="I1234" i="60"/>
  <c r="I1235" i="60"/>
  <c r="I1236" i="60"/>
  <c r="I1237" i="60"/>
  <c r="I1238" i="60"/>
  <c r="I1239" i="60"/>
  <c r="I1240" i="60"/>
  <c r="I1241" i="60"/>
  <c r="I1242" i="60"/>
  <c r="I1243" i="60"/>
  <c r="I1244" i="60"/>
  <c r="I1245" i="60"/>
  <c r="I1246" i="60"/>
  <c r="I1247" i="60"/>
  <c r="I1248" i="60"/>
  <c r="I1249" i="60"/>
  <c r="I1250" i="60"/>
  <c r="I1251" i="60"/>
  <c r="I1252" i="60"/>
  <c r="I1253" i="60"/>
  <c r="I1254" i="60"/>
  <c r="I1255" i="60"/>
  <c r="I1256" i="60"/>
  <c r="I1257" i="60"/>
  <c r="I1258" i="60"/>
  <c r="I1259" i="60"/>
  <c r="I1260" i="60"/>
  <c r="I1261" i="60"/>
  <c r="I1262" i="60"/>
  <c r="I1263" i="60"/>
  <c r="I1264" i="60"/>
  <c r="I1265" i="60"/>
  <c r="I1266" i="60"/>
  <c r="I1267" i="60"/>
  <c r="I1268" i="60"/>
  <c r="I1269" i="60"/>
  <c r="I1270" i="60"/>
  <c r="I1271" i="60"/>
  <c r="I1272" i="60"/>
  <c r="I1273" i="60"/>
  <c r="I1274" i="60"/>
  <c r="I1275" i="60"/>
  <c r="I1276" i="60"/>
  <c r="I1277" i="60"/>
  <c r="I1278" i="60"/>
  <c r="I1279" i="60"/>
  <c r="I1280" i="60"/>
  <c r="I1281" i="60"/>
  <c r="I1282" i="60"/>
  <c r="I1283" i="60"/>
  <c r="I1284" i="60"/>
  <c r="I1285" i="60"/>
  <c r="I1286" i="60"/>
  <c r="I1287" i="60"/>
  <c r="I1288" i="60"/>
  <c r="I1289" i="60"/>
  <c r="I1290" i="60"/>
  <c r="I1291" i="60"/>
  <c r="I1292" i="60"/>
  <c r="I1293" i="60"/>
  <c r="I1294" i="60"/>
  <c r="I1295" i="60"/>
  <c r="I1296" i="60"/>
  <c r="I1297" i="60"/>
  <c r="I1298" i="60"/>
  <c r="I1299" i="60"/>
  <c r="I1300" i="60"/>
  <c r="I1301" i="60"/>
  <c r="I1302" i="60"/>
  <c r="I1303" i="60"/>
  <c r="I1304" i="60"/>
  <c r="I1305" i="60"/>
  <c r="I1306" i="60"/>
  <c r="I1307" i="60"/>
  <c r="I1308" i="60"/>
  <c r="I1309" i="60"/>
  <c r="I1310" i="60"/>
  <c r="I1311" i="60"/>
  <c r="I1312" i="60"/>
  <c r="I1313" i="60"/>
  <c r="I1314" i="60"/>
  <c r="I1315" i="60"/>
  <c r="I1316" i="60"/>
  <c r="I1317" i="60"/>
  <c r="I1318" i="60"/>
  <c r="I1319" i="60"/>
  <c r="I1320" i="60"/>
  <c r="I1321" i="60"/>
  <c r="I1322" i="60"/>
  <c r="I1323" i="60"/>
  <c r="I1324" i="60"/>
  <c r="I1325" i="60"/>
  <c r="I1326" i="60"/>
  <c r="I1327" i="60"/>
  <c r="I1328" i="60"/>
  <c r="I1329" i="60"/>
  <c r="I1330" i="60"/>
  <c r="I1331" i="60"/>
  <c r="I1332" i="60"/>
  <c r="I1333" i="60"/>
  <c r="I1334" i="60"/>
  <c r="I1335" i="60"/>
  <c r="I1336" i="60"/>
  <c r="I1337" i="60"/>
  <c r="I1338" i="60"/>
  <c r="I1339" i="60"/>
  <c r="I1340" i="60"/>
  <c r="I1341" i="60"/>
  <c r="I1342" i="60"/>
  <c r="I1343" i="60"/>
  <c r="I1344" i="60"/>
  <c r="I1345" i="60"/>
  <c r="I1346" i="60"/>
  <c r="I1347" i="60"/>
  <c r="I1348" i="60"/>
  <c r="I1349" i="60"/>
  <c r="I1350" i="60"/>
  <c r="I1351" i="60"/>
  <c r="I1352" i="60"/>
  <c r="I1353" i="60"/>
  <c r="I1354" i="60"/>
  <c r="I1355" i="60"/>
  <c r="I1356" i="60"/>
  <c r="I1357" i="60"/>
  <c r="I1358" i="60"/>
  <c r="I1359" i="60"/>
  <c r="I1360" i="60"/>
  <c r="I1361" i="60"/>
  <c r="I1362" i="60"/>
  <c r="I1363" i="60"/>
  <c r="I1364" i="60"/>
  <c r="I1365" i="60"/>
  <c r="I1366" i="60"/>
  <c r="I1367" i="60"/>
  <c r="I1368" i="60"/>
  <c r="I1369" i="60"/>
  <c r="I1370" i="60"/>
  <c r="I1371" i="60"/>
  <c r="I1372" i="60"/>
  <c r="I1373" i="60"/>
  <c r="I1374" i="60"/>
  <c r="I1375" i="60"/>
  <c r="I1376" i="60"/>
  <c r="I1377" i="60"/>
  <c r="I1378" i="60"/>
  <c r="I1379" i="60"/>
  <c r="I1380" i="60"/>
  <c r="I1381" i="60"/>
  <c r="I1382" i="60"/>
  <c r="I1383" i="60"/>
  <c r="I1384" i="60"/>
  <c r="I1385" i="60"/>
  <c r="I1386" i="60"/>
  <c r="I1387" i="60"/>
  <c r="I1388" i="60"/>
  <c r="I1389" i="60"/>
  <c r="I1390" i="60"/>
  <c r="I1391" i="60"/>
  <c r="I1392" i="60"/>
  <c r="I1393" i="60"/>
  <c r="I1394" i="60"/>
  <c r="I1395" i="60"/>
  <c r="I1396" i="60"/>
  <c r="I1397" i="60"/>
  <c r="I1398" i="60"/>
  <c r="I1399" i="60"/>
  <c r="J167" i="4" l="1"/>
  <c r="I167" i="4"/>
  <c r="O1399" i="60" l="1"/>
  <c r="O1398" i="60"/>
  <c r="O1397" i="60"/>
  <c r="O1396" i="60"/>
  <c r="O1395" i="60"/>
  <c r="O1394" i="60"/>
  <c r="O1393" i="60"/>
  <c r="O1392" i="60"/>
  <c r="O1391" i="60"/>
  <c r="O1390" i="60"/>
  <c r="O1389" i="60"/>
  <c r="O1388" i="60"/>
  <c r="O1387" i="60"/>
  <c r="O1386" i="60"/>
  <c r="O1385" i="60"/>
  <c r="O1384" i="60"/>
  <c r="O1383" i="60"/>
  <c r="O1382" i="60"/>
  <c r="O1381" i="60"/>
  <c r="O1380" i="60"/>
  <c r="O1379" i="60"/>
  <c r="O1378" i="60"/>
  <c r="O1377" i="60"/>
  <c r="O1376" i="60"/>
  <c r="O1375" i="60"/>
  <c r="O1374" i="60"/>
  <c r="O1373" i="60"/>
  <c r="O1372" i="60"/>
  <c r="O1371" i="60"/>
  <c r="O1370" i="60"/>
  <c r="O1369" i="60"/>
  <c r="O1368" i="60"/>
  <c r="O1367" i="60"/>
  <c r="O1366" i="60"/>
  <c r="O1365" i="60"/>
  <c r="O1364" i="60"/>
  <c r="O1363" i="60"/>
  <c r="O1362" i="60"/>
  <c r="O1361" i="60"/>
  <c r="O1360" i="60"/>
  <c r="O1359" i="60"/>
  <c r="O1358" i="60"/>
  <c r="O1357" i="60"/>
  <c r="O1356" i="60"/>
  <c r="O1355" i="60"/>
  <c r="O1354" i="60"/>
  <c r="O1353" i="60"/>
  <c r="O1352" i="60"/>
  <c r="O1351" i="60"/>
  <c r="O1350" i="60"/>
  <c r="O1349" i="60"/>
  <c r="O1348" i="60"/>
  <c r="O1347" i="60"/>
  <c r="O1346" i="60"/>
  <c r="O1345" i="60"/>
  <c r="O1344" i="60"/>
  <c r="O1343" i="60"/>
  <c r="O1342" i="60"/>
  <c r="O1341" i="60"/>
  <c r="O1340" i="60"/>
  <c r="O1339" i="60"/>
  <c r="O1338" i="60"/>
  <c r="O1337" i="60"/>
  <c r="O1336" i="60"/>
  <c r="O1335" i="60"/>
  <c r="O1334" i="60"/>
  <c r="O1333" i="60"/>
  <c r="O1332" i="60"/>
  <c r="O1331" i="60"/>
  <c r="O1330" i="60"/>
  <c r="O1329" i="60"/>
  <c r="O1328" i="60"/>
  <c r="O1327" i="60"/>
  <c r="O1326" i="60"/>
  <c r="O1325" i="60"/>
  <c r="O1324" i="60"/>
  <c r="O1323" i="60"/>
  <c r="O1322" i="60"/>
  <c r="O1321" i="60"/>
  <c r="O1320" i="60"/>
  <c r="O1319" i="60"/>
  <c r="O1318" i="60"/>
  <c r="O1317" i="60"/>
  <c r="O1316" i="60"/>
  <c r="O1315" i="60"/>
  <c r="O1314" i="60"/>
  <c r="O1313" i="60"/>
  <c r="O1312" i="60"/>
  <c r="O1311" i="60"/>
  <c r="O1310" i="60"/>
  <c r="O1309" i="60"/>
  <c r="O1308" i="60"/>
  <c r="O1307" i="60"/>
  <c r="O1306" i="60"/>
  <c r="O1305" i="60"/>
  <c r="O1304" i="60"/>
  <c r="O1303" i="60"/>
  <c r="O1302" i="60"/>
  <c r="O1301" i="60"/>
  <c r="O1300" i="60"/>
  <c r="O1299" i="60"/>
  <c r="O1298" i="60"/>
  <c r="O1297" i="60"/>
  <c r="O1296" i="60"/>
  <c r="O1295" i="60"/>
  <c r="O1294" i="60"/>
  <c r="O1293" i="60"/>
  <c r="O1292" i="60"/>
  <c r="O1291" i="60"/>
  <c r="O1290" i="60"/>
  <c r="O1289" i="60"/>
  <c r="O1288" i="60"/>
  <c r="O1287" i="60"/>
  <c r="O1286" i="60"/>
  <c r="O1285" i="60"/>
  <c r="O1284" i="60"/>
  <c r="O1283" i="60"/>
  <c r="O1282" i="60"/>
  <c r="O1281" i="60"/>
  <c r="O1280" i="60"/>
  <c r="O1279" i="60"/>
  <c r="O1278" i="60"/>
  <c r="O1277" i="60"/>
  <c r="O1276" i="60"/>
  <c r="O1275" i="60"/>
  <c r="O1274" i="60"/>
  <c r="O1273" i="60"/>
  <c r="O1272" i="60"/>
  <c r="O1271" i="60"/>
  <c r="O1270" i="60"/>
  <c r="O1269" i="60"/>
  <c r="O1268" i="60"/>
  <c r="O1267" i="60"/>
  <c r="O1266" i="60"/>
  <c r="O1265" i="60"/>
  <c r="O1264" i="60"/>
  <c r="O1263" i="60"/>
  <c r="O1262" i="60"/>
  <c r="O1261" i="60"/>
  <c r="O1260" i="60"/>
  <c r="O1259" i="60"/>
  <c r="O1258" i="60"/>
  <c r="O1257" i="60"/>
  <c r="O1256" i="60"/>
  <c r="O1255" i="60"/>
  <c r="O1254" i="60"/>
  <c r="O1253" i="60"/>
  <c r="O1252" i="60"/>
  <c r="O1251" i="60"/>
  <c r="O1250" i="60"/>
  <c r="O1249" i="60"/>
  <c r="O1248" i="60"/>
  <c r="O1247" i="60"/>
  <c r="O1246" i="60"/>
  <c r="O1245" i="60"/>
  <c r="O1244" i="60"/>
  <c r="O1243" i="60"/>
  <c r="O1242" i="60"/>
  <c r="O1241" i="60"/>
  <c r="O1240" i="60"/>
  <c r="O1239" i="60"/>
  <c r="O1238" i="60"/>
  <c r="O1237" i="60"/>
  <c r="O1236" i="60"/>
  <c r="O1235" i="60"/>
  <c r="O1234" i="60"/>
  <c r="O1233" i="60"/>
  <c r="O1232" i="60"/>
  <c r="O1231" i="60"/>
  <c r="O1230" i="60"/>
  <c r="O1229" i="60"/>
  <c r="O1228" i="60"/>
  <c r="O1227" i="60"/>
  <c r="O1226" i="60"/>
  <c r="O1225" i="60"/>
  <c r="O1224" i="60"/>
  <c r="O1223" i="60"/>
  <c r="O1222" i="60"/>
  <c r="O1221" i="60"/>
  <c r="O1220" i="60"/>
  <c r="O1219" i="60"/>
  <c r="O1218" i="60"/>
  <c r="O1217" i="60"/>
  <c r="O1216" i="60"/>
  <c r="O1215" i="60"/>
  <c r="O1214" i="60"/>
  <c r="O1213" i="60"/>
  <c r="O1212" i="60"/>
  <c r="O1210" i="60"/>
  <c r="O1209" i="60"/>
  <c r="O1208" i="60"/>
  <c r="O1207" i="60"/>
  <c r="O1206" i="60"/>
  <c r="O1205" i="60"/>
  <c r="O1204" i="60"/>
  <c r="O1203" i="60"/>
  <c r="O1202" i="60"/>
  <c r="O1201" i="60"/>
  <c r="O1200" i="60"/>
  <c r="O1199" i="60"/>
  <c r="O1198" i="60"/>
  <c r="O1197" i="60"/>
  <c r="O1196" i="60"/>
  <c r="O1195" i="60"/>
  <c r="O1194" i="60"/>
  <c r="O1193" i="60"/>
  <c r="O1192" i="60"/>
  <c r="O1191" i="60"/>
  <c r="O1190" i="60"/>
  <c r="O1189" i="60"/>
  <c r="O1188" i="60"/>
  <c r="O1187" i="60"/>
  <c r="O1186" i="60"/>
  <c r="O1185" i="60"/>
  <c r="O1184" i="60"/>
  <c r="O1183" i="60"/>
  <c r="O1182" i="60"/>
  <c r="O1181" i="60"/>
  <c r="O1180" i="60"/>
  <c r="O1179" i="60"/>
  <c r="O1178" i="60"/>
  <c r="O1177" i="60"/>
  <c r="O1176" i="60"/>
  <c r="O1175" i="60"/>
  <c r="O1174" i="60"/>
  <c r="O1173" i="60"/>
  <c r="O1172" i="60"/>
  <c r="O1171" i="60"/>
  <c r="O1170" i="60"/>
  <c r="O1169" i="60"/>
  <c r="O1168" i="60"/>
  <c r="O1167" i="60"/>
  <c r="O1166" i="60"/>
  <c r="O1165" i="60"/>
  <c r="O1164" i="60"/>
  <c r="O1163" i="60"/>
  <c r="O1162" i="60"/>
  <c r="O1161" i="60"/>
  <c r="O1160" i="60"/>
  <c r="O1159" i="60"/>
  <c r="O1158" i="60"/>
  <c r="O1157" i="60"/>
  <c r="O1156" i="60"/>
  <c r="O1155" i="60"/>
  <c r="O1154" i="60"/>
  <c r="O1153" i="60"/>
  <c r="O1152" i="60"/>
  <c r="O1151" i="60"/>
  <c r="O1150" i="60"/>
  <c r="O1149" i="60"/>
  <c r="O1148" i="60"/>
  <c r="O1147" i="60"/>
  <c r="O1146" i="60"/>
  <c r="O1145" i="60"/>
  <c r="O1144" i="60"/>
  <c r="O1143" i="60"/>
  <c r="O1142" i="60"/>
  <c r="O1141" i="60"/>
  <c r="O1140" i="60"/>
  <c r="O1139" i="60"/>
  <c r="O1138" i="60"/>
  <c r="O1137" i="60"/>
  <c r="O1136" i="60"/>
  <c r="O1135" i="60"/>
  <c r="O1134" i="60"/>
  <c r="O1133" i="60"/>
  <c r="O1132" i="60"/>
  <c r="O1131" i="60"/>
  <c r="O1130" i="60"/>
  <c r="O1129" i="60"/>
  <c r="O1128" i="60"/>
  <c r="O1127" i="60"/>
  <c r="O1126" i="60"/>
  <c r="O1125" i="60"/>
  <c r="O1124" i="60"/>
  <c r="O1123" i="60"/>
  <c r="O1122" i="60"/>
  <c r="O1121" i="60"/>
  <c r="O1120" i="60"/>
  <c r="O1119" i="60"/>
  <c r="O1118" i="60"/>
  <c r="O1117" i="60"/>
  <c r="O1116" i="60"/>
  <c r="O1115" i="60"/>
  <c r="O1114" i="60"/>
  <c r="O1113" i="60"/>
  <c r="O1112" i="60"/>
  <c r="O1111" i="60"/>
  <c r="O1110" i="60"/>
  <c r="O1109" i="60"/>
  <c r="O1108" i="60"/>
  <c r="O1107" i="60"/>
  <c r="O1106" i="60"/>
  <c r="O1105" i="60"/>
  <c r="O1104" i="60"/>
  <c r="O1103" i="60"/>
  <c r="O1102" i="60"/>
  <c r="O1101" i="60"/>
  <c r="O1100" i="60"/>
  <c r="O1099" i="60"/>
  <c r="O1098" i="60"/>
  <c r="O1097" i="60"/>
  <c r="O1096" i="60"/>
  <c r="O1095" i="60"/>
  <c r="O1094" i="60"/>
  <c r="O1093" i="60"/>
  <c r="O1092" i="60"/>
  <c r="O1091" i="60"/>
  <c r="O1090" i="60"/>
  <c r="O1089" i="60"/>
  <c r="O1088" i="60"/>
  <c r="O1087" i="60"/>
  <c r="O1086" i="60"/>
  <c r="O1085" i="60"/>
  <c r="O1084" i="60"/>
  <c r="O1083" i="60"/>
  <c r="O1082" i="60"/>
  <c r="O1081" i="60"/>
  <c r="O1080" i="60"/>
  <c r="O1079" i="60"/>
  <c r="O1078" i="60"/>
  <c r="O1077" i="60"/>
  <c r="O1076" i="60"/>
  <c r="O1075" i="60"/>
  <c r="O1074" i="60"/>
  <c r="O1073" i="60"/>
  <c r="O1072" i="60"/>
  <c r="O1071" i="60"/>
  <c r="O1070" i="60"/>
  <c r="O1069" i="60"/>
  <c r="O1068" i="60"/>
  <c r="O1067" i="60"/>
  <c r="O1066" i="60"/>
  <c r="O1065" i="60"/>
  <c r="O1064" i="60"/>
  <c r="O1063" i="60"/>
  <c r="O1062" i="60"/>
  <c r="O1061" i="60"/>
  <c r="O1060" i="60"/>
  <c r="O1059" i="60"/>
  <c r="O1058" i="60"/>
  <c r="O1057" i="60"/>
  <c r="O1056" i="60"/>
  <c r="O1055" i="60"/>
  <c r="O1054" i="60"/>
  <c r="O1053" i="60"/>
  <c r="O1052" i="60"/>
  <c r="O1051" i="60"/>
  <c r="O1050" i="60"/>
  <c r="O1049" i="60"/>
  <c r="O1048" i="60"/>
  <c r="O1047" i="60"/>
  <c r="O1046" i="60"/>
  <c r="O1045" i="60"/>
  <c r="O1044" i="60"/>
  <c r="O1043" i="60"/>
  <c r="O1042" i="60"/>
  <c r="O1041" i="60"/>
  <c r="O1040" i="60"/>
  <c r="O1039" i="60"/>
  <c r="O1038" i="60"/>
  <c r="O1037" i="60"/>
  <c r="O1036" i="60"/>
  <c r="O1035" i="60"/>
  <c r="O1034" i="60"/>
  <c r="O1033" i="60"/>
  <c r="O1032" i="60"/>
  <c r="O1031" i="60"/>
  <c r="O1030" i="60"/>
  <c r="O1029" i="60"/>
  <c r="O1028" i="60"/>
  <c r="O1027" i="60"/>
  <c r="O1026" i="60"/>
  <c r="O1025" i="60"/>
  <c r="O1024" i="60"/>
  <c r="O1023" i="60"/>
  <c r="O1022" i="60"/>
  <c r="O1021" i="60"/>
  <c r="O1020" i="60"/>
  <c r="O1019" i="60"/>
  <c r="O1018" i="60"/>
  <c r="O1017" i="60"/>
  <c r="O1016" i="60"/>
  <c r="O1015" i="60"/>
  <c r="O1014" i="60"/>
  <c r="O1013" i="60"/>
  <c r="O1012" i="60"/>
  <c r="O1011" i="60"/>
  <c r="O1010" i="60"/>
  <c r="O1009" i="60"/>
  <c r="O1008" i="60"/>
  <c r="O1007" i="60"/>
  <c r="O1006" i="60"/>
  <c r="O1005" i="60"/>
  <c r="O1004" i="60"/>
  <c r="O1003" i="60"/>
  <c r="O1002" i="60"/>
  <c r="O1001" i="60"/>
  <c r="O1000" i="60"/>
  <c r="O999" i="60"/>
  <c r="O998" i="60"/>
  <c r="O997" i="60"/>
  <c r="O996" i="60"/>
  <c r="O995" i="60"/>
  <c r="O994" i="60"/>
  <c r="O993" i="60"/>
  <c r="O992" i="60"/>
  <c r="O991" i="60"/>
  <c r="O990" i="60"/>
  <c r="O989" i="60"/>
  <c r="O988" i="60"/>
  <c r="O987" i="60"/>
  <c r="O986" i="60"/>
  <c r="O985" i="60"/>
  <c r="O984" i="60"/>
  <c r="O983" i="60"/>
  <c r="O982" i="60"/>
  <c r="O981" i="60"/>
  <c r="O980" i="60"/>
  <c r="O979" i="60"/>
  <c r="O978" i="60"/>
  <c r="O977" i="60"/>
  <c r="O976" i="60"/>
  <c r="O975" i="60"/>
  <c r="O974" i="60"/>
  <c r="O973" i="60"/>
  <c r="O972" i="60"/>
  <c r="O971" i="60"/>
  <c r="O970" i="60"/>
  <c r="O969" i="60"/>
  <c r="O968" i="60"/>
  <c r="O967" i="60"/>
  <c r="O966" i="60"/>
  <c r="O965" i="60"/>
  <c r="O964" i="60"/>
  <c r="O963" i="60"/>
  <c r="O962" i="60"/>
  <c r="O961" i="60"/>
  <c r="O960" i="60"/>
  <c r="O959" i="60"/>
  <c r="O958" i="60"/>
  <c r="O957" i="60"/>
  <c r="O956" i="60"/>
  <c r="O955" i="60"/>
  <c r="O954" i="60"/>
  <c r="O953" i="60"/>
  <c r="O952" i="60"/>
  <c r="O951" i="60"/>
  <c r="O950" i="60"/>
  <c r="O949" i="60"/>
  <c r="O948" i="60"/>
  <c r="O947" i="60"/>
  <c r="O946" i="60"/>
  <c r="O945" i="60"/>
  <c r="O944" i="60"/>
  <c r="O943" i="60"/>
  <c r="O942" i="60"/>
  <c r="O941" i="60"/>
  <c r="O940" i="60"/>
  <c r="O939" i="60"/>
  <c r="O938" i="60"/>
  <c r="O937" i="60"/>
  <c r="O936" i="60"/>
  <c r="O935" i="60"/>
  <c r="O934" i="60"/>
  <c r="O933" i="60"/>
  <c r="O932" i="60"/>
  <c r="O931" i="60"/>
  <c r="O930" i="60"/>
  <c r="O929" i="60"/>
  <c r="O928" i="60"/>
  <c r="O927" i="60"/>
  <c r="O926" i="60"/>
  <c r="O925" i="60"/>
  <c r="O924" i="60"/>
  <c r="O923" i="60"/>
  <c r="O922" i="60"/>
  <c r="O921" i="60"/>
  <c r="O920" i="60"/>
  <c r="O919" i="60"/>
  <c r="O918" i="60"/>
  <c r="O917" i="60"/>
  <c r="O916" i="60"/>
  <c r="O915" i="60"/>
  <c r="O914" i="60"/>
  <c r="O913" i="60"/>
  <c r="O912" i="60"/>
  <c r="O911" i="60"/>
  <c r="O910" i="60"/>
  <c r="O909" i="60"/>
  <c r="O908" i="60"/>
  <c r="O907" i="60"/>
  <c r="O906" i="60"/>
  <c r="O905" i="60"/>
  <c r="O904" i="60"/>
  <c r="O903" i="60"/>
  <c r="O902" i="60"/>
  <c r="O901" i="60"/>
  <c r="O900" i="60"/>
  <c r="O899" i="60"/>
  <c r="O898" i="60"/>
  <c r="O897" i="60"/>
  <c r="O896" i="60"/>
  <c r="O895" i="60"/>
  <c r="O894" i="60"/>
  <c r="O893" i="60"/>
  <c r="O892" i="60"/>
  <c r="O891" i="60"/>
  <c r="O890" i="60"/>
  <c r="O889" i="60"/>
  <c r="O888" i="60"/>
  <c r="O887" i="60"/>
  <c r="O886" i="60"/>
  <c r="O885" i="60"/>
  <c r="O884" i="60"/>
  <c r="O883" i="60"/>
  <c r="O882" i="60"/>
  <c r="O881" i="60"/>
  <c r="O880" i="60"/>
  <c r="O879" i="60"/>
  <c r="O878" i="60"/>
  <c r="O877" i="60"/>
  <c r="O876" i="60"/>
  <c r="O875" i="60"/>
  <c r="O874" i="60"/>
  <c r="O873" i="60"/>
  <c r="O872" i="60"/>
  <c r="O871" i="60"/>
  <c r="O870" i="60"/>
  <c r="O869" i="60"/>
  <c r="O868" i="60"/>
  <c r="O867" i="60"/>
  <c r="O866" i="60"/>
  <c r="O865" i="60"/>
  <c r="O864" i="60"/>
  <c r="O863" i="60"/>
  <c r="O862" i="60"/>
  <c r="O861" i="60"/>
  <c r="O860" i="60"/>
  <c r="O859" i="60"/>
  <c r="O858" i="60"/>
  <c r="O857" i="60"/>
  <c r="O856" i="60"/>
  <c r="O855" i="60"/>
  <c r="O854" i="60"/>
  <c r="O853" i="60"/>
  <c r="O852" i="60"/>
  <c r="O851" i="60"/>
  <c r="O850" i="60"/>
  <c r="O849" i="60"/>
  <c r="O848" i="60"/>
  <c r="O847" i="60"/>
  <c r="O846" i="60"/>
  <c r="O845" i="60"/>
  <c r="O844" i="60"/>
  <c r="O843" i="60"/>
  <c r="O842" i="60"/>
  <c r="O841" i="60"/>
  <c r="O840" i="60"/>
  <c r="O839" i="60"/>
  <c r="O838" i="60"/>
  <c r="O837" i="60"/>
  <c r="O836" i="60"/>
  <c r="O835" i="60"/>
  <c r="O834" i="60"/>
  <c r="O833" i="60"/>
  <c r="O832" i="60"/>
  <c r="O831" i="60"/>
  <c r="O830" i="60"/>
  <c r="O829" i="60"/>
  <c r="O828" i="60"/>
  <c r="O827" i="60"/>
  <c r="O826" i="60"/>
  <c r="O825" i="60"/>
  <c r="O824" i="60"/>
  <c r="O823" i="60"/>
  <c r="O822" i="60"/>
  <c r="O821" i="60"/>
  <c r="O820" i="60"/>
  <c r="O819" i="60"/>
  <c r="O818" i="60"/>
  <c r="O817" i="60"/>
  <c r="O816" i="60"/>
  <c r="O815" i="60"/>
  <c r="O814" i="60"/>
  <c r="O813" i="60"/>
  <c r="O812" i="60"/>
  <c r="O811" i="60"/>
  <c r="O810" i="60"/>
  <c r="O809" i="60"/>
  <c r="O808" i="60"/>
  <c r="O807" i="60"/>
  <c r="O806" i="60"/>
  <c r="O805" i="60"/>
  <c r="O804" i="60"/>
  <c r="O803" i="60"/>
  <c r="O802" i="60"/>
  <c r="O801" i="60"/>
  <c r="O800" i="60"/>
  <c r="O799" i="60"/>
  <c r="O798" i="60"/>
  <c r="O797" i="60"/>
  <c r="O796" i="60"/>
  <c r="O795" i="60"/>
  <c r="O794" i="60"/>
  <c r="O793" i="60"/>
  <c r="O792" i="60"/>
  <c r="O791" i="60"/>
  <c r="O790" i="60"/>
  <c r="O789" i="60"/>
  <c r="O788" i="60"/>
  <c r="O787" i="60"/>
  <c r="O786" i="60"/>
  <c r="O785" i="60"/>
  <c r="O784" i="60"/>
  <c r="O783" i="60"/>
  <c r="O782" i="60"/>
  <c r="O781" i="60"/>
  <c r="O780" i="60"/>
  <c r="O779" i="60"/>
  <c r="O778" i="60"/>
  <c r="O777" i="60"/>
  <c r="O776" i="60"/>
  <c r="O775" i="60"/>
  <c r="O774" i="60"/>
  <c r="O773" i="60"/>
  <c r="O772" i="60"/>
  <c r="O771" i="60"/>
  <c r="O770" i="60"/>
  <c r="O769" i="60"/>
  <c r="O768" i="60"/>
  <c r="O767" i="60"/>
  <c r="O766" i="60"/>
  <c r="O765" i="60"/>
  <c r="O764" i="60"/>
  <c r="O763" i="60"/>
  <c r="O762" i="60"/>
  <c r="O761" i="60"/>
  <c r="O760" i="60"/>
  <c r="O759" i="60"/>
  <c r="O758" i="60"/>
  <c r="O757" i="60"/>
  <c r="O756" i="60"/>
  <c r="O755" i="60"/>
  <c r="O754" i="60"/>
  <c r="O753" i="60"/>
  <c r="O752" i="60"/>
  <c r="O751" i="60"/>
  <c r="O750" i="60"/>
  <c r="O749" i="60"/>
  <c r="O748" i="60"/>
  <c r="O747" i="60"/>
  <c r="O746" i="60"/>
  <c r="O745" i="60"/>
  <c r="O744" i="60"/>
  <c r="O743" i="60"/>
  <c r="O742" i="60"/>
  <c r="O741" i="60"/>
  <c r="O740" i="60"/>
  <c r="O739" i="60"/>
  <c r="O738" i="60"/>
  <c r="O737" i="60"/>
  <c r="O736" i="60"/>
  <c r="O735" i="60"/>
  <c r="O734" i="60"/>
  <c r="O733" i="60"/>
  <c r="O732" i="60"/>
  <c r="O731" i="60"/>
  <c r="O730" i="60"/>
  <c r="O729" i="60"/>
  <c r="O728" i="60"/>
  <c r="O727" i="60"/>
  <c r="O726" i="60"/>
  <c r="O725" i="60"/>
  <c r="O724" i="60"/>
  <c r="O723" i="60"/>
  <c r="O722" i="60"/>
  <c r="O721" i="60"/>
  <c r="O720" i="60"/>
  <c r="O719" i="60"/>
  <c r="O718" i="60"/>
  <c r="O717" i="60"/>
  <c r="O716" i="60"/>
  <c r="O715" i="60"/>
  <c r="O714" i="60"/>
  <c r="O713" i="60"/>
  <c r="O712" i="60"/>
  <c r="O711" i="60"/>
  <c r="O710" i="60"/>
  <c r="O709" i="60"/>
  <c r="O708" i="60"/>
  <c r="O707" i="60"/>
  <c r="O706" i="60"/>
  <c r="O705" i="60"/>
  <c r="O704" i="60"/>
  <c r="O703" i="60"/>
  <c r="O702" i="60"/>
  <c r="O701" i="60"/>
  <c r="O700" i="60"/>
  <c r="O699" i="60"/>
  <c r="O698" i="60"/>
  <c r="O697" i="60"/>
  <c r="O696" i="60"/>
  <c r="O695" i="60"/>
  <c r="O694" i="60"/>
  <c r="O693" i="60"/>
  <c r="O692" i="60"/>
  <c r="O691" i="60"/>
  <c r="O690" i="60"/>
  <c r="O689" i="60"/>
  <c r="O688" i="60"/>
  <c r="O687" i="60"/>
  <c r="O686" i="60"/>
  <c r="O685" i="60"/>
  <c r="O684" i="60"/>
  <c r="O683" i="60"/>
  <c r="O682" i="60"/>
  <c r="O681" i="60"/>
  <c r="O680" i="60"/>
  <c r="O679" i="60"/>
  <c r="O678" i="60"/>
  <c r="O677" i="60"/>
  <c r="O676" i="60"/>
  <c r="O675" i="60"/>
  <c r="O674" i="60"/>
  <c r="O673" i="60"/>
  <c r="O672" i="60"/>
  <c r="O671" i="60"/>
  <c r="O670" i="60"/>
  <c r="O669" i="60"/>
  <c r="O668" i="60"/>
  <c r="O667" i="60"/>
  <c r="O666" i="60"/>
  <c r="O665" i="60"/>
  <c r="O664" i="60"/>
  <c r="O663" i="60"/>
  <c r="O662" i="60"/>
  <c r="O661" i="60"/>
  <c r="O660" i="60"/>
  <c r="O659" i="60"/>
  <c r="O658" i="60"/>
  <c r="O657" i="60"/>
  <c r="O656" i="60"/>
  <c r="O655" i="60"/>
  <c r="O654" i="60"/>
  <c r="O653" i="60"/>
  <c r="O652" i="60"/>
  <c r="O651" i="60"/>
  <c r="O650" i="60"/>
  <c r="O649" i="60"/>
  <c r="O648" i="60"/>
  <c r="O647" i="60"/>
  <c r="O646" i="60"/>
  <c r="O645" i="60"/>
  <c r="O644" i="60"/>
  <c r="O643" i="60"/>
  <c r="O642" i="60"/>
  <c r="O641" i="60"/>
  <c r="O640" i="60"/>
  <c r="O639" i="60"/>
  <c r="O638" i="60"/>
  <c r="O637" i="60"/>
  <c r="O636" i="60"/>
  <c r="O635" i="60"/>
  <c r="O634" i="60"/>
  <c r="O633" i="60"/>
  <c r="O632" i="60"/>
  <c r="O631" i="60"/>
  <c r="O630" i="60"/>
  <c r="O629" i="60"/>
  <c r="O628" i="60"/>
  <c r="O627" i="60"/>
  <c r="O626" i="60"/>
  <c r="O625" i="60"/>
  <c r="O624" i="60"/>
  <c r="O623" i="60"/>
  <c r="O622" i="60"/>
  <c r="O621" i="60"/>
  <c r="O620" i="60"/>
  <c r="O619" i="60"/>
  <c r="O618" i="60"/>
  <c r="O617" i="60"/>
  <c r="O616" i="60"/>
  <c r="O615" i="60"/>
  <c r="O614" i="60"/>
  <c r="O613" i="60"/>
  <c r="O612" i="60"/>
  <c r="O611" i="60"/>
  <c r="O610" i="60"/>
  <c r="O609" i="60"/>
  <c r="O608" i="60"/>
  <c r="O607" i="60"/>
  <c r="O606" i="60"/>
  <c r="O605" i="60"/>
  <c r="O604" i="60"/>
  <c r="O603" i="60"/>
  <c r="O602" i="60"/>
  <c r="O601" i="60"/>
  <c r="O600" i="60"/>
  <c r="O599" i="60"/>
  <c r="O598" i="60"/>
  <c r="O597" i="60"/>
  <c r="O596" i="60"/>
  <c r="O595" i="60"/>
  <c r="O594" i="60"/>
  <c r="O593" i="60"/>
  <c r="O592" i="60"/>
  <c r="O591" i="60"/>
  <c r="O590" i="60"/>
  <c r="O589" i="60"/>
  <c r="O588" i="60"/>
  <c r="O587" i="60"/>
  <c r="O586" i="60"/>
  <c r="O585" i="60"/>
  <c r="O584" i="60"/>
  <c r="O583" i="60"/>
  <c r="O582" i="60"/>
  <c r="O581" i="60"/>
  <c r="O580" i="60"/>
  <c r="O579" i="60"/>
  <c r="O578" i="60"/>
  <c r="O577" i="60"/>
  <c r="O576" i="60"/>
  <c r="O575" i="60"/>
  <c r="O574" i="60"/>
  <c r="O573" i="60"/>
  <c r="O572" i="60"/>
  <c r="O571" i="60"/>
  <c r="O570" i="60"/>
  <c r="O569" i="60"/>
  <c r="O568" i="60"/>
  <c r="O567" i="60"/>
  <c r="O566" i="60"/>
  <c r="O565" i="60"/>
  <c r="O564" i="60"/>
  <c r="O563" i="60"/>
  <c r="O562" i="60"/>
  <c r="O561" i="60"/>
  <c r="O560" i="60"/>
  <c r="O559" i="60"/>
  <c r="O558" i="60"/>
  <c r="O557" i="60"/>
  <c r="O556" i="60"/>
  <c r="O555" i="60"/>
  <c r="O554" i="60"/>
  <c r="O553" i="60"/>
  <c r="O552" i="60"/>
  <c r="O551" i="60"/>
  <c r="O550" i="60"/>
  <c r="O549" i="60"/>
  <c r="O548" i="60"/>
  <c r="O547" i="60"/>
  <c r="O546" i="60"/>
  <c r="O545" i="60"/>
  <c r="O544" i="60"/>
  <c r="O543" i="60"/>
  <c r="O542" i="60"/>
  <c r="O541" i="60"/>
  <c r="O540" i="60"/>
  <c r="O539" i="60"/>
  <c r="O538" i="60"/>
  <c r="O537" i="60"/>
  <c r="O536" i="60"/>
  <c r="O535" i="60"/>
  <c r="O534" i="60"/>
  <c r="O533" i="60"/>
  <c r="O532" i="60"/>
  <c r="O531" i="60"/>
  <c r="O530" i="60"/>
  <c r="O529" i="60"/>
  <c r="O528" i="60"/>
  <c r="O527" i="60"/>
  <c r="O526" i="60"/>
  <c r="O525" i="60"/>
  <c r="O524" i="60"/>
  <c r="O523" i="60"/>
  <c r="O522" i="60"/>
  <c r="O521" i="60"/>
  <c r="O520" i="60"/>
  <c r="O519" i="60"/>
  <c r="O518" i="60"/>
  <c r="O517" i="60"/>
  <c r="O516" i="60"/>
  <c r="O515" i="60"/>
  <c r="O514" i="60"/>
  <c r="O513" i="60"/>
  <c r="O512" i="60"/>
  <c r="O511" i="60"/>
  <c r="O510" i="60"/>
  <c r="O509" i="60"/>
  <c r="O508" i="60"/>
  <c r="O507" i="60"/>
  <c r="O506" i="60"/>
  <c r="O505" i="60"/>
  <c r="O504" i="60"/>
  <c r="O503" i="60"/>
  <c r="O502" i="60"/>
  <c r="O501" i="60"/>
  <c r="O500" i="60"/>
  <c r="O499" i="60"/>
  <c r="O498" i="60"/>
  <c r="O497" i="60"/>
  <c r="O496" i="60"/>
  <c r="O495" i="60"/>
  <c r="O494" i="60"/>
  <c r="O493" i="60"/>
  <c r="O492" i="60"/>
  <c r="O491" i="60"/>
  <c r="O490" i="60"/>
  <c r="O489" i="60"/>
  <c r="O488" i="60"/>
  <c r="O487" i="60"/>
  <c r="O486" i="60"/>
  <c r="O485" i="60"/>
  <c r="O484" i="60"/>
  <c r="O483" i="60"/>
  <c r="O482" i="60"/>
  <c r="O481" i="60"/>
  <c r="O480" i="60"/>
  <c r="O479" i="60"/>
  <c r="O478" i="60"/>
  <c r="O477" i="60"/>
  <c r="O476" i="60"/>
  <c r="O475" i="60"/>
  <c r="O474" i="60"/>
  <c r="O473" i="60"/>
  <c r="O472" i="60"/>
  <c r="O471" i="60"/>
  <c r="O470" i="60"/>
  <c r="O469" i="60"/>
  <c r="O468" i="60"/>
  <c r="O467" i="60"/>
  <c r="O466" i="60"/>
  <c r="O465" i="60"/>
  <c r="O464" i="60"/>
  <c r="O463" i="60"/>
  <c r="O462" i="60"/>
  <c r="O461" i="60"/>
  <c r="O460" i="60"/>
  <c r="O459" i="60"/>
  <c r="O458" i="60"/>
  <c r="O457" i="60"/>
  <c r="O456" i="60"/>
  <c r="O455" i="60"/>
  <c r="O454" i="60"/>
  <c r="O453" i="60"/>
  <c r="O452" i="60"/>
  <c r="O451" i="60"/>
  <c r="O450" i="60"/>
  <c r="O449" i="60"/>
  <c r="O448" i="60"/>
  <c r="O447" i="60"/>
  <c r="O446" i="60"/>
  <c r="O445" i="60"/>
  <c r="O444" i="60"/>
  <c r="O443" i="60"/>
  <c r="O442" i="60"/>
  <c r="O441" i="60"/>
  <c r="O440" i="60"/>
  <c r="O439" i="60"/>
  <c r="O438" i="60"/>
  <c r="O437" i="60"/>
  <c r="O436" i="60"/>
  <c r="O435" i="60"/>
  <c r="O434" i="60"/>
  <c r="O433" i="60"/>
  <c r="O432" i="60"/>
  <c r="O431" i="60"/>
  <c r="O430" i="60"/>
  <c r="O429" i="60"/>
  <c r="O428" i="60"/>
  <c r="O427" i="60"/>
  <c r="O426" i="60"/>
  <c r="O425" i="60"/>
  <c r="O424" i="60"/>
  <c r="O423" i="60"/>
  <c r="O422" i="60"/>
  <c r="O421" i="60"/>
  <c r="O420" i="60"/>
  <c r="O419" i="60"/>
  <c r="O418" i="60"/>
  <c r="O417" i="60"/>
  <c r="O416" i="60"/>
  <c r="O415" i="60"/>
  <c r="O414" i="60"/>
  <c r="O413" i="60"/>
  <c r="O412" i="60"/>
  <c r="O411" i="60"/>
  <c r="O410" i="60"/>
  <c r="O409" i="60"/>
  <c r="O408" i="60"/>
  <c r="O407" i="60"/>
  <c r="O406" i="60"/>
  <c r="O405" i="60"/>
  <c r="O404" i="60"/>
  <c r="O403" i="60"/>
  <c r="O402" i="60"/>
  <c r="O401" i="60"/>
  <c r="O400" i="60"/>
  <c r="O399" i="60"/>
  <c r="O398" i="60"/>
  <c r="O397" i="60"/>
  <c r="O396" i="60"/>
  <c r="O395" i="60"/>
  <c r="O394" i="60"/>
  <c r="O393" i="60"/>
  <c r="O392" i="60"/>
  <c r="O391" i="60"/>
  <c r="O390" i="60"/>
  <c r="O389" i="60"/>
  <c r="O388" i="60"/>
  <c r="O387" i="60"/>
  <c r="O386" i="60"/>
  <c r="O385" i="60"/>
  <c r="O384" i="60"/>
  <c r="O383" i="60"/>
  <c r="O382" i="60"/>
  <c r="O381" i="60"/>
  <c r="O380" i="60"/>
  <c r="O379" i="60"/>
  <c r="O378" i="60"/>
  <c r="O377" i="60"/>
  <c r="O376" i="60"/>
  <c r="O375" i="60"/>
  <c r="O374" i="60"/>
  <c r="O373" i="60"/>
  <c r="O372" i="60"/>
  <c r="O371" i="60"/>
  <c r="O370" i="60"/>
  <c r="O369" i="60"/>
  <c r="O368" i="60"/>
  <c r="O367" i="60"/>
  <c r="O366" i="60"/>
  <c r="O365" i="60"/>
  <c r="O364" i="60"/>
  <c r="O363" i="60"/>
  <c r="O362" i="60"/>
  <c r="O361" i="60"/>
  <c r="O360" i="60"/>
  <c r="O359" i="60"/>
  <c r="O358" i="60"/>
  <c r="O357" i="60"/>
  <c r="O356" i="60"/>
  <c r="O355" i="60"/>
  <c r="O354" i="60"/>
  <c r="O353" i="60"/>
  <c r="O352" i="60"/>
  <c r="O351" i="60"/>
  <c r="O350" i="60"/>
  <c r="O349" i="60"/>
  <c r="O348" i="60"/>
  <c r="O347" i="60"/>
  <c r="O346" i="60"/>
  <c r="O345" i="60"/>
  <c r="O344" i="60"/>
  <c r="O343" i="60"/>
  <c r="O342" i="60"/>
  <c r="O341" i="60"/>
  <c r="O340" i="60"/>
  <c r="O339" i="60"/>
  <c r="O338" i="60"/>
  <c r="O337" i="60"/>
  <c r="O336" i="60"/>
  <c r="O335" i="60"/>
  <c r="O334" i="60"/>
  <c r="O333" i="60"/>
  <c r="O332" i="60"/>
  <c r="O331" i="60"/>
  <c r="O330" i="60"/>
  <c r="O329" i="60"/>
  <c r="O328" i="60"/>
  <c r="O327" i="60"/>
  <c r="O326" i="60"/>
  <c r="O325" i="60"/>
  <c r="O324" i="60"/>
  <c r="O323" i="60"/>
  <c r="O322" i="60"/>
  <c r="O321" i="60"/>
  <c r="O320" i="60"/>
  <c r="O319" i="60"/>
  <c r="O318" i="60"/>
  <c r="O317" i="60"/>
  <c r="O316" i="60"/>
  <c r="O315" i="60"/>
  <c r="O314" i="60"/>
  <c r="O313" i="60"/>
  <c r="O312" i="60"/>
  <c r="O311" i="60"/>
  <c r="O310" i="60"/>
  <c r="O309" i="60"/>
  <c r="O308" i="60"/>
  <c r="O307" i="60"/>
  <c r="O306" i="60"/>
  <c r="O305" i="60"/>
  <c r="O304" i="60"/>
  <c r="O303" i="60"/>
  <c r="O302" i="60"/>
  <c r="O301" i="60"/>
  <c r="O300" i="60"/>
  <c r="O299" i="60"/>
  <c r="O298" i="60"/>
  <c r="O297" i="60"/>
  <c r="O296" i="60"/>
  <c r="O295" i="60"/>
  <c r="O294" i="60"/>
  <c r="O293" i="60"/>
  <c r="O292" i="60"/>
  <c r="O291" i="60"/>
  <c r="O290" i="60"/>
  <c r="O289" i="60"/>
  <c r="O288" i="60"/>
  <c r="O287" i="60"/>
  <c r="O286" i="60"/>
  <c r="O285" i="60"/>
  <c r="O284" i="60"/>
  <c r="O283" i="60"/>
  <c r="O282" i="60"/>
  <c r="O281" i="60"/>
  <c r="O280" i="60"/>
  <c r="O279" i="60"/>
  <c r="O278" i="60"/>
  <c r="O277" i="60"/>
  <c r="O276" i="60"/>
  <c r="O275" i="60"/>
  <c r="O274" i="60"/>
  <c r="O273" i="60"/>
  <c r="O272" i="60"/>
  <c r="O271" i="60"/>
  <c r="O270" i="60"/>
  <c r="O269" i="60"/>
  <c r="O268" i="60"/>
  <c r="O267" i="60"/>
  <c r="O266" i="60"/>
  <c r="O265" i="60"/>
  <c r="O264" i="60"/>
  <c r="O263" i="60"/>
  <c r="O262" i="60"/>
  <c r="O261" i="60"/>
  <c r="O260" i="60"/>
  <c r="O259" i="60"/>
  <c r="O258" i="60"/>
  <c r="O257" i="60"/>
  <c r="O256" i="60"/>
  <c r="O255" i="60"/>
  <c r="O254" i="60"/>
  <c r="O253" i="60"/>
  <c r="O252" i="60"/>
  <c r="O251" i="60"/>
  <c r="O250" i="60"/>
  <c r="O249" i="60"/>
  <c r="O248" i="60"/>
  <c r="O247" i="60"/>
  <c r="O246" i="60"/>
  <c r="O245" i="60"/>
  <c r="O244" i="60"/>
  <c r="O243" i="60"/>
  <c r="O242" i="60"/>
  <c r="O241" i="60"/>
  <c r="O240" i="60"/>
  <c r="O239" i="60"/>
  <c r="O238" i="60"/>
  <c r="O237" i="60"/>
  <c r="O236" i="60"/>
  <c r="O235" i="60"/>
  <c r="O234" i="60"/>
  <c r="O233" i="60"/>
  <c r="O232" i="60"/>
  <c r="O231" i="60"/>
  <c r="O230" i="60"/>
  <c r="O229" i="60"/>
  <c r="O228" i="60"/>
  <c r="O227" i="60"/>
  <c r="O226" i="60"/>
  <c r="O225" i="60"/>
  <c r="O224" i="60"/>
  <c r="O223" i="60"/>
  <c r="O222" i="60"/>
  <c r="O221" i="60"/>
  <c r="O220" i="60"/>
  <c r="O219" i="60"/>
  <c r="O218" i="60"/>
  <c r="O217" i="60"/>
  <c r="O216" i="60"/>
  <c r="O215" i="60"/>
  <c r="O214" i="60"/>
  <c r="O213" i="60"/>
  <c r="O212" i="60"/>
  <c r="O211" i="60"/>
  <c r="O210" i="60"/>
  <c r="O209" i="60"/>
  <c r="O208" i="60"/>
  <c r="O207" i="60"/>
  <c r="O206" i="60"/>
  <c r="O205" i="60"/>
  <c r="O204" i="60"/>
  <c r="O203" i="60"/>
  <c r="O202" i="60"/>
  <c r="O201" i="60"/>
  <c r="O200" i="60"/>
  <c r="O199" i="60"/>
  <c r="O198" i="60"/>
  <c r="O197" i="60"/>
  <c r="O196" i="60"/>
  <c r="O195" i="60"/>
  <c r="O194" i="60"/>
  <c r="O193" i="60"/>
  <c r="O192" i="60"/>
  <c r="O191" i="60"/>
  <c r="O190" i="60"/>
  <c r="O189" i="60"/>
  <c r="O188" i="60"/>
  <c r="O187" i="60"/>
  <c r="O186" i="60"/>
  <c r="O185" i="60"/>
  <c r="O184" i="60"/>
  <c r="O183" i="60"/>
  <c r="O182" i="60"/>
  <c r="O181" i="60"/>
  <c r="O180" i="60"/>
  <c r="O179" i="60"/>
  <c r="O178" i="60"/>
  <c r="O177" i="60"/>
  <c r="O176" i="60"/>
  <c r="O175" i="60"/>
  <c r="O174" i="60"/>
  <c r="O173" i="60"/>
  <c r="O172" i="60"/>
  <c r="O171" i="60"/>
  <c r="O170" i="60"/>
  <c r="O169" i="60"/>
  <c r="O168" i="60"/>
  <c r="O167" i="60"/>
  <c r="O166" i="60"/>
  <c r="O165" i="60"/>
  <c r="O164" i="60"/>
  <c r="O163" i="60"/>
  <c r="O162" i="60"/>
  <c r="O161" i="60"/>
  <c r="O160" i="60"/>
  <c r="O159" i="60"/>
  <c r="O158" i="60"/>
  <c r="O157" i="60"/>
  <c r="O156" i="60"/>
  <c r="O155" i="60"/>
  <c r="O154" i="60"/>
  <c r="O153" i="60"/>
  <c r="O152" i="60"/>
  <c r="O151" i="60"/>
  <c r="O150" i="60"/>
  <c r="O149" i="60"/>
  <c r="O148" i="60"/>
  <c r="O147" i="60"/>
  <c r="O146" i="60"/>
  <c r="O145" i="60"/>
  <c r="O144" i="60"/>
  <c r="O143" i="60"/>
  <c r="O142" i="60"/>
  <c r="O141" i="60"/>
  <c r="O140" i="60"/>
  <c r="O139" i="60"/>
  <c r="O138" i="60"/>
  <c r="O137" i="60"/>
  <c r="O136" i="60"/>
  <c r="O135" i="60"/>
  <c r="O134" i="60"/>
  <c r="O133" i="60"/>
  <c r="O132" i="60"/>
  <c r="O131" i="60"/>
  <c r="O130" i="60"/>
  <c r="O129" i="60"/>
  <c r="O128" i="60"/>
  <c r="O127" i="60"/>
  <c r="O126" i="60"/>
  <c r="O125" i="60"/>
  <c r="O124" i="60"/>
  <c r="O123" i="60"/>
  <c r="O122" i="60"/>
  <c r="O121" i="60"/>
  <c r="O120" i="60"/>
  <c r="O119" i="60"/>
  <c r="O118" i="60"/>
  <c r="O117" i="60"/>
  <c r="O116" i="60"/>
  <c r="O115" i="60"/>
  <c r="O114" i="60"/>
  <c r="O113" i="60"/>
  <c r="O112" i="60"/>
  <c r="O111" i="60"/>
  <c r="O110" i="60"/>
  <c r="O109" i="60"/>
  <c r="O108" i="60"/>
  <c r="O107" i="60"/>
  <c r="O106" i="60"/>
  <c r="O105" i="60"/>
  <c r="O104" i="60"/>
  <c r="O103" i="60"/>
  <c r="O102" i="60"/>
  <c r="O101" i="60"/>
  <c r="O100" i="60"/>
  <c r="O99" i="60"/>
  <c r="O98" i="60"/>
  <c r="O97" i="60"/>
  <c r="O96" i="60"/>
  <c r="O95" i="60"/>
  <c r="O94" i="60"/>
  <c r="O93" i="60"/>
  <c r="O92" i="60"/>
  <c r="O91" i="60"/>
  <c r="O90" i="60"/>
  <c r="O89" i="60"/>
  <c r="O88" i="60"/>
  <c r="O87" i="60"/>
  <c r="O86" i="60"/>
  <c r="O85" i="60"/>
  <c r="O84" i="60"/>
  <c r="O83" i="60"/>
  <c r="O82" i="60"/>
  <c r="O81" i="60"/>
  <c r="O80" i="60"/>
  <c r="O79" i="60"/>
  <c r="O78" i="60"/>
  <c r="O77" i="60"/>
  <c r="O76" i="60"/>
  <c r="O75" i="60"/>
  <c r="O74" i="60"/>
  <c r="O73" i="60"/>
  <c r="O72" i="60"/>
  <c r="O71" i="60"/>
  <c r="O70" i="60"/>
  <c r="O69" i="60"/>
  <c r="O68" i="60"/>
  <c r="O67" i="60"/>
  <c r="O66" i="60"/>
  <c r="O65" i="60"/>
  <c r="O64" i="60"/>
  <c r="O63" i="60"/>
  <c r="O62" i="60"/>
  <c r="O61" i="60"/>
  <c r="O60" i="60"/>
  <c r="O59" i="60"/>
  <c r="O58" i="60"/>
  <c r="O57" i="60"/>
  <c r="O56" i="60"/>
  <c r="O55" i="60"/>
  <c r="O54" i="60"/>
  <c r="O53" i="60"/>
  <c r="O52" i="60"/>
  <c r="O51" i="60"/>
  <c r="O50" i="60"/>
  <c r="O49" i="60"/>
  <c r="O48" i="60"/>
  <c r="O47" i="60"/>
  <c r="O46" i="60"/>
  <c r="O45" i="60"/>
  <c r="O44" i="60"/>
  <c r="O43" i="60"/>
  <c r="O42" i="60"/>
  <c r="O41" i="60"/>
  <c r="O40" i="60"/>
  <c r="O39" i="60"/>
  <c r="O38" i="60"/>
  <c r="O37" i="60"/>
  <c r="O36" i="60"/>
  <c r="O35" i="60"/>
  <c r="O34" i="60"/>
  <c r="O33" i="60"/>
  <c r="O32" i="60"/>
  <c r="O31" i="60"/>
  <c r="O30" i="60"/>
  <c r="O29" i="60"/>
  <c r="O28" i="60"/>
  <c r="O27" i="60"/>
  <c r="O26" i="60"/>
  <c r="O25" i="60"/>
  <c r="O24" i="60"/>
  <c r="O23" i="60"/>
  <c r="O22" i="60"/>
  <c r="O21" i="60"/>
  <c r="O20" i="60"/>
  <c r="O19" i="60"/>
  <c r="O18" i="60"/>
  <c r="O17" i="60"/>
  <c r="O16" i="60"/>
  <c r="O15" i="60"/>
  <c r="O14" i="60"/>
  <c r="O13" i="60"/>
  <c r="O12" i="60"/>
  <c r="O11" i="60"/>
  <c r="O10" i="60"/>
  <c r="O9" i="60"/>
  <c r="O8" i="60"/>
  <c r="O7" i="60"/>
  <c r="O6" i="60"/>
  <c r="O5" i="60"/>
  <c r="O4" i="60"/>
  <c r="O3" i="60"/>
  <c r="O2" i="60"/>
  <c r="O1211" i="60" l="1"/>
  <c r="H2" i="60" l="1"/>
  <c r="H3" i="60"/>
  <c r="H4" i="60"/>
  <c r="H5" i="60"/>
  <c r="H6" i="60"/>
  <c r="H7" i="60"/>
  <c r="H8" i="60"/>
  <c r="H9" i="60"/>
  <c r="H10" i="60"/>
  <c r="H11" i="60"/>
  <c r="H12" i="60"/>
  <c r="H13" i="60"/>
  <c r="H14" i="60"/>
  <c r="H15" i="60"/>
  <c r="H16" i="60"/>
  <c r="H17" i="60"/>
  <c r="H18" i="60"/>
  <c r="H19" i="60"/>
  <c r="H20" i="60"/>
  <c r="H21" i="60"/>
  <c r="H22" i="60"/>
  <c r="H23" i="60"/>
  <c r="H24" i="60"/>
  <c r="H25" i="60"/>
  <c r="H26" i="60"/>
  <c r="H27" i="60"/>
  <c r="H28" i="60"/>
  <c r="H29" i="60"/>
  <c r="H30" i="60"/>
  <c r="H31" i="60"/>
  <c r="H32" i="60"/>
  <c r="H33" i="60"/>
  <c r="H34" i="60"/>
  <c r="H35" i="60"/>
  <c r="H36" i="60"/>
  <c r="H37" i="60"/>
  <c r="H38" i="60"/>
  <c r="H39" i="60"/>
  <c r="H40" i="60"/>
  <c r="H41" i="60"/>
  <c r="H42" i="60"/>
  <c r="H43" i="60"/>
  <c r="H44" i="60"/>
  <c r="H45" i="60"/>
  <c r="H46" i="60"/>
  <c r="H47" i="60"/>
  <c r="H48" i="60"/>
  <c r="H49" i="60"/>
  <c r="H50" i="60"/>
  <c r="H51" i="60"/>
  <c r="H52" i="60"/>
  <c r="H53" i="60"/>
  <c r="H54" i="60"/>
  <c r="H55" i="60"/>
  <c r="H56" i="60"/>
  <c r="H57" i="60"/>
  <c r="H58" i="60"/>
  <c r="H59" i="60"/>
  <c r="H60" i="60"/>
  <c r="H61" i="60"/>
  <c r="H62" i="60"/>
  <c r="H63" i="60"/>
  <c r="H64" i="60"/>
  <c r="H65" i="60"/>
  <c r="H66" i="60"/>
  <c r="H67" i="60"/>
  <c r="H68" i="60"/>
  <c r="H69" i="60"/>
  <c r="H70" i="60"/>
  <c r="H71" i="60"/>
  <c r="H72" i="60"/>
  <c r="H73" i="60"/>
  <c r="H74" i="60"/>
  <c r="H75" i="60"/>
  <c r="H76" i="60"/>
  <c r="H77" i="60"/>
  <c r="H78" i="60"/>
  <c r="H79" i="60"/>
  <c r="H80" i="60"/>
  <c r="H81" i="60"/>
  <c r="H82" i="60"/>
  <c r="H83" i="60"/>
  <c r="H84" i="60"/>
  <c r="H85" i="60"/>
  <c r="H86" i="60"/>
  <c r="H87" i="60"/>
  <c r="H88" i="60"/>
  <c r="H89" i="60"/>
  <c r="H90" i="60"/>
  <c r="H91" i="60"/>
  <c r="H92" i="60"/>
  <c r="H93" i="60"/>
  <c r="H94" i="60"/>
  <c r="H95" i="60"/>
  <c r="H96" i="60"/>
  <c r="H97" i="60"/>
  <c r="H98" i="60"/>
  <c r="H99" i="60"/>
  <c r="H100" i="60"/>
  <c r="H101" i="60"/>
  <c r="H102" i="60"/>
  <c r="H103" i="60"/>
  <c r="H104" i="60"/>
  <c r="H105" i="60"/>
  <c r="H106" i="60"/>
  <c r="H107" i="60"/>
  <c r="H108" i="60"/>
  <c r="H109" i="60"/>
  <c r="H110" i="60"/>
  <c r="H111" i="60"/>
  <c r="H112" i="60"/>
  <c r="H113" i="60"/>
  <c r="H114" i="60"/>
  <c r="H115" i="60"/>
  <c r="H116" i="60"/>
  <c r="H117" i="60"/>
  <c r="H118" i="60"/>
  <c r="H119" i="60"/>
  <c r="H120" i="60"/>
  <c r="H121" i="60"/>
  <c r="H122" i="60"/>
  <c r="H123" i="60"/>
  <c r="H124" i="60"/>
  <c r="H125" i="60"/>
  <c r="H126" i="60"/>
  <c r="H127" i="60"/>
  <c r="H128" i="60"/>
  <c r="H129" i="60"/>
  <c r="H130" i="60"/>
  <c r="H131" i="60"/>
  <c r="H132" i="60"/>
  <c r="H133" i="60"/>
  <c r="H134" i="60"/>
  <c r="H135" i="60"/>
  <c r="H136" i="60"/>
  <c r="H137" i="60"/>
  <c r="H138" i="60"/>
  <c r="H139" i="60"/>
  <c r="H140" i="60"/>
  <c r="H141" i="60"/>
  <c r="H142" i="60"/>
  <c r="H143" i="60"/>
  <c r="H144" i="60"/>
  <c r="H145" i="60"/>
  <c r="H146" i="60"/>
  <c r="H147" i="60"/>
  <c r="H148" i="60"/>
  <c r="H149" i="60"/>
  <c r="H150" i="60"/>
  <c r="H151" i="60"/>
  <c r="H152" i="60"/>
  <c r="H153" i="60"/>
  <c r="H154" i="60"/>
  <c r="H155" i="60"/>
  <c r="H156" i="60"/>
  <c r="H157" i="60"/>
  <c r="H158" i="60"/>
  <c r="H159" i="60"/>
  <c r="H160" i="60"/>
  <c r="H161" i="60"/>
  <c r="H162" i="60"/>
  <c r="H163" i="60"/>
  <c r="H164" i="60"/>
  <c r="H165" i="60"/>
  <c r="H166" i="60"/>
  <c r="H167" i="60"/>
  <c r="H168" i="60"/>
  <c r="H169" i="60"/>
  <c r="H170" i="60"/>
  <c r="H171" i="60"/>
  <c r="H172" i="60"/>
  <c r="H173" i="60"/>
  <c r="H174" i="60"/>
  <c r="H175" i="60"/>
  <c r="H176" i="60"/>
  <c r="H177" i="60"/>
  <c r="H178" i="60"/>
  <c r="H179" i="60"/>
  <c r="H180" i="60"/>
  <c r="H181" i="60"/>
  <c r="H182" i="60"/>
  <c r="H183" i="60"/>
  <c r="H184" i="60"/>
  <c r="H185" i="60"/>
  <c r="H186" i="60"/>
  <c r="H187" i="60"/>
  <c r="H188" i="60"/>
  <c r="H189" i="60"/>
  <c r="H190" i="60"/>
  <c r="H191" i="60"/>
  <c r="H192" i="60"/>
  <c r="H193" i="60"/>
  <c r="H194" i="60"/>
  <c r="H195" i="60"/>
  <c r="H196" i="60"/>
  <c r="H197" i="60"/>
  <c r="H198" i="60"/>
  <c r="H199" i="60"/>
  <c r="H200" i="60"/>
  <c r="H201" i="60"/>
  <c r="H202" i="60"/>
  <c r="H203" i="60"/>
  <c r="H204" i="60"/>
  <c r="H205" i="60"/>
  <c r="H206" i="60"/>
  <c r="H207" i="60"/>
  <c r="H208" i="60"/>
  <c r="H209" i="60"/>
  <c r="H210" i="60"/>
  <c r="H211" i="60"/>
  <c r="H212" i="60"/>
  <c r="H213" i="60"/>
  <c r="H214" i="60"/>
  <c r="H215" i="60"/>
  <c r="H216" i="60"/>
  <c r="H217" i="60"/>
  <c r="H218" i="60"/>
  <c r="H219" i="60"/>
  <c r="H220" i="60"/>
  <c r="H221" i="60"/>
  <c r="H222" i="60"/>
  <c r="H223" i="60"/>
  <c r="H224" i="60"/>
  <c r="H225" i="60"/>
  <c r="H226" i="60"/>
  <c r="H227" i="60"/>
  <c r="H228" i="60"/>
  <c r="H229" i="60"/>
  <c r="H230" i="60"/>
  <c r="H231" i="60"/>
  <c r="H232" i="60"/>
  <c r="H233" i="60"/>
  <c r="H234" i="60"/>
  <c r="H235" i="60"/>
  <c r="H236" i="60"/>
  <c r="H237" i="60"/>
  <c r="H238" i="60"/>
  <c r="H239" i="60"/>
  <c r="H240" i="60"/>
  <c r="H241" i="60"/>
  <c r="H242" i="60"/>
  <c r="H243" i="60"/>
  <c r="H244" i="60"/>
  <c r="H245" i="60"/>
  <c r="H246" i="60"/>
  <c r="H247" i="60"/>
  <c r="H248" i="60"/>
  <c r="H249" i="60"/>
  <c r="H250" i="60"/>
  <c r="H251" i="60"/>
  <c r="H252" i="60"/>
  <c r="H253" i="60"/>
  <c r="H254" i="60"/>
  <c r="H255" i="60"/>
  <c r="H256" i="60"/>
  <c r="H257" i="60"/>
  <c r="H258" i="60"/>
  <c r="H259" i="60"/>
  <c r="H260" i="60"/>
  <c r="H261" i="60"/>
  <c r="H262" i="60"/>
  <c r="H263" i="60"/>
  <c r="H264" i="60"/>
  <c r="H265" i="60"/>
  <c r="H266" i="60"/>
  <c r="H267" i="60"/>
  <c r="H268" i="60"/>
  <c r="H269" i="60"/>
  <c r="H270" i="60"/>
  <c r="H271" i="60"/>
  <c r="H272" i="60"/>
  <c r="H273" i="60"/>
  <c r="H274" i="60"/>
  <c r="H275" i="60"/>
  <c r="H276" i="60"/>
  <c r="H277" i="60"/>
  <c r="H278" i="60"/>
  <c r="H279" i="60"/>
  <c r="H280" i="60"/>
  <c r="H281" i="60"/>
  <c r="H282" i="60"/>
  <c r="H283" i="60"/>
  <c r="H284" i="60"/>
  <c r="H285" i="60"/>
  <c r="H286" i="60"/>
  <c r="H287" i="60"/>
  <c r="H288" i="60"/>
  <c r="H289" i="60"/>
  <c r="H290" i="60"/>
  <c r="H291" i="60"/>
  <c r="H292" i="60"/>
  <c r="H293" i="60"/>
  <c r="H294" i="60"/>
  <c r="H295" i="60"/>
  <c r="H296" i="60"/>
  <c r="H297" i="60"/>
  <c r="H298" i="60"/>
  <c r="H299" i="60"/>
  <c r="H300" i="60"/>
  <c r="H301" i="60"/>
  <c r="H302" i="60"/>
  <c r="H303" i="60"/>
  <c r="H304" i="60"/>
  <c r="H305" i="60"/>
  <c r="H306" i="60"/>
  <c r="H307" i="60"/>
  <c r="H308" i="60"/>
  <c r="H309" i="60"/>
  <c r="H310" i="60"/>
  <c r="H311" i="60"/>
  <c r="H312" i="60"/>
  <c r="H313" i="60"/>
  <c r="H314" i="60"/>
  <c r="H315" i="60"/>
  <c r="H316" i="60"/>
  <c r="H317" i="60"/>
  <c r="H318" i="60"/>
  <c r="H319" i="60"/>
  <c r="H320" i="60"/>
  <c r="H321" i="60"/>
  <c r="H322" i="60"/>
  <c r="H323" i="60"/>
  <c r="H324" i="60"/>
  <c r="H325" i="60"/>
  <c r="H326" i="60"/>
  <c r="H327" i="60"/>
  <c r="H328" i="60"/>
  <c r="H329" i="60"/>
  <c r="H330" i="60"/>
  <c r="H331" i="60"/>
  <c r="H332" i="60"/>
  <c r="H333" i="60"/>
  <c r="H334" i="60"/>
  <c r="H335" i="60"/>
  <c r="H336" i="60"/>
  <c r="H337" i="60"/>
  <c r="H338" i="60"/>
  <c r="H339" i="60"/>
  <c r="H340" i="60"/>
  <c r="H341" i="60"/>
  <c r="H342" i="60"/>
  <c r="H343" i="60"/>
  <c r="H344" i="60"/>
  <c r="H345" i="60"/>
  <c r="H346" i="60"/>
  <c r="H347" i="60"/>
  <c r="H348" i="60"/>
  <c r="H349" i="60"/>
  <c r="H350" i="60"/>
  <c r="H351" i="60"/>
  <c r="H352" i="60"/>
  <c r="H353" i="60"/>
  <c r="H354" i="60"/>
  <c r="H355" i="60"/>
  <c r="H356" i="60"/>
  <c r="H357" i="60"/>
  <c r="H358" i="60"/>
  <c r="H359" i="60"/>
  <c r="H360" i="60"/>
  <c r="H361" i="60"/>
  <c r="H362" i="60"/>
  <c r="H363" i="60"/>
  <c r="H364" i="60"/>
  <c r="H365" i="60"/>
  <c r="H366" i="60"/>
  <c r="H367" i="60"/>
  <c r="H368" i="60"/>
  <c r="H369" i="60"/>
  <c r="H370" i="60"/>
  <c r="H371" i="60"/>
  <c r="H372" i="60"/>
  <c r="H373" i="60"/>
  <c r="H374" i="60"/>
  <c r="H375" i="60"/>
  <c r="H376" i="60"/>
  <c r="H377" i="60"/>
  <c r="H378" i="60"/>
  <c r="H379" i="60"/>
  <c r="H380" i="60"/>
  <c r="H381" i="60"/>
  <c r="H382" i="60"/>
  <c r="H383" i="60"/>
  <c r="H384" i="60"/>
  <c r="H385" i="60"/>
  <c r="H386" i="60"/>
  <c r="H387" i="60"/>
  <c r="H388" i="60"/>
  <c r="H389" i="60"/>
  <c r="H390" i="60"/>
  <c r="H391" i="60"/>
  <c r="H392" i="60"/>
  <c r="H393" i="60"/>
  <c r="H394" i="60"/>
  <c r="H395" i="60"/>
  <c r="H396" i="60"/>
  <c r="H397" i="60"/>
  <c r="H398" i="60"/>
  <c r="H399" i="60"/>
  <c r="H400" i="60"/>
  <c r="H401" i="60"/>
  <c r="H402" i="60"/>
  <c r="H403" i="60"/>
  <c r="H404" i="60"/>
  <c r="H405" i="60"/>
  <c r="H406" i="60"/>
  <c r="H407" i="60"/>
  <c r="H408" i="60"/>
  <c r="H409" i="60"/>
  <c r="H410" i="60"/>
  <c r="H411" i="60"/>
  <c r="H412" i="60"/>
  <c r="H413" i="60"/>
  <c r="H414" i="60"/>
  <c r="H415" i="60"/>
  <c r="H416" i="60"/>
  <c r="H417" i="60"/>
  <c r="H418" i="60"/>
  <c r="H419" i="60"/>
  <c r="H420" i="60"/>
  <c r="H421" i="60"/>
  <c r="H422" i="60"/>
  <c r="H423" i="60"/>
  <c r="H424" i="60"/>
  <c r="H425" i="60"/>
  <c r="H426" i="60"/>
  <c r="H427" i="60"/>
  <c r="H428" i="60"/>
  <c r="H429" i="60"/>
  <c r="H430" i="60"/>
  <c r="H431" i="60"/>
  <c r="H432" i="60"/>
  <c r="H433" i="60"/>
  <c r="H434" i="60"/>
  <c r="H435" i="60"/>
  <c r="H436" i="60"/>
  <c r="H437" i="60"/>
  <c r="H438" i="60"/>
  <c r="H439" i="60"/>
  <c r="H440" i="60"/>
  <c r="H441" i="60"/>
  <c r="H442" i="60"/>
  <c r="H443" i="60"/>
  <c r="H444" i="60"/>
  <c r="H445" i="60"/>
  <c r="H446" i="60"/>
  <c r="H447" i="60"/>
  <c r="H448" i="60"/>
  <c r="H449" i="60"/>
  <c r="H450" i="60"/>
  <c r="H451" i="60"/>
  <c r="H452" i="60"/>
  <c r="H453" i="60"/>
  <c r="H454" i="60"/>
  <c r="H455" i="60"/>
  <c r="H456" i="60"/>
  <c r="H457" i="60"/>
  <c r="H458" i="60"/>
  <c r="H459" i="60"/>
  <c r="H460" i="60"/>
  <c r="H461" i="60"/>
  <c r="H462" i="60"/>
  <c r="H463" i="60"/>
  <c r="H464" i="60"/>
  <c r="H465" i="60"/>
  <c r="H466" i="60"/>
  <c r="H467" i="60"/>
  <c r="H468" i="60"/>
  <c r="H469" i="60"/>
  <c r="H470" i="60"/>
  <c r="H471" i="60"/>
  <c r="H472" i="60"/>
  <c r="H473" i="60"/>
  <c r="H474" i="60"/>
  <c r="H475" i="60"/>
  <c r="H476" i="60"/>
  <c r="H477" i="60"/>
  <c r="H478" i="60"/>
  <c r="H479" i="60"/>
  <c r="H480" i="60"/>
  <c r="H481" i="60"/>
  <c r="H482" i="60"/>
  <c r="H483" i="60"/>
  <c r="H484" i="60"/>
  <c r="H485" i="60"/>
  <c r="H486" i="60"/>
  <c r="H487" i="60"/>
  <c r="H488" i="60"/>
  <c r="H489" i="60"/>
  <c r="H490" i="60"/>
  <c r="H491" i="60"/>
  <c r="H492" i="60"/>
  <c r="H493" i="60"/>
  <c r="H494" i="60"/>
  <c r="H495" i="60"/>
  <c r="H496" i="60"/>
  <c r="H497" i="60"/>
  <c r="H498" i="60"/>
  <c r="H499" i="60"/>
  <c r="H500" i="60"/>
  <c r="H501" i="60"/>
  <c r="H502" i="60"/>
  <c r="H503" i="60"/>
  <c r="H504" i="60"/>
  <c r="H505" i="60"/>
  <c r="H506" i="60"/>
  <c r="H507" i="60"/>
  <c r="H508" i="60"/>
  <c r="H509" i="60"/>
  <c r="H510" i="60"/>
  <c r="H511" i="60"/>
  <c r="H512" i="60"/>
  <c r="H513" i="60"/>
  <c r="H514" i="60"/>
  <c r="H515" i="60"/>
  <c r="H516" i="60"/>
  <c r="H517" i="60"/>
  <c r="H518" i="60"/>
  <c r="H519" i="60"/>
  <c r="H520" i="60"/>
  <c r="H521" i="60"/>
  <c r="H522" i="60"/>
  <c r="H523" i="60"/>
  <c r="H524" i="60"/>
  <c r="H525" i="60"/>
  <c r="H526" i="60"/>
  <c r="H527" i="60"/>
  <c r="H528" i="60"/>
  <c r="H529" i="60"/>
  <c r="H530" i="60"/>
  <c r="H531" i="60"/>
  <c r="H532" i="60"/>
  <c r="H533" i="60"/>
  <c r="H534" i="60"/>
  <c r="H535" i="60"/>
  <c r="H536" i="60"/>
  <c r="H537" i="60"/>
  <c r="H538" i="60"/>
  <c r="H539" i="60"/>
  <c r="H540" i="60"/>
  <c r="H541" i="60"/>
  <c r="H542" i="60"/>
  <c r="H543" i="60"/>
  <c r="H544" i="60"/>
  <c r="H545" i="60"/>
  <c r="H546" i="60"/>
  <c r="H547" i="60"/>
  <c r="H548" i="60"/>
  <c r="H549" i="60"/>
  <c r="H550" i="60"/>
  <c r="H551" i="60"/>
  <c r="H552" i="60"/>
  <c r="H553" i="60"/>
  <c r="H554" i="60"/>
  <c r="H555" i="60"/>
  <c r="H556" i="60"/>
  <c r="H557" i="60"/>
  <c r="H558" i="60"/>
  <c r="H559" i="60"/>
  <c r="H560" i="60"/>
  <c r="H561" i="60"/>
  <c r="H562" i="60"/>
  <c r="H563" i="60"/>
  <c r="H564" i="60"/>
  <c r="H565" i="60"/>
  <c r="H566" i="60"/>
  <c r="H567" i="60"/>
  <c r="H568" i="60"/>
  <c r="H569" i="60"/>
  <c r="H570" i="60"/>
  <c r="H571" i="60"/>
  <c r="H572" i="60"/>
  <c r="H573" i="60"/>
  <c r="H574" i="60"/>
  <c r="H575" i="60"/>
  <c r="H576" i="60"/>
  <c r="H577" i="60"/>
  <c r="H578" i="60"/>
  <c r="H579" i="60"/>
  <c r="H580" i="60"/>
  <c r="H581" i="60"/>
  <c r="H582" i="60"/>
  <c r="H583" i="60"/>
  <c r="H584" i="60"/>
  <c r="H585" i="60"/>
  <c r="H586" i="60"/>
  <c r="H587" i="60"/>
  <c r="H588" i="60"/>
  <c r="H589" i="60"/>
  <c r="H590" i="60"/>
  <c r="H591" i="60"/>
  <c r="H592" i="60"/>
  <c r="H593" i="60"/>
  <c r="H594" i="60"/>
  <c r="H595" i="60"/>
  <c r="H596" i="60"/>
  <c r="H597" i="60"/>
  <c r="H598" i="60"/>
  <c r="H599" i="60"/>
  <c r="H600" i="60"/>
  <c r="H601" i="60"/>
  <c r="H602" i="60"/>
  <c r="H603" i="60"/>
  <c r="H604" i="60"/>
  <c r="H605" i="60"/>
  <c r="H606" i="60"/>
  <c r="H607" i="60"/>
  <c r="H608" i="60"/>
  <c r="H609" i="60"/>
  <c r="H610" i="60"/>
  <c r="H611" i="60"/>
  <c r="H612" i="60"/>
  <c r="H613" i="60"/>
  <c r="H614" i="60"/>
  <c r="H615" i="60"/>
  <c r="H616" i="60"/>
  <c r="H617" i="60"/>
  <c r="H618" i="60"/>
  <c r="H619" i="60"/>
  <c r="H620" i="60"/>
  <c r="H621" i="60"/>
  <c r="H622" i="60"/>
  <c r="H623" i="60"/>
  <c r="H624" i="60"/>
  <c r="H625" i="60"/>
  <c r="H626" i="60"/>
  <c r="H627" i="60"/>
  <c r="H628" i="60"/>
  <c r="H629" i="60"/>
  <c r="H630" i="60"/>
  <c r="H631" i="60"/>
  <c r="H632" i="60"/>
  <c r="H633" i="60"/>
  <c r="H634" i="60"/>
  <c r="H635" i="60"/>
  <c r="H636" i="60"/>
  <c r="H637" i="60"/>
  <c r="H638" i="60"/>
  <c r="H639" i="60"/>
  <c r="H640" i="60"/>
  <c r="H641" i="60"/>
  <c r="H642" i="60"/>
  <c r="H643" i="60"/>
  <c r="H644" i="60"/>
  <c r="H645" i="60"/>
  <c r="H646" i="60"/>
  <c r="H647" i="60"/>
  <c r="H648" i="60"/>
  <c r="H649" i="60"/>
  <c r="H650" i="60"/>
  <c r="H651" i="60"/>
  <c r="H652" i="60"/>
  <c r="H653" i="60"/>
  <c r="H654" i="60"/>
  <c r="H655" i="60"/>
  <c r="H656" i="60"/>
  <c r="H657" i="60"/>
  <c r="H658" i="60"/>
  <c r="H659" i="60"/>
  <c r="H660" i="60"/>
  <c r="H661" i="60"/>
  <c r="H662" i="60"/>
  <c r="H663" i="60"/>
  <c r="H664" i="60"/>
  <c r="H665" i="60"/>
  <c r="H666" i="60"/>
  <c r="H667" i="60"/>
  <c r="H668" i="60"/>
  <c r="H669" i="60"/>
  <c r="H670" i="60"/>
  <c r="H671" i="60"/>
  <c r="H672" i="60"/>
  <c r="H673" i="60"/>
  <c r="H674" i="60"/>
  <c r="H675" i="60"/>
  <c r="H676" i="60"/>
  <c r="H677" i="60"/>
  <c r="H678" i="60"/>
  <c r="H679" i="60"/>
  <c r="H680" i="60"/>
  <c r="H681" i="60"/>
  <c r="H682" i="60"/>
  <c r="H683" i="60"/>
  <c r="H684" i="60"/>
  <c r="H685" i="60"/>
  <c r="H686" i="60"/>
  <c r="H687" i="60"/>
  <c r="H688" i="60"/>
  <c r="H689" i="60"/>
  <c r="H690" i="60"/>
  <c r="H691" i="60"/>
  <c r="H692" i="60"/>
  <c r="H693" i="60"/>
  <c r="H694" i="60"/>
  <c r="H695" i="60"/>
  <c r="H696" i="60"/>
  <c r="H697" i="60"/>
  <c r="H698" i="60"/>
  <c r="H699" i="60"/>
  <c r="H700" i="60"/>
  <c r="H701" i="60"/>
  <c r="H702" i="60"/>
  <c r="H703" i="60"/>
  <c r="H704" i="60"/>
  <c r="H705" i="60"/>
  <c r="H706" i="60"/>
  <c r="H707" i="60"/>
  <c r="H708" i="60"/>
  <c r="H709" i="60"/>
  <c r="H710" i="60"/>
  <c r="H711" i="60"/>
  <c r="H712" i="60"/>
  <c r="H713" i="60"/>
  <c r="H714" i="60"/>
  <c r="H715" i="60"/>
  <c r="H716" i="60"/>
  <c r="H717" i="60"/>
  <c r="H718" i="60"/>
  <c r="H719" i="60"/>
  <c r="H720" i="60"/>
  <c r="H721" i="60"/>
  <c r="H722" i="60"/>
  <c r="H723" i="60"/>
  <c r="H724" i="60"/>
  <c r="H725" i="60"/>
  <c r="H726" i="60"/>
  <c r="H727" i="60"/>
  <c r="H728" i="60"/>
  <c r="H729" i="60"/>
  <c r="H730" i="60"/>
  <c r="H731" i="60"/>
  <c r="H732" i="60"/>
  <c r="H733" i="60"/>
  <c r="H734" i="60"/>
  <c r="H735" i="60"/>
  <c r="H736" i="60"/>
  <c r="H737" i="60"/>
  <c r="H738" i="60"/>
  <c r="H739" i="60"/>
  <c r="H740" i="60"/>
  <c r="H741" i="60"/>
  <c r="H742" i="60"/>
  <c r="H743" i="60"/>
  <c r="H744" i="60"/>
  <c r="H745" i="60"/>
  <c r="H746" i="60"/>
  <c r="H747" i="60"/>
  <c r="H748" i="60"/>
  <c r="H749" i="60"/>
  <c r="H750" i="60"/>
  <c r="H751" i="60"/>
  <c r="H752" i="60"/>
  <c r="H753" i="60"/>
  <c r="H754" i="60"/>
  <c r="H755" i="60"/>
  <c r="H756" i="60"/>
  <c r="H757" i="60"/>
  <c r="H758" i="60"/>
  <c r="H759" i="60"/>
  <c r="H760" i="60"/>
  <c r="H761" i="60"/>
  <c r="H762" i="60"/>
  <c r="H763" i="60"/>
  <c r="H764" i="60"/>
  <c r="H765" i="60"/>
  <c r="H766" i="60"/>
  <c r="H767" i="60"/>
  <c r="H768" i="60"/>
  <c r="H769" i="60"/>
  <c r="H770" i="60"/>
  <c r="H771" i="60"/>
  <c r="H772" i="60"/>
  <c r="H773" i="60"/>
  <c r="H774" i="60"/>
  <c r="H775" i="60"/>
  <c r="H776" i="60"/>
  <c r="H777" i="60"/>
  <c r="H778" i="60"/>
  <c r="H779" i="60"/>
  <c r="H780" i="60"/>
  <c r="H781" i="60"/>
  <c r="H782" i="60"/>
  <c r="H783" i="60"/>
  <c r="H784" i="60"/>
  <c r="H785" i="60"/>
  <c r="H786" i="60"/>
  <c r="H787" i="60"/>
  <c r="H788" i="60"/>
  <c r="H789" i="60"/>
  <c r="H790" i="60"/>
  <c r="H791" i="60"/>
  <c r="H792" i="60"/>
  <c r="H793" i="60"/>
  <c r="H794" i="60"/>
  <c r="H795" i="60"/>
  <c r="H796" i="60"/>
  <c r="H797" i="60"/>
  <c r="H798" i="60"/>
  <c r="H799" i="60"/>
  <c r="H800" i="60"/>
  <c r="H801" i="60"/>
  <c r="H802" i="60"/>
  <c r="H803" i="60"/>
  <c r="H804" i="60"/>
  <c r="H805" i="60"/>
  <c r="H806" i="60"/>
  <c r="H807" i="60"/>
  <c r="H808" i="60"/>
  <c r="H809" i="60"/>
  <c r="H810" i="60"/>
  <c r="H811" i="60"/>
  <c r="H812" i="60"/>
  <c r="H813" i="60"/>
  <c r="H814" i="60"/>
  <c r="H815" i="60"/>
  <c r="H816" i="60"/>
  <c r="H817" i="60"/>
  <c r="H818" i="60"/>
  <c r="H819" i="60"/>
  <c r="H820" i="60"/>
  <c r="H821" i="60"/>
  <c r="H822" i="60"/>
  <c r="H823" i="60"/>
  <c r="H824" i="60"/>
  <c r="H825" i="60"/>
  <c r="H826" i="60"/>
  <c r="H827" i="60"/>
  <c r="H828" i="60"/>
  <c r="H829" i="60"/>
  <c r="H830" i="60"/>
  <c r="H831" i="60"/>
  <c r="H832" i="60"/>
  <c r="H833" i="60"/>
  <c r="H834" i="60"/>
  <c r="H835" i="60"/>
  <c r="H836" i="60"/>
  <c r="H837" i="60"/>
  <c r="H838" i="60"/>
  <c r="H839" i="60"/>
  <c r="H840" i="60"/>
  <c r="H841" i="60"/>
  <c r="H842" i="60"/>
  <c r="H843" i="60"/>
  <c r="H844" i="60"/>
  <c r="H845" i="60"/>
  <c r="H846" i="60"/>
  <c r="H847" i="60"/>
  <c r="H848" i="60"/>
  <c r="H849" i="60"/>
  <c r="H850" i="60"/>
  <c r="H851" i="60"/>
  <c r="H852" i="60"/>
  <c r="H853" i="60"/>
  <c r="H854" i="60"/>
  <c r="H855" i="60"/>
  <c r="H856" i="60"/>
  <c r="H857" i="60"/>
  <c r="H858" i="60"/>
  <c r="H859" i="60"/>
  <c r="H860" i="60"/>
  <c r="H861" i="60"/>
  <c r="H862" i="60"/>
  <c r="H863" i="60"/>
  <c r="H864" i="60"/>
  <c r="H865" i="60"/>
  <c r="H866" i="60"/>
  <c r="H867" i="60"/>
  <c r="H868" i="60"/>
  <c r="H869" i="60"/>
  <c r="H870" i="60"/>
  <c r="H871" i="60"/>
  <c r="H872" i="60"/>
  <c r="H873" i="60"/>
  <c r="H874" i="60"/>
  <c r="H875" i="60"/>
  <c r="H876" i="60"/>
  <c r="H877" i="60"/>
  <c r="H878" i="60"/>
  <c r="H879" i="60"/>
  <c r="H880" i="60"/>
  <c r="H881" i="60"/>
  <c r="H882" i="60"/>
  <c r="H883" i="60"/>
  <c r="H884" i="60"/>
  <c r="H885" i="60"/>
  <c r="H886" i="60"/>
  <c r="H887" i="60"/>
  <c r="H888" i="60"/>
  <c r="H889" i="60"/>
  <c r="H890" i="60"/>
  <c r="H891" i="60"/>
  <c r="H892" i="60"/>
  <c r="H893" i="60"/>
  <c r="H894" i="60"/>
  <c r="H895" i="60"/>
  <c r="H896" i="60"/>
  <c r="H897" i="60"/>
  <c r="H898" i="60"/>
  <c r="H899" i="60"/>
  <c r="H900" i="60"/>
  <c r="H901" i="60"/>
  <c r="H902" i="60"/>
  <c r="H903" i="60"/>
  <c r="H904" i="60"/>
  <c r="H905" i="60"/>
  <c r="H906" i="60"/>
  <c r="H907" i="60"/>
  <c r="H908" i="60"/>
  <c r="H909" i="60"/>
  <c r="H910" i="60"/>
  <c r="H911" i="60"/>
  <c r="H912" i="60"/>
  <c r="H913" i="60"/>
  <c r="H914" i="60"/>
  <c r="H915" i="60"/>
  <c r="H916" i="60"/>
  <c r="H917" i="60"/>
  <c r="H918" i="60"/>
  <c r="H919" i="60"/>
  <c r="H920" i="60"/>
  <c r="H921" i="60"/>
  <c r="H922" i="60"/>
  <c r="H923" i="60"/>
  <c r="H924" i="60"/>
  <c r="H925" i="60"/>
  <c r="H926" i="60"/>
  <c r="H927" i="60"/>
  <c r="H928" i="60"/>
  <c r="H929" i="60"/>
  <c r="H930" i="60"/>
  <c r="H931" i="60"/>
  <c r="H932" i="60"/>
  <c r="H933" i="60"/>
  <c r="H934" i="60"/>
  <c r="H935" i="60"/>
  <c r="H936" i="60"/>
  <c r="H937" i="60"/>
  <c r="H938" i="60"/>
  <c r="H939" i="60"/>
  <c r="H940" i="60"/>
  <c r="H941" i="60"/>
  <c r="H942" i="60"/>
  <c r="H943" i="60"/>
  <c r="H944" i="60"/>
  <c r="H945" i="60"/>
  <c r="H946" i="60"/>
  <c r="H947" i="60"/>
  <c r="H948" i="60"/>
  <c r="H949" i="60"/>
  <c r="H950" i="60"/>
  <c r="H951" i="60"/>
  <c r="H952" i="60"/>
  <c r="H953" i="60"/>
  <c r="H954" i="60"/>
  <c r="H955" i="60"/>
  <c r="H956" i="60"/>
  <c r="H957" i="60"/>
  <c r="H958" i="60"/>
  <c r="H959" i="60"/>
  <c r="H960" i="60"/>
  <c r="H961" i="60"/>
  <c r="H962" i="60"/>
  <c r="H963" i="60"/>
  <c r="H964" i="60"/>
  <c r="H965" i="60"/>
  <c r="H966" i="60"/>
  <c r="H967" i="60"/>
  <c r="H968" i="60"/>
  <c r="H969" i="60"/>
  <c r="H970" i="60"/>
  <c r="H971" i="60"/>
  <c r="H972" i="60"/>
  <c r="H973" i="60"/>
  <c r="H974" i="60"/>
  <c r="H975" i="60"/>
  <c r="H976" i="60"/>
  <c r="H977" i="60"/>
  <c r="H978" i="60"/>
  <c r="H979" i="60"/>
  <c r="H980" i="60"/>
  <c r="H981" i="60"/>
  <c r="H982" i="60"/>
  <c r="H983" i="60"/>
  <c r="H984" i="60"/>
  <c r="H985" i="60"/>
  <c r="H986" i="60"/>
  <c r="H987" i="60"/>
  <c r="H988" i="60"/>
  <c r="H989" i="60"/>
  <c r="H990" i="60"/>
  <c r="H991" i="60"/>
  <c r="H992" i="60"/>
  <c r="H993" i="60"/>
  <c r="H994" i="60"/>
  <c r="H995" i="60"/>
  <c r="H996" i="60"/>
  <c r="H997" i="60"/>
  <c r="H998" i="60"/>
  <c r="H999" i="60"/>
  <c r="H1000" i="60"/>
  <c r="H1001" i="60"/>
  <c r="H1002" i="60"/>
  <c r="H1003" i="60"/>
  <c r="H1004" i="60"/>
  <c r="H1005" i="60"/>
  <c r="H1006" i="60"/>
  <c r="H1007" i="60"/>
  <c r="H1008" i="60"/>
  <c r="H1009" i="60"/>
  <c r="H1010" i="60"/>
  <c r="H1011" i="60"/>
  <c r="H1012" i="60"/>
  <c r="H1013" i="60"/>
  <c r="H1014" i="60"/>
  <c r="H1015" i="60"/>
  <c r="H1016" i="60"/>
  <c r="H1017" i="60"/>
  <c r="H1018" i="60"/>
  <c r="H1019" i="60"/>
  <c r="H1020" i="60"/>
  <c r="H1021" i="60"/>
  <c r="H1022" i="60"/>
  <c r="H1023" i="60"/>
  <c r="H1024" i="60"/>
  <c r="H1025" i="60"/>
  <c r="H1026" i="60"/>
  <c r="H1027" i="60"/>
  <c r="H1028" i="60"/>
  <c r="H1029" i="60"/>
  <c r="H1030" i="60"/>
  <c r="H1031" i="60"/>
  <c r="H1032" i="60"/>
  <c r="H1033" i="60"/>
  <c r="H1034" i="60"/>
  <c r="H1035" i="60"/>
  <c r="H1036" i="60"/>
  <c r="H1037" i="60"/>
  <c r="H1038" i="60"/>
  <c r="H1039" i="60"/>
  <c r="H1040" i="60"/>
  <c r="H1041" i="60"/>
  <c r="H1042" i="60"/>
  <c r="H1043" i="60"/>
  <c r="H1044" i="60"/>
  <c r="H1045" i="60"/>
  <c r="H1046" i="60"/>
  <c r="H1047" i="60"/>
  <c r="H1048" i="60"/>
  <c r="H1049" i="60"/>
  <c r="H1050" i="60"/>
  <c r="H1051" i="60"/>
  <c r="H1052" i="60"/>
  <c r="H1053" i="60"/>
  <c r="H1054" i="60"/>
  <c r="H1055" i="60"/>
  <c r="H1056" i="60"/>
  <c r="H1057" i="60"/>
  <c r="H1058" i="60"/>
  <c r="H1059" i="60"/>
  <c r="H1060" i="60"/>
  <c r="H1061" i="60"/>
  <c r="H1062" i="60"/>
  <c r="H1063" i="60"/>
  <c r="H1064" i="60"/>
  <c r="H1065" i="60"/>
  <c r="H1066" i="60"/>
  <c r="H1067" i="60"/>
  <c r="H1068" i="60"/>
  <c r="H1069" i="60"/>
  <c r="H1070" i="60"/>
  <c r="H1071" i="60"/>
  <c r="H1072" i="60"/>
  <c r="H1073" i="60"/>
  <c r="H1074" i="60"/>
  <c r="H1075" i="60"/>
  <c r="H1076" i="60"/>
  <c r="H1077" i="60"/>
  <c r="H1078" i="60"/>
  <c r="H1079" i="60"/>
  <c r="H1080" i="60"/>
  <c r="H1081" i="60"/>
  <c r="H1082" i="60"/>
  <c r="H1083" i="60"/>
  <c r="H1084" i="60"/>
  <c r="H1085" i="60"/>
  <c r="H1086" i="60"/>
  <c r="H1087" i="60"/>
  <c r="H1088" i="60"/>
  <c r="H1089" i="60"/>
  <c r="H1090" i="60"/>
  <c r="H1091" i="60"/>
  <c r="H1092" i="60"/>
  <c r="H1093" i="60"/>
  <c r="H1094" i="60"/>
  <c r="H1095" i="60"/>
  <c r="H1096" i="60"/>
  <c r="H1097" i="60"/>
  <c r="H1098" i="60"/>
  <c r="H1099" i="60"/>
  <c r="H1100" i="60"/>
  <c r="H1101" i="60"/>
  <c r="H1102" i="60"/>
  <c r="H1103" i="60"/>
  <c r="H1104" i="60"/>
  <c r="H1105" i="60"/>
  <c r="H1106" i="60"/>
  <c r="H1107" i="60"/>
  <c r="H1108" i="60"/>
  <c r="H1109" i="60"/>
  <c r="H1110" i="60"/>
  <c r="H1111" i="60"/>
  <c r="H1112" i="60"/>
  <c r="H1113" i="60"/>
  <c r="H1114" i="60"/>
  <c r="H1115" i="60"/>
  <c r="H1116" i="60"/>
  <c r="H1117" i="60"/>
  <c r="H1118" i="60"/>
  <c r="H1119" i="60"/>
  <c r="H1120" i="60"/>
  <c r="H1121" i="60"/>
  <c r="H1122" i="60"/>
  <c r="H1123" i="60"/>
  <c r="H1124" i="60"/>
  <c r="H1125" i="60"/>
  <c r="H1126" i="60"/>
  <c r="H1127" i="60"/>
  <c r="H1128" i="60"/>
  <c r="H1129" i="60"/>
  <c r="H1130" i="60"/>
  <c r="H1131" i="60"/>
  <c r="H1132" i="60"/>
  <c r="H1133" i="60"/>
  <c r="H1134" i="60"/>
  <c r="H1135" i="60"/>
  <c r="H1136" i="60"/>
  <c r="H1137" i="60"/>
  <c r="H1138" i="60"/>
  <c r="H1139" i="60"/>
  <c r="H1140" i="60"/>
  <c r="H1141" i="60"/>
  <c r="H1142" i="60"/>
  <c r="H1143" i="60"/>
  <c r="H1144" i="60"/>
  <c r="H1145" i="60"/>
  <c r="H1146" i="60"/>
  <c r="H1147" i="60"/>
  <c r="H1148" i="60"/>
  <c r="H1149" i="60"/>
  <c r="H1150" i="60"/>
  <c r="H1151" i="60"/>
  <c r="H1152" i="60"/>
  <c r="H1153" i="60"/>
  <c r="H1154" i="60"/>
  <c r="H1155" i="60"/>
  <c r="H1156" i="60"/>
  <c r="H1157" i="60"/>
  <c r="H1158" i="60"/>
  <c r="H1159" i="60"/>
  <c r="H1160" i="60"/>
  <c r="H1161" i="60"/>
  <c r="H1162" i="60"/>
  <c r="H1163" i="60"/>
  <c r="H1164" i="60"/>
  <c r="H1165" i="60"/>
  <c r="H1166" i="60"/>
  <c r="H1167" i="60"/>
  <c r="H1168" i="60"/>
  <c r="H1169" i="60"/>
  <c r="H1170" i="60"/>
  <c r="H1171" i="60"/>
  <c r="H1172" i="60"/>
  <c r="H1173" i="60"/>
  <c r="H1174" i="60"/>
  <c r="H1175" i="60"/>
  <c r="H1176" i="60"/>
  <c r="H1177" i="60"/>
  <c r="H1178" i="60"/>
  <c r="H1179" i="60"/>
  <c r="H1180" i="60"/>
  <c r="H1181" i="60"/>
  <c r="H1182" i="60"/>
  <c r="H1183" i="60"/>
  <c r="H1184" i="60"/>
  <c r="H1185" i="60"/>
  <c r="H1186" i="60"/>
  <c r="H1187" i="60"/>
  <c r="H1188" i="60"/>
  <c r="H1189" i="60"/>
  <c r="H1190" i="60"/>
  <c r="H1191" i="60"/>
  <c r="H1192" i="60"/>
  <c r="H1193" i="60"/>
  <c r="H1194" i="60"/>
  <c r="H1195" i="60"/>
  <c r="H1196" i="60"/>
  <c r="H1197" i="60"/>
  <c r="H1198" i="60"/>
  <c r="H1199" i="60"/>
  <c r="H1200" i="60"/>
  <c r="H1201" i="60"/>
  <c r="H1202" i="60"/>
  <c r="H1203" i="60"/>
  <c r="H1204" i="60"/>
  <c r="H1205" i="60"/>
  <c r="H1206" i="60"/>
  <c r="H1207" i="60"/>
  <c r="H1208" i="60"/>
  <c r="H1209" i="60"/>
  <c r="H1210" i="60"/>
  <c r="H1211" i="60"/>
  <c r="H1212" i="60"/>
  <c r="H1213" i="60"/>
  <c r="H1214" i="60"/>
  <c r="H1215" i="60"/>
  <c r="H1216" i="60"/>
  <c r="H1217" i="60"/>
  <c r="H1218" i="60"/>
  <c r="H1219" i="60"/>
  <c r="H1220" i="60"/>
  <c r="H1221" i="60"/>
  <c r="H1222" i="60"/>
  <c r="H1223" i="60"/>
  <c r="H1224" i="60"/>
  <c r="H1225" i="60"/>
  <c r="H1226" i="60"/>
  <c r="H1227" i="60"/>
  <c r="H1228" i="60"/>
  <c r="H1229" i="60"/>
  <c r="H1230" i="60"/>
  <c r="H1231" i="60"/>
  <c r="H1232" i="60"/>
  <c r="H1233" i="60"/>
  <c r="H1234" i="60"/>
  <c r="H1235" i="60"/>
  <c r="H1236" i="60"/>
  <c r="H1237" i="60"/>
  <c r="H1238" i="60"/>
  <c r="H1239" i="60"/>
  <c r="H1240" i="60"/>
  <c r="H1241" i="60"/>
  <c r="H1242" i="60"/>
  <c r="H1243" i="60"/>
  <c r="H1244" i="60"/>
  <c r="H1245" i="60"/>
  <c r="H1246" i="60"/>
  <c r="H1247" i="60"/>
  <c r="H1248" i="60"/>
  <c r="H1249" i="60"/>
  <c r="H1250" i="60"/>
  <c r="H1251" i="60"/>
  <c r="H1252" i="60"/>
  <c r="H1253" i="60"/>
  <c r="H1254" i="60"/>
  <c r="H1255" i="60"/>
  <c r="H1256" i="60"/>
  <c r="H1257" i="60"/>
  <c r="H1258" i="60"/>
  <c r="H1259" i="60"/>
  <c r="H1260" i="60"/>
  <c r="H1261" i="60"/>
  <c r="H1262" i="60"/>
  <c r="H1263" i="60"/>
  <c r="H1264" i="60"/>
  <c r="H1265" i="60"/>
  <c r="H1266" i="60"/>
  <c r="H1267" i="60"/>
  <c r="H1268" i="60"/>
  <c r="H1269" i="60"/>
  <c r="H1270" i="60"/>
  <c r="H1271" i="60"/>
  <c r="H1272" i="60"/>
  <c r="H1273" i="60"/>
  <c r="H1274" i="60"/>
  <c r="H1275" i="60"/>
  <c r="H1276" i="60"/>
  <c r="H1277" i="60"/>
  <c r="H1278" i="60"/>
  <c r="H1279" i="60"/>
  <c r="H1280" i="60"/>
  <c r="H1281" i="60"/>
  <c r="H1282" i="60"/>
  <c r="H1283" i="60"/>
  <c r="H1284" i="60"/>
  <c r="H1285" i="60"/>
  <c r="H1286" i="60"/>
  <c r="H1287" i="60"/>
  <c r="H1288" i="60"/>
  <c r="H1289" i="60"/>
  <c r="H1290" i="60"/>
  <c r="H1291" i="60"/>
  <c r="H1292" i="60"/>
  <c r="H1293" i="60"/>
  <c r="H1294" i="60"/>
  <c r="H1295" i="60"/>
  <c r="H1296" i="60"/>
  <c r="H1297" i="60"/>
  <c r="H1298" i="60"/>
  <c r="H1299" i="60"/>
  <c r="H1300" i="60"/>
  <c r="H1301" i="60"/>
  <c r="H1302" i="60"/>
  <c r="H1303" i="60"/>
  <c r="H1304" i="60"/>
  <c r="H1305" i="60"/>
  <c r="H1306" i="60"/>
  <c r="H1307" i="60"/>
  <c r="H1308" i="60"/>
  <c r="H1309" i="60"/>
  <c r="H1310" i="60"/>
  <c r="H1311" i="60"/>
  <c r="H1312" i="60"/>
  <c r="H1313" i="60"/>
  <c r="H1314" i="60"/>
  <c r="H1315" i="60"/>
  <c r="H1316" i="60"/>
  <c r="H1317" i="60"/>
  <c r="H1318" i="60"/>
  <c r="H1319" i="60"/>
  <c r="H1320" i="60"/>
  <c r="H1321" i="60"/>
  <c r="H1322" i="60"/>
  <c r="H1323" i="60"/>
  <c r="H1324" i="60"/>
  <c r="H1325" i="60"/>
  <c r="H1326" i="60"/>
  <c r="H1327" i="60"/>
  <c r="H1328" i="60"/>
  <c r="H1329" i="60"/>
  <c r="H1330" i="60"/>
  <c r="H1331" i="60"/>
  <c r="H1332" i="60"/>
  <c r="H1333" i="60"/>
  <c r="H1334" i="60"/>
  <c r="H1335" i="60"/>
  <c r="H1336" i="60"/>
  <c r="H1337" i="60"/>
  <c r="H1338" i="60"/>
  <c r="H1339" i="60"/>
  <c r="H1340" i="60"/>
  <c r="H1341" i="60"/>
  <c r="H1342" i="60"/>
  <c r="H1343" i="60"/>
  <c r="H1344" i="60"/>
  <c r="H1345" i="60"/>
  <c r="H1346" i="60"/>
  <c r="H1347" i="60"/>
  <c r="H1348" i="60"/>
  <c r="H1349" i="60"/>
  <c r="H1350" i="60"/>
  <c r="H1351" i="60"/>
  <c r="H1352" i="60"/>
  <c r="H1353" i="60"/>
  <c r="H1354" i="60"/>
  <c r="H1355" i="60"/>
  <c r="H1356" i="60"/>
  <c r="H1357" i="60"/>
  <c r="H1358" i="60"/>
  <c r="H1359" i="60"/>
  <c r="H1360" i="60"/>
  <c r="H1361" i="60"/>
  <c r="H1362" i="60"/>
  <c r="H1363" i="60"/>
  <c r="H1364" i="60"/>
  <c r="H1365" i="60"/>
  <c r="H1366" i="60"/>
  <c r="H1367" i="60"/>
  <c r="H1368" i="60"/>
  <c r="H1369" i="60"/>
  <c r="H1370" i="60"/>
  <c r="H1371" i="60"/>
  <c r="H1372" i="60"/>
  <c r="H1373" i="60"/>
  <c r="H1374" i="60"/>
  <c r="H1375" i="60"/>
  <c r="H1376" i="60"/>
  <c r="H1377" i="60"/>
  <c r="H1378" i="60"/>
  <c r="H1379" i="60"/>
  <c r="H1380" i="60"/>
  <c r="H1381" i="60"/>
  <c r="H1382" i="60"/>
  <c r="H1383" i="60"/>
  <c r="H1384" i="60"/>
  <c r="H1385" i="60"/>
  <c r="H1386" i="60"/>
  <c r="H1387" i="60"/>
  <c r="H1388" i="60"/>
  <c r="H1389" i="60"/>
  <c r="H1390" i="60"/>
  <c r="H1391" i="60"/>
  <c r="H1392" i="60"/>
  <c r="H1393" i="60"/>
  <c r="H1394" i="60"/>
  <c r="H1395" i="60"/>
  <c r="H1396" i="60"/>
  <c r="H1397" i="60"/>
  <c r="H1398" i="60"/>
  <c r="H1399" i="60"/>
  <c r="C1383" i="61"/>
  <c r="B1383" i="61" s="1"/>
  <c r="C1382" i="61"/>
  <c r="B1382" i="61" s="1"/>
  <c r="C1381" i="61"/>
  <c r="B1381" i="61" s="1"/>
  <c r="C1380" i="61"/>
  <c r="B1380" i="61" s="1"/>
  <c r="C1379" i="61"/>
  <c r="B1379" i="61" s="1"/>
  <c r="C1378" i="61"/>
  <c r="B1378" i="61" s="1"/>
  <c r="C1377" i="61"/>
  <c r="B1377" i="61" s="1"/>
  <c r="C1376" i="61"/>
  <c r="B1376" i="61" s="1"/>
  <c r="C1375" i="61"/>
  <c r="B1375" i="61" s="1"/>
  <c r="C1374" i="61"/>
  <c r="B1374" i="61" s="1"/>
  <c r="C1373" i="61"/>
  <c r="B1373" i="61" s="1"/>
  <c r="C1372" i="61"/>
  <c r="B1372" i="61" s="1"/>
  <c r="C1371" i="61"/>
  <c r="B1371" i="61" s="1"/>
  <c r="C1370" i="61"/>
  <c r="B1370" i="61" s="1"/>
  <c r="C1369" i="61"/>
  <c r="B1369" i="61" s="1"/>
  <c r="C1368" i="61"/>
  <c r="B1368" i="61" s="1"/>
  <c r="C1367" i="61"/>
  <c r="B1367" i="61" s="1"/>
  <c r="C1366" i="61"/>
  <c r="B1366" i="61" s="1"/>
  <c r="C1365" i="61"/>
  <c r="B1365" i="61" s="1"/>
  <c r="C1364" i="61"/>
  <c r="B1364" i="61" s="1"/>
  <c r="C1363" i="61"/>
  <c r="B1363" i="61" s="1"/>
  <c r="C1362" i="61"/>
  <c r="B1362" i="61" s="1"/>
  <c r="C1361" i="61"/>
  <c r="B1361" i="61" s="1"/>
  <c r="C1360" i="61"/>
  <c r="B1360" i="61" s="1"/>
  <c r="C1359" i="61"/>
  <c r="B1359" i="61" s="1"/>
  <c r="C1358" i="61"/>
  <c r="B1358" i="61" s="1"/>
  <c r="C1357" i="61"/>
  <c r="B1357" i="61" s="1"/>
  <c r="C1356" i="61"/>
  <c r="B1356" i="61" s="1"/>
  <c r="C1355" i="61"/>
  <c r="B1355" i="61" s="1"/>
  <c r="C1354" i="61"/>
  <c r="B1354" i="61" s="1"/>
  <c r="C1353" i="61"/>
  <c r="B1353" i="61" s="1"/>
  <c r="C1352" i="61"/>
  <c r="B1352" i="61" s="1"/>
  <c r="C1351" i="61"/>
  <c r="B1351" i="61" s="1"/>
  <c r="C1350" i="61"/>
  <c r="B1350" i="61" s="1"/>
  <c r="C1349" i="61"/>
  <c r="B1349" i="61" s="1"/>
  <c r="C1348" i="61"/>
  <c r="B1348" i="61" s="1"/>
  <c r="C1347" i="61"/>
  <c r="B1347" i="61" s="1"/>
  <c r="C1346" i="61"/>
  <c r="B1346" i="61" s="1"/>
  <c r="C1345" i="61"/>
  <c r="B1345" i="61" s="1"/>
  <c r="C1344" i="61"/>
  <c r="B1344" i="61" s="1"/>
  <c r="C1343" i="61"/>
  <c r="B1343" i="61" s="1"/>
  <c r="C1342" i="61"/>
  <c r="B1342" i="61" s="1"/>
  <c r="C1341" i="61"/>
  <c r="B1341" i="61" s="1"/>
  <c r="C1340" i="61"/>
  <c r="B1340" i="61" s="1"/>
  <c r="C1339" i="61"/>
  <c r="B1339" i="61" s="1"/>
  <c r="C1338" i="61"/>
  <c r="B1338" i="61" s="1"/>
  <c r="C1337" i="61"/>
  <c r="B1337" i="61" s="1"/>
  <c r="C1336" i="61"/>
  <c r="B1336" i="61" s="1"/>
  <c r="C1335" i="61"/>
  <c r="B1335" i="61" s="1"/>
  <c r="C1334" i="61"/>
  <c r="B1334" i="61" s="1"/>
  <c r="C1333" i="61"/>
  <c r="B1333" i="61" s="1"/>
  <c r="C1332" i="61"/>
  <c r="B1332" i="61" s="1"/>
  <c r="C1331" i="61"/>
  <c r="B1331" i="61" s="1"/>
  <c r="C1330" i="61"/>
  <c r="B1330" i="61" s="1"/>
  <c r="C1329" i="61"/>
  <c r="B1329" i="61" s="1"/>
  <c r="C1328" i="61"/>
  <c r="B1328" i="61" s="1"/>
  <c r="C1327" i="61"/>
  <c r="B1327" i="61" s="1"/>
  <c r="C1326" i="61"/>
  <c r="B1326" i="61" s="1"/>
  <c r="C1325" i="61"/>
  <c r="B1325" i="61" s="1"/>
  <c r="C1324" i="61"/>
  <c r="B1324" i="61" s="1"/>
  <c r="C1323" i="61"/>
  <c r="B1323" i="61" s="1"/>
  <c r="C1322" i="61"/>
  <c r="B1322" i="61" s="1"/>
  <c r="C1321" i="61"/>
  <c r="B1321" i="61" s="1"/>
  <c r="C1320" i="61"/>
  <c r="B1320" i="61" s="1"/>
  <c r="C1319" i="61"/>
  <c r="B1319" i="61" s="1"/>
  <c r="C1318" i="61"/>
  <c r="B1318" i="61" s="1"/>
  <c r="C1317" i="61"/>
  <c r="B1317" i="61" s="1"/>
  <c r="C1316" i="61"/>
  <c r="B1316" i="61" s="1"/>
  <c r="C1315" i="61"/>
  <c r="B1315" i="61" s="1"/>
  <c r="C1314" i="61"/>
  <c r="B1314" i="61" s="1"/>
  <c r="C1313" i="61"/>
  <c r="B1313" i="61" s="1"/>
  <c r="C1312" i="61"/>
  <c r="B1312" i="61" s="1"/>
  <c r="C1311" i="61"/>
  <c r="B1311" i="61" s="1"/>
  <c r="C1310" i="61"/>
  <c r="B1310" i="61" s="1"/>
  <c r="C1309" i="61"/>
  <c r="B1309" i="61" s="1"/>
  <c r="C1308" i="61"/>
  <c r="B1308" i="61" s="1"/>
  <c r="C1307" i="61"/>
  <c r="B1307" i="61" s="1"/>
  <c r="C1306" i="61"/>
  <c r="B1306" i="61" s="1"/>
  <c r="C1305" i="61"/>
  <c r="B1305" i="61" s="1"/>
  <c r="C1304" i="61"/>
  <c r="B1304" i="61" s="1"/>
  <c r="C1303" i="61"/>
  <c r="B1303" i="61" s="1"/>
  <c r="C1302" i="61"/>
  <c r="B1302" i="61" s="1"/>
  <c r="C1301" i="61"/>
  <c r="B1301" i="61" s="1"/>
  <c r="C1300" i="61"/>
  <c r="B1300" i="61" s="1"/>
  <c r="C1299" i="61"/>
  <c r="B1299" i="61" s="1"/>
  <c r="C1298" i="61"/>
  <c r="B1298" i="61" s="1"/>
  <c r="C1297" i="61"/>
  <c r="B1297" i="61" s="1"/>
  <c r="C1296" i="61"/>
  <c r="B1296" i="61" s="1"/>
  <c r="C1295" i="61"/>
  <c r="B1295" i="61" s="1"/>
  <c r="C1294" i="61"/>
  <c r="B1294" i="61" s="1"/>
  <c r="C1293" i="61"/>
  <c r="B1293" i="61" s="1"/>
  <c r="C1292" i="61"/>
  <c r="B1292" i="61" s="1"/>
  <c r="C1291" i="61"/>
  <c r="B1291" i="61" s="1"/>
  <c r="C1290" i="61"/>
  <c r="B1290" i="61" s="1"/>
  <c r="C1289" i="61"/>
  <c r="B1289" i="61" s="1"/>
  <c r="C1288" i="61"/>
  <c r="B1288" i="61" s="1"/>
  <c r="C1287" i="61"/>
  <c r="B1287" i="61" s="1"/>
  <c r="C1286" i="61"/>
  <c r="B1286" i="61" s="1"/>
  <c r="C1285" i="61"/>
  <c r="B1285" i="61" s="1"/>
  <c r="C1284" i="61"/>
  <c r="B1284" i="61" s="1"/>
  <c r="C1283" i="61"/>
  <c r="B1283" i="61" s="1"/>
  <c r="C1282" i="61"/>
  <c r="B1282" i="61" s="1"/>
  <c r="C1281" i="61"/>
  <c r="B1281" i="61" s="1"/>
  <c r="C1280" i="61"/>
  <c r="B1280" i="61" s="1"/>
  <c r="C1279" i="61"/>
  <c r="B1279" i="61" s="1"/>
  <c r="C1278" i="61"/>
  <c r="B1278" i="61" s="1"/>
  <c r="C1277" i="61"/>
  <c r="B1277" i="61" s="1"/>
  <c r="C1276" i="61"/>
  <c r="B1276" i="61" s="1"/>
  <c r="C1275" i="61"/>
  <c r="B1275" i="61" s="1"/>
  <c r="C1274" i="61"/>
  <c r="B1274" i="61" s="1"/>
  <c r="C1273" i="61"/>
  <c r="B1273" i="61" s="1"/>
  <c r="C1272" i="61"/>
  <c r="B1272" i="61" s="1"/>
  <c r="C1271" i="61"/>
  <c r="B1271" i="61" s="1"/>
  <c r="C1270" i="61"/>
  <c r="B1270" i="61" s="1"/>
  <c r="C1269" i="61"/>
  <c r="B1269" i="61" s="1"/>
  <c r="C1268" i="61"/>
  <c r="B1268" i="61" s="1"/>
  <c r="C1267" i="61"/>
  <c r="B1267" i="61" s="1"/>
  <c r="C1266" i="61"/>
  <c r="B1266" i="61" s="1"/>
  <c r="C1265" i="61"/>
  <c r="B1265" i="61" s="1"/>
  <c r="C1264" i="61"/>
  <c r="B1264" i="61" s="1"/>
  <c r="C1263" i="61"/>
  <c r="B1263" i="61" s="1"/>
  <c r="C1262" i="61"/>
  <c r="B1262" i="61" s="1"/>
  <c r="C1261" i="61"/>
  <c r="B1261" i="61" s="1"/>
  <c r="C1260" i="61"/>
  <c r="B1260" i="61" s="1"/>
  <c r="C1259" i="61"/>
  <c r="B1259" i="61" s="1"/>
  <c r="C1258" i="61"/>
  <c r="B1258" i="61" s="1"/>
  <c r="C1257" i="61"/>
  <c r="B1257" i="61" s="1"/>
  <c r="C1256" i="61"/>
  <c r="B1256" i="61" s="1"/>
  <c r="C1255" i="61"/>
  <c r="B1255" i="61" s="1"/>
  <c r="C1254" i="61"/>
  <c r="B1254" i="61" s="1"/>
  <c r="C1253" i="61"/>
  <c r="B1253" i="61" s="1"/>
  <c r="C1252" i="61"/>
  <c r="B1252" i="61" s="1"/>
  <c r="C1251" i="61"/>
  <c r="B1251" i="61" s="1"/>
  <c r="C1250" i="61"/>
  <c r="B1250" i="61" s="1"/>
  <c r="C1249" i="61"/>
  <c r="B1249" i="61" s="1"/>
  <c r="C1248" i="61"/>
  <c r="B1248" i="61" s="1"/>
  <c r="C1247" i="61"/>
  <c r="B1247" i="61" s="1"/>
  <c r="C1246" i="61"/>
  <c r="B1246" i="61" s="1"/>
  <c r="C1245" i="61"/>
  <c r="B1245" i="61" s="1"/>
  <c r="C1244" i="61"/>
  <c r="B1244" i="61" s="1"/>
  <c r="C1243" i="61"/>
  <c r="B1243" i="61" s="1"/>
  <c r="C1242" i="61"/>
  <c r="B1242" i="61" s="1"/>
  <c r="C1241" i="61"/>
  <c r="B1241" i="61" s="1"/>
  <c r="C1240" i="61"/>
  <c r="B1240" i="61" s="1"/>
  <c r="C1239" i="61"/>
  <c r="B1239" i="61" s="1"/>
  <c r="C1238" i="61"/>
  <c r="B1238" i="61" s="1"/>
  <c r="C1237" i="61"/>
  <c r="B1237" i="61" s="1"/>
  <c r="C1236" i="61"/>
  <c r="B1236" i="61" s="1"/>
  <c r="C1235" i="61"/>
  <c r="B1235" i="61" s="1"/>
  <c r="C1234" i="61"/>
  <c r="B1234" i="61" s="1"/>
  <c r="C1233" i="61"/>
  <c r="B1233" i="61" s="1"/>
  <c r="C1232" i="61"/>
  <c r="B1232" i="61" s="1"/>
  <c r="C1231" i="61"/>
  <c r="B1231" i="61" s="1"/>
  <c r="C1230" i="61"/>
  <c r="B1230" i="61" s="1"/>
  <c r="C1229" i="61"/>
  <c r="B1229" i="61" s="1"/>
  <c r="C1228" i="61"/>
  <c r="B1228" i="61" s="1"/>
  <c r="C1227" i="61"/>
  <c r="B1227" i="61" s="1"/>
  <c r="C1226" i="61"/>
  <c r="B1226" i="61" s="1"/>
  <c r="C1225" i="61"/>
  <c r="B1225" i="61" s="1"/>
  <c r="C1224" i="61"/>
  <c r="B1224" i="61" s="1"/>
  <c r="C1223" i="61"/>
  <c r="B1223" i="61" s="1"/>
  <c r="C1222" i="61"/>
  <c r="B1222" i="61" s="1"/>
  <c r="C1221" i="61"/>
  <c r="B1221" i="61" s="1"/>
  <c r="C1220" i="61"/>
  <c r="B1220" i="61" s="1"/>
  <c r="C1219" i="61"/>
  <c r="B1219" i="61" s="1"/>
  <c r="C1218" i="61"/>
  <c r="B1218" i="61" s="1"/>
  <c r="C1217" i="61"/>
  <c r="B1217" i="61" s="1"/>
  <c r="C1216" i="61"/>
  <c r="B1216" i="61" s="1"/>
  <c r="C1215" i="61"/>
  <c r="B1215" i="61" s="1"/>
  <c r="C1214" i="61"/>
  <c r="B1214" i="61" s="1"/>
  <c r="C1213" i="61"/>
  <c r="B1213" i="61" s="1"/>
  <c r="C1212" i="61"/>
  <c r="B1212" i="61" s="1"/>
  <c r="C1211" i="61"/>
  <c r="B1211" i="61" s="1"/>
  <c r="C1210" i="61"/>
  <c r="B1210" i="61" s="1"/>
  <c r="C1209" i="61"/>
  <c r="B1209" i="61" s="1"/>
  <c r="C1208" i="61"/>
  <c r="B1208" i="61" s="1"/>
  <c r="C1207" i="61"/>
  <c r="B1207" i="61" s="1"/>
  <c r="C1206" i="61"/>
  <c r="B1206" i="61" s="1"/>
  <c r="C1205" i="61"/>
  <c r="B1205" i="61" s="1"/>
  <c r="C1204" i="61"/>
  <c r="B1204" i="61" s="1"/>
  <c r="C1203" i="61"/>
  <c r="B1203" i="61" s="1"/>
  <c r="C1202" i="61"/>
  <c r="B1202" i="61" s="1"/>
  <c r="C1201" i="61"/>
  <c r="B1201" i="61" s="1"/>
  <c r="C1200" i="61"/>
  <c r="B1200" i="61" s="1"/>
  <c r="C1199" i="61"/>
  <c r="B1199" i="61" s="1"/>
  <c r="C1198" i="61"/>
  <c r="B1198" i="61" s="1"/>
  <c r="C1197" i="61"/>
  <c r="B1197" i="61" s="1"/>
  <c r="C1196" i="61"/>
  <c r="B1196" i="61" s="1"/>
  <c r="C1195" i="61"/>
  <c r="B1195" i="61" s="1"/>
  <c r="C1194" i="61"/>
  <c r="B1194" i="61" s="1"/>
  <c r="C1193" i="61"/>
  <c r="B1193" i="61" s="1"/>
  <c r="C1192" i="61"/>
  <c r="B1192" i="61" s="1"/>
  <c r="C1191" i="61"/>
  <c r="B1191" i="61" s="1"/>
  <c r="C1190" i="61"/>
  <c r="B1190" i="61" s="1"/>
  <c r="C1189" i="61"/>
  <c r="B1189" i="61" s="1"/>
  <c r="C1188" i="61"/>
  <c r="B1188" i="61" s="1"/>
  <c r="C1187" i="61"/>
  <c r="B1187" i="61" s="1"/>
  <c r="C1186" i="61"/>
  <c r="B1186" i="61" s="1"/>
  <c r="C1185" i="61"/>
  <c r="B1185" i="61" s="1"/>
  <c r="C1184" i="61"/>
  <c r="B1184" i="61" s="1"/>
  <c r="C1183" i="61"/>
  <c r="B1183" i="61" s="1"/>
  <c r="C1182" i="61"/>
  <c r="B1182" i="61" s="1"/>
  <c r="C1181" i="61"/>
  <c r="B1181" i="61" s="1"/>
  <c r="C1180" i="61"/>
  <c r="B1180" i="61" s="1"/>
  <c r="C1179" i="61"/>
  <c r="B1179" i="61" s="1"/>
  <c r="C1178" i="61"/>
  <c r="B1178" i="61" s="1"/>
  <c r="C1177" i="61"/>
  <c r="B1177" i="61" s="1"/>
  <c r="C1176" i="61"/>
  <c r="B1176" i="61" s="1"/>
  <c r="C1175" i="61"/>
  <c r="B1175" i="61" s="1"/>
  <c r="C1174" i="61"/>
  <c r="B1174" i="61" s="1"/>
  <c r="C1173" i="61"/>
  <c r="B1173" i="61" s="1"/>
  <c r="C1172" i="61"/>
  <c r="B1172" i="61" s="1"/>
  <c r="C1171" i="61"/>
  <c r="B1171" i="61" s="1"/>
  <c r="C1170" i="61"/>
  <c r="B1170" i="61" s="1"/>
  <c r="C1169" i="61"/>
  <c r="B1169" i="61" s="1"/>
  <c r="C1168" i="61"/>
  <c r="B1168" i="61" s="1"/>
  <c r="C1167" i="61"/>
  <c r="B1167" i="61" s="1"/>
  <c r="C1166" i="61"/>
  <c r="B1166" i="61" s="1"/>
  <c r="C1165" i="61"/>
  <c r="B1165" i="61" s="1"/>
  <c r="C1164" i="61"/>
  <c r="B1164" i="61" s="1"/>
  <c r="C1163" i="61"/>
  <c r="B1163" i="61" s="1"/>
  <c r="C1162" i="61"/>
  <c r="B1162" i="61" s="1"/>
  <c r="C1161" i="61"/>
  <c r="B1161" i="61" s="1"/>
  <c r="C1160" i="61"/>
  <c r="B1160" i="61" s="1"/>
  <c r="C1159" i="61"/>
  <c r="B1159" i="61" s="1"/>
  <c r="C1158" i="61"/>
  <c r="B1158" i="61" s="1"/>
  <c r="C1157" i="61"/>
  <c r="B1157" i="61" s="1"/>
  <c r="C1156" i="61"/>
  <c r="B1156" i="61" s="1"/>
  <c r="C1155" i="61"/>
  <c r="B1155" i="61" s="1"/>
  <c r="C1154" i="61"/>
  <c r="B1154" i="61" s="1"/>
  <c r="C1153" i="61"/>
  <c r="B1153" i="61" s="1"/>
  <c r="C1152" i="61"/>
  <c r="B1152" i="61" s="1"/>
  <c r="C1151" i="61"/>
  <c r="B1151" i="61" s="1"/>
  <c r="C1150" i="61"/>
  <c r="B1150" i="61" s="1"/>
  <c r="C1149" i="61"/>
  <c r="B1149" i="61" s="1"/>
  <c r="C1148" i="61"/>
  <c r="B1148" i="61" s="1"/>
  <c r="C1147" i="61"/>
  <c r="B1147" i="61" s="1"/>
  <c r="C1146" i="61"/>
  <c r="B1146" i="61" s="1"/>
  <c r="C1145" i="61"/>
  <c r="B1145" i="61" s="1"/>
  <c r="C1144" i="61"/>
  <c r="B1144" i="61" s="1"/>
  <c r="C1143" i="61"/>
  <c r="B1143" i="61" s="1"/>
  <c r="C1142" i="61"/>
  <c r="B1142" i="61" s="1"/>
  <c r="C1141" i="61"/>
  <c r="B1141" i="61" s="1"/>
  <c r="C1140" i="61"/>
  <c r="B1140" i="61" s="1"/>
  <c r="C1139" i="61"/>
  <c r="B1139" i="61" s="1"/>
  <c r="C1138" i="61"/>
  <c r="B1138" i="61" s="1"/>
  <c r="C1137" i="61"/>
  <c r="B1137" i="61" s="1"/>
  <c r="C1136" i="61"/>
  <c r="B1136" i="61" s="1"/>
  <c r="C1135" i="61"/>
  <c r="B1135" i="61" s="1"/>
  <c r="C1134" i="61"/>
  <c r="B1134" i="61" s="1"/>
  <c r="C1133" i="61"/>
  <c r="B1133" i="61" s="1"/>
  <c r="C1132" i="61"/>
  <c r="B1132" i="61" s="1"/>
  <c r="C1131" i="61"/>
  <c r="B1131" i="61" s="1"/>
  <c r="C1130" i="61"/>
  <c r="B1130" i="61" s="1"/>
  <c r="C1129" i="61"/>
  <c r="B1129" i="61" s="1"/>
  <c r="C1128" i="61"/>
  <c r="B1128" i="61" s="1"/>
  <c r="C1127" i="61"/>
  <c r="B1127" i="61" s="1"/>
  <c r="C1126" i="61"/>
  <c r="B1126" i="61" s="1"/>
  <c r="C1125" i="61"/>
  <c r="B1125" i="61" s="1"/>
  <c r="C1124" i="61"/>
  <c r="B1124" i="61" s="1"/>
  <c r="C1123" i="61"/>
  <c r="B1123" i="61" s="1"/>
  <c r="C1122" i="61"/>
  <c r="B1122" i="61" s="1"/>
  <c r="C1121" i="61"/>
  <c r="B1121" i="61" s="1"/>
  <c r="C1120" i="61"/>
  <c r="B1120" i="61" s="1"/>
  <c r="C1119" i="61"/>
  <c r="B1119" i="61" s="1"/>
  <c r="C1118" i="61"/>
  <c r="B1118" i="61" s="1"/>
  <c r="C1117" i="61"/>
  <c r="B1117" i="61" s="1"/>
  <c r="C1116" i="61"/>
  <c r="B1116" i="61" s="1"/>
  <c r="C1115" i="61"/>
  <c r="B1115" i="61" s="1"/>
  <c r="C1114" i="61"/>
  <c r="B1114" i="61" s="1"/>
  <c r="C1113" i="61"/>
  <c r="B1113" i="61" s="1"/>
  <c r="C1112" i="61"/>
  <c r="B1112" i="61" s="1"/>
  <c r="C1111" i="61"/>
  <c r="B1111" i="61" s="1"/>
  <c r="C1110" i="61"/>
  <c r="B1110" i="61" s="1"/>
  <c r="C1109" i="61"/>
  <c r="B1109" i="61" s="1"/>
  <c r="C1108" i="61"/>
  <c r="B1108" i="61" s="1"/>
  <c r="C1107" i="61"/>
  <c r="B1107" i="61" s="1"/>
  <c r="C1106" i="61"/>
  <c r="B1106" i="61" s="1"/>
  <c r="C1105" i="61"/>
  <c r="B1105" i="61" s="1"/>
  <c r="C1104" i="61"/>
  <c r="B1104" i="61" s="1"/>
  <c r="C1103" i="61"/>
  <c r="B1103" i="61" s="1"/>
  <c r="C1102" i="61"/>
  <c r="B1102" i="61" s="1"/>
  <c r="C1101" i="61"/>
  <c r="B1101" i="61" s="1"/>
  <c r="C1100" i="61"/>
  <c r="B1100" i="61" s="1"/>
  <c r="C1099" i="61"/>
  <c r="B1099" i="61" s="1"/>
  <c r="C1098" i="61"/>
  <c r="B1098" i="61" s="1"/>
  <c r="C1097" i="61"/>
  <c r="B1097" i="61" s="1"/>
  <c r="C1096" i="61"/>
  <c r="B1096" i="61" s="1"/>
  <c r="C1095" i="61"/>
  <c r="B1095" i="61" s="1"/>
  <c r="C1094" i="61"/>
  <c r="B1094" i="61" s="1"/>
  <c r="C1093" i="61"/>
  <c r="B1093" i="61" s="1"/>
  <c r="C1092" i="61"/>
  <c r="B1092" i="61" s="1"/>
  <c r="C1091" i="61"/>
  <c r="B1091" i="61" s="1"/>
  <c r="C1090" i="61"/>
  <c r="B1090" i="61" s="1"/>
  <c r="C1089" i="61"/>
  <c r="B1089" i="61" s="1"/>
  <c r="C1088" i="61"/>
  <c r="B1088" i="61" s="1"/>
  <c r="C1087" i="61"/>
  <c r="B1087" i="61" s="1"/>
  <c r="C1086" i="61"/>
  <c r="B1086" i="61" s="1"/>
  <c r="C1085" i="61"/>
  <c r="B1085" i="61" s="1"/>
  <c r="C1084" i="61"/>
  <c r="B1084" i="61" s="1"/>
  <c r="C1083" i="61"/>
  <c r="B1083" i="61" s="1"/>
  <c r="C1082" i="61"/>
  <c r="B1082" i="61" s="1"/>
  <c r="C1081" i="61"/>
  <c r="B1081" i="61" s="1"/>
  <c r="C1080" i="61"/>
  <c r="B1080" i="61" s="1"/>
  <c r="C1079" i="61"/>
  <c r="B1079" i="61" s="1"/>
  <c r="C1078" i="61"/>
  <c r="B1078" i="61" s="1"/>
  <c r="C1077" i="61"/>
  <c r="B1077" i="61" s="1"/>
  <c r="C1076" i="61"/>
  <c r="B1076" i="61" s="1"/>
  <c r="C1075" i="61"/>
  <c r="B1075" i="61" s="1"/>
  <c r="C1074" i="61"/>
  <c r="B1074" i="61" s="1"/>
  <c r="C1073" i="61"/>
  <c r="B1073" i="61" s="1"/>
  <c r="C1072" i="61"/>
  <c r="B1072" i="61" s="1"/>
  <c r="C1071" i="61"/>
  <c r="B1071" i="61" s="1"/>
  <c r="C1070" i="61"/>
  <c r="B1070" i="61" s="1"/>
  <c r="C1069" i="61"/>
  <c r="B1069" i="61" s="1"/>
  <c r="C1068" i="61"/>
  <c r="B1068" i="61" s="1"/>
  <c r="C1067" i="61"/>
  <c r="B1067" i="61" s="1"/>
  <c r="C1066" i="61"/>
  <c r="B1066" i="61" s="1"/>
  <c r="C1065" i="61"/>
  <c r="B1065" i="61" s="1"/>
  <c r="C1064" i="61"/>
  <c r="B1064" i="61" s="1"/>
  <c r="C1063" i="61"/>
  <c r="B1063" i="61" s="1"/>
  <c r="C1062" i="61"/>
  <c r="B1062" i="61" s="1"/>
  <c r="C1061" i="61"/>
  <c r="B1061" i="61" s="1"/>
  <c r="C1060" i="61"/>
  <c r="B1060" i="61" s="1"/>
  <c r="C1059" i="61"/>
  <c r="B1059" i="61" s="1"/>
  <c r="C1058" i="61"/>
  <c r="B1058" i="61" s="1"/>
  <c r="C1057" i="61"/>
  <c r="B1057" i="61" s="1"/>
  <c r="C1056" i="61"/>
  <c r="B1056" i="61" s="1"/>
  <c r="C1055" i="61"/>
  <c r="B1055" i="61" s="1"/>
  <c r="C1054" i="61"/>
  <c r="B1054" i="61" s="1"/>
  <c r="C1053" i="61"/>
  <c r="B1053" i="61" s="1"/>
  <c r="C1052" i="61"/>
  <c r="B1052" i="61" s="1"/>
  <c r="C1051" i="61"/>
  <c r="B1051" i="61" s="1"/>
  <c r="C1050" i="61"/>
  <c r="B1050" i="61" s="1"/>
  <c r="C1049" i="61"/>
  <c r="B1049" i="61" s="1"/>
  <c r="C1048" i="61"/>
  <c r="B1048" i="61" s="1"/>
  <c r="C1047" i="61"/>
  <c r="B1047" i="61" s="1"/>
  <c r="C1046" i="61"/>
  <c r="B1046" i="61" s="1"/>
  <c r="C1045" i="61"/>
  <c r="B1045" i="61" s="1"/>
  <c r="C1044" i="61"/>
  <c r="B1044" i="61" s="1"/>
  <c r="C1043" i="61"/>
  <c r="B1043" i="61" s="1"/>
  <c r="C1042" i="61"/>
  <c r="B1042" i="61" s="1"/>
  <c r="C1041" i="61"/>
  <c r="B1041" i="61" s="1"/>
  <c r="C1040" i="61"/>
  <c r="B1040" i="61" s="1"/>
  <c r="C1039" i="61"/>
  <c r="B1039" i="61" s="1"/>
  <c r="C1038" i="61"/>
  <c r="B1038" i="61" s="1"/>
  <c r="C1037" i="61"/>
  <c r="B1037" i="61" s="1"/>
  <c r="C1036" i="61"/>
  <c r="B1036" i="61" s="1"/>
  <c r="C1035" i="61"/>
  <c r="B1035" i="61" s="1"/>
  <c r="C1034" i="61"/>
  <c r="B1034" i="61" s="1"/>
  <c r="C1033" i="61"/>
  <c r="B1033" i="61" s="1"/>
  <c r="C1032" i="61"/>
  <c r="B1032" i="61" s="1"/>
  <c r="C1031" i="61"/>
  <c r="B1031" i="61" s="1"/>
  <c r="C1030" i="61"/>
  <c r="B1030" i="61" s="1"/>
  <c r="C1029" i="61"/>
  <c r="B1029" i="61" s="1"/>
  <c r="C1028" i="61"/>
  <c r="B1028" i="61" s="1"/>
  <c r="C1027" i="61"/>
  <c r="B1027" i="61" s="1"/>
  <c r="C1026" i="61"/>
  <c r="B1026" i="61" s="1"/>
  <c r="C1025" i="61"/>
  <c r="B1025" i="61" s="1"/>
  <c r="C1024" i="61"/>
  <c r="B1024" i="61" s="1"/>
  <c r="C1023" i="61"/>
  <c r="B1023" i="61" s="1"/>
  <c r="C1022" i="61"/>
  <c r="B1022" i="61" s="1"/>
  <c r="C1021" i="61"/>
  <c r="B1021" i="61" s="1"/>
  <c r="C1020" i="61"/>
  <c r="B1020" i="61" s="1"/>
  <c r="C1019" i="61"/>
  <c r="B1019" i="61" s="1"/>
  <c r="C1018" i="61"/>
  <c r="B1018" i="61" s="1"/>
  <c r="C1017" i="61"/>
  <c r="B1017" i="61" s="1"/>
  <c r="C1016" i="61"/>
  <c r="B1016" i="61" s="1"/>
  <c r="C1015" i="61"/>
  <c r="B1015" i="61" s="1"/>
  <c r="C1014" i="61"/>
  <c r="B1014" i="61" s="1"/>
  <c r="C1013" i="61"/>
  <c r="B1013" i="61" s="1"/>
  <c r="C1012" i="61"/>
  <c r="B1012" i="61" s="1"/>
  <c r="C1011" i="61"/>
  <c r="B1011" i="61" s="1"/>
  <c r="C1010" i="61"/>
  <c r="B1010" i="61" s="1"/>
  <c r="C1009" i="61"/>
  <c r="B1009" i="61" s="1"/>
  <c r="C1008" i="61"/>
  <c r="B1008" i="61" s="1"/>
  <c r="C1007" i="61"/>
  <c r="B1007" i="61" s="1"/>
  <c r="C1006" i="61"/>
  <c r="B1006" i="61" s="1"/>
  <c r="C1005" i="61"/>
  <c r="B1005" i="61" s="1"/>
  <c r="C1004" i="61"/>
  <c r="B1004" i="61" s="1"/>
  <c r="C1003" i="61"/>
  <c r="B1003" i="61" s="1"/>
  <c r="C1002" i="61"/>
  <c r="B1002" i="61" s="1"/>
  <c r="C1001" i="61"/>
  <c r="B1001" i="61" s="1"/>
  <c r="C1000" i="61"/>
  <c r="B1000" i="61" s="1"/>
  <c r="C999" i="61"/>
  <c r="B999" i="61" s="1"/>
  <c r="C998" i="61"/>
  <c r="B998" i="61" s="1"/>
  <c r="C997" i="61"/>
  <c r="B997" i="61" s="1"/>
  <c r="C996" i="61"/>
  <c r="B996" i="61" s="1"/>
  <c r="C995" i="61"/>
  <c r="B995" i="61" s="1"/>
  <c r="C994" i="61"/>
  <c r="B994" i="61" s="1"/>
  <c r="C993" i="61"/>
  <c r="B993" i="61" s="1"/>
  <c r="C992" i="61"/>
  <c r="B992" i="61" s="1"/>
  <c r="C991" i="61"/>
  <c r="B991" i="61" s="1"/>
  <c r="C990" i="61"/>
  <c r="B990" i="61" s="1"/>
  <c r="C989" i="61"/>
  <c r="B989" i="61" s="1"/>
  <c r="C988" i="61"/>
  <c r="B988" i="61" s="1"/>
  <c r="C987" i="61"/>
  <c r="B987" i="61" s="1"/>
  <c r="C986" i="61"/>
  <c r="B986" i="61" s="1"/>
  <c r="C985" i="61"/>
  <c r="B985" i="61" s="1"/>
  <c r="C984" i="61"/>
  <c r="B984" i="61" s="1"/>
  <c r="C983" i="61"/>
  <c r="B983" i="61" s="1"/>
  <c r="C982" i="61"/>
  <c r="B982" i="61" s="1"/>
  <c r="C981" i="61"/>
  <c r="B981" i="61" s="1"/>
  <c r="C980" i="61"/>
  <c r="B980" i="61" s="1"/>
  <c r="C979" i="61"/>
  <c r="B979" i="61" s="1"/>
  <c r="C978" i="61"/>
  <c r="B978" i="61" s="1"/>
  <c r="C977" i="61"/>
  <c r="B977" i="61" s="1"/>
  <c r="C976" i="61"/>
  <c r="B976" i="61" s="1"/>
  <c r="C975" i="61"/>
  <c r="B975" i="61" s="1"/>
  <c r="C974" i="61"/>
  <c r="B974" i="61" s="1"/>
  <c r="C973" i="61"/>
  <c r="B973" i="61" s="1"/>
  <c r="C972" i="61"/>
  <c r="B972" i="61" s="1"/>
  <c r="C971" i="61"/>
  <c r="B971" i="61" s="1"/>
  <c r="C970" i="61"/>
  <c r="B970" i="61" s="1"/>
  <c r="C969" i="61"/>
  <c r="B969" i="61" s="1"/>
  <c r="C968" i="61"/>
  <c r="B968" i="61" s="1"/>
  <c r="C967" i="61"/>
  <c r="B967" i="61" s="1"/>
  <c r="C966" i="61"/>
  <c r="B966" i="61" s="1"/>
  <c r="C965" i="61"/>
  <c r="B965" i="61" s="1"/>
  <c r="C964" i="61"/>
  <c r="B964" i="61" s="1"/>
  <c r="C963" i="61"/>
  <c r="B963" i="61" s="1"/>
  <c r="C962" i="61"/>
  <c r="B962" i="61" s="1"/>
  <c r="C961" i="61"/>
  <c r="B961" i="61" s="1"/>
  <c r="C960" i="61"/>
  <c r="B960" i="61" s="1"/>
  <c r="C959" i="61"/>
  <c r="B959" i="61" s="1"/>
  <c r="C958" i="61"/>
  <c r="B958" i="61" s="1"/>
  <c r="C957" i="61"/>
  <c r="B957" i="61" s="1"/>
  <c r="C956" i="61"/>
  <c r="B956" i="61" s="1"/>
  <c r="C955" i="61"/>
  <c r="B955" i="61" s="1"/>
  <c r="C954" i="61"/>
  <c r="B954" i="61" s="1"/>
  <c r="C953" i="61"/>
  <c r="B953" i="61" s="1"/>
  <c r="C952" i="61"/>
  <c r="B952" i="61" s="1"/>
  <c r="C951" i="61"/>
  <c r="B951" i="61" s="1"/>
  <c r="C950" i="61"/>
  <c r="B950" i="61" s="1"/>
  <c r="C949" i="61"/>
  <c r="B949" i="61" s="1"/>
  <c r="C948" i="61"/>
  <c r="B948" i="61" s="1"/>
  <c r="C947" i="61"/>
  <c r="B947" i="61" s="1"/>
  <c r="C946" i="61"/>
  <c r="B946" i="61" s="1"/>
  <c r="C945" i="61"/>
  <c r="B945" i="61" s="1"/>
  <c r="C944" i="61"/>
  <c r="B944" i="61" s="1"/>
  <c r="C943" i="61"/>
  <c r="B943" i="61" s="1"/>
  <c r="C942" i="61"/>
  <c r="B942" i="61" s="1"/>
  <c r="C941" i="61"/>
  <c r="B941" i="61" s="1"/>
  <c r="C940" i="61"/>
  <c r="B940" i="61" s="1"/>
  <c r="C939" i="61"/>
  <c r="B939" i="61" s="1"/>
  <c r="C938" i="61"/>
  <c r="B938" i="61" s="1"/>
  <c r="C937" i="61"/>
  <c r="B937" i="61" s="1"/>
  <c r="C936" i="61"/>
  <c r="B936" i="61" s="1"/>
  <c r="C935" i="61"/>
  <c r="B935" i="61" s="1"/>
  <c r="C934" i="61"/>
  <c r="B934" i="61" s="1"/>
  <c r="C933" i="61"/>
  <c r="B933" i="61" s="1"/>
  <c r="C932" i="61"/>
  <c r="B932" i="61" s="1"/>
  <c r="C931" i="61"/>
  <c r="B931" i="61" s="1"/>
  <c r="C930" i="61"/>
  <c r="B930" i="61" s="1"/>
  <c r="C929" i="61"/>
  <c r="B929" i="61" s="1"/>
  <c r="C928" i="61"/>
  <c r="B928" i="61" s="1"/>
  <c r="C927" i="61"/>
  <c r="B927" i="61" s="1"/>
  <c r="C926" i="61"/>
  <c r="B926" i="61" s="1"/>
  <c r="C925" i="61"/>
  <c r="B925" i="61" s="1"/>
  <c r="C924" i="61"/>
  <c r="B924" i="61" s="1"/>
  <c r="C923" i="61"/>
  <c r="B923" i="61" s="1"/>
  <c r="C922" i="61"/>
  <c r="B922" i="61" s="1"/>
  <c r="C921" i="61"/>
  <c r="B921" i="61" s="1"/>
  <c r="C920" i="61"/>
  <c r="B920" i="61" s="1"/>
  <c r="C919" i="61"/>
  <c r="B919" i="61" s="1"/>
  <c r="C918" i="61"/>
  <c r="B918" i="61" s="1"/>
  <c r="C917" i="61"/>
  <c r="B917" i="61" s="1"/>
  <c r="C916" i="61"/>
  <c r="B916" i="61" s="1"/>
  <c r="C915" i="61"/>
  <c r="B915" i="61" s="1"/>
  <c r="C914" i="61"/>
  <c r="B914" i="61" s="1"/>
  <c r="C913" i="61"/>
  <c r="B913" i="61" s="1"/>
  <c r="C912" i="61"/>
  <c r="B912" i="61" s="1"/>
  <c r="C911" i="61"/>
  <c r="B911" i="61" s="1"/>
  <c r="C910" i="61"/>
  <c r="B910" i="61" s="1"/>
  <c r="C909" i="61"/>
  <c r="B909" i="61" s="1"/>
  <c r="C908" i="61"/>
  <c r="B908" i="61" s="1"/>
  <c r="C907" i="61"/>
  <c r="B907" i="61" s="1"/>
  <c r="C906" i="61"/>
  <c r="B906" i="61" s="1"/>
  <c r="C905" i="61"/>
  <c r="B905" i="61" s="1"/>
  <c r="C904" i="61"/>
  <c r="B904" i="61" s="1"/>
  <c r="C903" i="61"/>
  <c r="B903" i="61" s="1"/>
  <c r="C902" i="61"/>
  <c r="B902" i="61" s="1"/>
  <c r="C901" i="61"/>
  <c r="B901" i="61" s="1"/>
  <c r="C900" i="61"/>
  <c r="B900" i="61" s="1"/>
  <c r="C899" i="61"/>
  <c r="B899" i="61" s="1"/>
  <c r="C898" i="61"/>
  <c r="B898" i="61" s="1"/>
  <c r="C897" i="61"/>
  <c r="B897" i="61" s="1"/>
  <c r="C896" i="61"/>
  <c r="B896" i="61" s="1"/>
  <c r="C895" i="61"/>
  <c r="B895" i="61" s="1"/>
  <c r="C894" i="61"/>
  <c r="B894" i="61" s="1"/>
  <c r="C893" i="61"/>
  <c r="B893" i="61" s="1"/>
  <c r="C892" i="61"/>
  <c r="B892" i="61" s="1"/>
  <c r="C891" i="61"/>
  <c r="B891" i="61" s="1"/>
  <c r="C890" i="61"/>
  <c r="B890" i="61" s="1"/>
  <c r="C889" i="61"/>
  <c r="B889" i="61" s="1"/>
  <c r="C888" i="61"/>
  <c r="B888" i="61" s="1"/>
  <c r="C887" i="61"/>
  <c r="B887" i="61" s="1"/>
  <c r="C886" i="61"/>
  <c r="B886" i="61" s="1"/>
  <c r="C885" i="61"/>
  <c r="B885" i="61" s="1"/>
  <c r="C884" i="61"/>
  <c r="B884" i="61" s="1"/>
  <c r="C883" i="61"/>
  <c r="B883" i="61" s="1"/>
  <c r="C882" i="61"/>
  <c r="B882" i="61" s="1"/>
  <c r="C881" i="61"/>
  <c r="B881" i="61" s="1"/>
  <c r="C880" i="61"/>
  <c r="B880" i="61" s="1"/>
  <c r="C879" i="61"/>
  <c r="B879" i="61" s="1"/>
  <c r="C878" i="61"/>
  <c r="B878" i="61" s="1"/>
  <c r="C877" i="61"/>
  <c r="B877" i="61" s="1"/>
  <c r="C876" i="61"/>
  <c r="B876" i="61" s="1"/>
  <c r="C875" i="61"/>
  <c r="B875" i="61" s="1"/>
  <c r="C874" i="61"/>
  <c r="B874" i="61" s="1"/>
  <c r="C873" i="61"/>
  <c r="B873" i="61" s="1"/>
  <c r="C872" i="61"/>
  <c r="B872" i="61" s="1"/>
  <c r="C871" i="61"/>
  <c r="B871" i="61" s="1"/>
  <c r="C870" i="61"/>
  <c r="B870" i="61" s="1"/>
  <c r="C869" i="61"/>
  <c r="B869" i="61" s="1"/>
  <c r="C868" i="61"/>
  <c r="B868" i="61" s="1"/>
  <c r="C867" i="61"/>
  <c r="B867" i="61" s="1"/>
  <c r="C866" i="61"/>
  <c r="B866" i="61" s="1"/>
  <c r="C865" i="61"/>
  <c r="B865" i="61" s="1"/>
  <c r="C864" i="61"/>
  <c r="B864" i="61" s="1"/>
  <c r="C863" i="61"/>
  <c r="B863" i="61" s="1"/>
  <c r="C862" i="61"/>
  <c r="B862" i="61" s="1"/>
  <c r="C861" i="61"/>
  <c r="B861" i="61" s="1"/>
  <c r="C860" i="61"/>
  <c r="B860" i="61" s="1"/>
  <c r="C859" i="61"/>
  <c r="B859" i="61" s="1"/>
  <c r="C858" i="61"/>
  <c r="B858" i="61" s="1"/>
  <c r="C857" i="61"/>
  <c r="B857" i="61" s="1"/>
  <c r="C856" i="61"/>
  <c r="B856" i="61" s="1"/>
  <c r="C855" i="61"/>
  <c r="B855" i="61" s="1"/>
  <c r="C854" i="61"/>
  <c r="B854" i="61" s="1"/>
  <c r="C853" i="61"/>
  <c r="B853" i="61" s="1"/>
  <c r="C852" i="61"/>
  <c r="B852" i="61" s="1"/>
  <c r="C851" i="61"/>
  <c r="B851" i="61" s="1"/>
  <c r="C850" i="61"/>
  <c r="B850" i="61" s="1"/>
  <c r="C849" i="61"/>
  <c r="B849" i="61" s="1"/>
  <c r="C848" i="61"/>
  <c r="B848" i="61" s="1"/>
  <c r="C847" i="61"/>
  <c r="B847" i="61" s="1"/>
  <c r="C846" i="61"/>
  <c r="B846" i="61" s="1"/>
  <c r="C845" i="61"/>
  <c r="B845" i="61" s="1"/>
  <c r="C844" i="61"/>
  <c r="B844" i="61" s="1"/>
  <c r="C843" i="61"/>
  <c r="B843" i="61" s="1"/>
  <c r="C842" i="61"/>
  <c r="B842" i="61" s="1"/>
  <c r="C841" i="61"/>
  <c r="B841" i="61" s="1"/>
  <c r="C840" i="61"/>
  <c r="B840" i="61" s="1"/>
  <c r="C839" i="61"/>
  <c r="B839" i="61" s="1"/>
  <c r="C838" i="61"/>
  <c r="B838" i="61" s="1"/>
  <c r="C837" i="61"/>
  <c r="B837" i="61" s="1"/>
  <c r="C836" i="61"/>
  <c r="B836" i="61" s="1"/>
  <c r="C835" i="61"/>
  <c r="B835" i="61" s="1"/>
  <c r="C834" i="61"/>
  <c r="B834" i="61" s="1"/>
  <c r="C833" i="61"/>
  <c r="B833" i="61" s="1"/>
  <c r="C832" i="61"/>
  <c r="B832" i="61" s="1"/>
  <c r="C831" i="61"/>
  <c r="B831" i="61" s="1"/>
  <c r="C830" i="61"/>
  <c r="B830" i="61" s="1"/>
  <c r="C829" i="61"/>
  <c r="B829" i="61" s="1"/>
  <c r="C828" i="61"/>
  <c r="B828" i="61" s="1"/>
  <c r="C827" i="61"/>
  <c r="B827" i="61" s="1"/>
  <c r="C826" i="61"/>
  <c r="B826" i="61" s="1"/>
  <c r="C825" i="61"/>
  <c r="B825" i="61" s="1"/>
  <c r="C824" i="61"/>
  <c r="B824" i="61" s="1"/>
  <c r="C823" i="61"/>
  <c r="B823" i="61" s="1"/>
  <c r="C822" i="61"/>
  <c r="B822" i="61" s="1"/>
  <c r="C821" i="61"/>
  <c r="B821" i="61" s="1"/>
  <c r="C820" i="61"/>
  <c r="B820" i="61" s="1"/>
  <c r="C819" i="61"/>
  <c r="B819" i="61" s="1"/>
  <c r="C818" i="61"/>
  <c r="B818" i="61" s="1"/>
  <c r="C817" i="61"/>
  <c r="B817" i="61" s="1"/>
  <c r="C816" i="61"/>
  <c r="B816" i="61" s="1"/>
  <c r="C815" i="61"/>
  <c r="B815" i="61" s="1"/>
  <c r="C814" i="61"/>
  <c r="B814" i="61" s="1"/>
  <c r="C813" i="61"/>
  <c r="B813" i="61" s="1"/>
  <c r="C812" i="61"/>
  <c r="B812" i="61" s="1"/>
  <c r="C811" i="61"/>
  <c r="B811" i="61" s="1"/>
  <c r="C810" i="61"/>
  <c r="B810" i="61" s="1"/>
  <c r="C809" i="61"/>
  <c r="B809" i="61" s="1"/>
  <c r="C808" i="61"/>
  <c r="B808" i="61" s="1"/>
  <c r="C807" i="61"/>
  <c r="B807" i="61" s="1"/>
  <c r="C806" i="61"/>
  <c r="B806" i="61" s="1"/>
  <c r="C805" i="61"/>
  <c r="B805" i="61" s="1"/>
  <c r="C804" i="61"/>
  <c r="B804" i="61" s="1"/>
  <c r="C803" i="61"/>
  <c r="B803" i="61" s="1"/>
  <c r="C802" i="61"/>
  <c r="B802" i="61" s="1"/>
  <c r="C801" i="61"/>
  <c r="B801" i="61" s="1"/>
  <c r="C800" i="61"/>
  <c r="B800" i="61" s="1"/>
  <c r="C799" i="61"/>
  <c r="B799" i="61" s="1"/>
  <c r="C798" i="61"/>
  <c r="B798" i="61" s="1"/>
  <c r="C797" i="61"/>
  <c r="B797" i="61" s="1"/>
  <c r="C796" i="61"/>
  <c r="B796" i="61" s="1"/>
  <c r="C795" i="61"/>
  <c r="B795" i="61" s="1"/>
  <c r="C794" i="61"/>
  <c r="B794" i="61" s="1"/>
  <c r="C793" i="61"/>
  <c r="B793" i="61" s="1"/>
  <c r="C792" i="61"/>
  <c r="B792" i="61" s="1"/>
  <c r="C791" i="61"/>
  <c r="B791" i="61" s="1"/>
  <c r="C790" i="61"/>
  <c r="B790" i="61" s="1"/>
  <c r="C789" i="61"/>
  <c r="B789" i="61" s="1"/>
  <c r="C788" i="61"/>
  <c r="B788" i="61" s="1"/>
  <c r="C787" i="61"/>
  <c r="B787" i="61" s="1"/>
  <c r="C786" i="61"/>
  <c r="B786" i="61" s="1"/>
  <c r="C785" i="61"/>
  <c r="B785" i="61" s="1"/>
  <c r="C784" i="61"/>
  <c r="B784" i="61" s="1"/>
  <c r="C783" i="61"/>
  <c r="B783" i="61" s="1"/>
  <c r="C782" i="61"/>
  <c r="B782" i="61" s="1"/>
  <c r="C781" i="61"/>
  <c r="B781" i="61" s="1"/>
  <c r="C780" i="61"/>
  <c r="B780" i="61" s="1"/>
  <c r="C779" i="61"/>
  <c r="B779" i="61" s="1"/>
  <c r="C778" i="61"/>
  <c r="B778" i="61" s="1"/>
  <c r="C777" i="61"/>
  <c r="B777" i="61" s="1"/>
  <c r="C776" i="61"/>
  <c r="B776" i="61" s="1"/>
  <c r="C775" i="61"/>
  <c r="B775" i="61" s="1"/>
  <c r="C774" i="61"/>
  <c r="B774" i="61" s="1"/>
  <c r="C773" i="61"/>
  <c r="B773" i="61" s="1"/>
  <c r="C772" i="61"/>
  <c r="B772" i="61" s="1"/>
  <c r="C771" i="61"/>
  <c r="B771" i="61" s="1"/>
  <c r="C770" i="61"/>
  <c r="B770" i="61" s="1"/>
  <c r="C769" i="61"/>
  <c r="B769" i="61" s="1"/>
  <c r="C768" i="61"/>
  <c r="B768" i="61" s="1"/>
  <c r="C767" i="61"/>
  <c r="B767" i="61" s="1"/>
  <c r="C766" i="61"/>
  <c r="B766" i="61" s="1"/>
  <c r="C765" i="61"/>
  <c r="B765" i="61" s="1"/>
  <c r="C764" i="61"/>
  <c r="B764" i="61" s="1"/>
  <c r="C763" i="61"/>
  <c r="B763" i="61" s="1"/>
  <c r="C762" i="61"/>
  <c r="B762" i="61" s="1"/>
  <c r="C761" i="61"/>
  <c r="B761" i="61" s="1"/>
  <c r="C760" i="61"/>
  <c r="B760" i="61" s="1"/>
  <c r="C759" i="61"/>
  <c r="B759" i="61" s="1"/>
  <c r="C758" i="61"/>
  <c r="B758" i="61" s="1"/>
  <c r="C757" i="61"/>
  <c r="B757" i="61" s="1"/>
  <c r="C756" i="61"/>
  <c r="B756" i="61" s="1"/>
  <c r="C755" i="61"/>
  <c r="B755" i="61" s="1"/>
  <c r="C754" i="61"/>
  <c r="B754" i="61" s="1"/>
  <c r="C753" i="61"/>
  <c r="B753" i="61" s="1"/>
  <c r="C752" i="61"/>
  <c r="B752" i="61" s="1"/>
  <c r="C751" i="61"/>
  <c r="B751" i="61" s="1"/>
  <c r="C750" i="61"/>
  <c r="B750" i="61" s="1"/>
  <c r="C749" i="61"/>
  <c r="B749" i="61" s="1"/>
  <c r="C748" i="61"/>
  <c r="B748" i="61" s="1"/>
  <c r="C747" i="61"/>
  <c r="B747" i="61" s="1"/>
  <c r="C746" i="61"/>
  <c r="B746" i="61" s="1"/>
  <c r="C745" i="61"/>
  <c r="B745" i="61" s="1"/>
  <c r="C744" i="61"/>
  <c r="B744" i="61" s="1"/>
  <c r="C743" i="61"/>
  <c r="B743" i="61" s="1"/>
  <c r="C742" i="61"/>
  <c r="B742" i="61" s="1"/>
  <c r="C741" i="61"/>
  <c r="B741" i="61" s="1"/>
  <c r="C740" i="61"/>
  <c r="B740" i="61" s="1"/>
  <c r="C739" i="61"/>
  <c r="B739" i="61" s="1"/>
  <c r="C738" i="61"/>
  <c r="B738" i="61" s="1"/>
  <c r="C737" i="61"/>
  <c r="B737" i="61" s="1"/>
  <c r="C736" i="61"/>
  <c r="B736" i="61" s="1"/>
  <c r="C735" i="61"/>
  <c r="B735" i="61" s="1"/>
  <c r="C734" i="61"/>
  <c r="B734" i="61" s="1"/>
  <c r="C733" i="61"/>
  <c r="B733" i="61" s="1"/>
  <c r="C732" i="61"/>
  <c r="B732" i="61" s="1"/>
  <c r="C731" i="61"/>
  <c r="B731" i="61" s="1"/>
  <c r="C730" i="61"/>
  <c r="B730" i="61" s="1"/>
  <c r="C729" i="61"/>
  <c r="B729" i="61" s="1"/>
  <c r="C728" i="61"/>
  <c r="B728" i="61" s="1"/>
  <c r="C727" i="61"/>
  <c r="B727" i="61" s="1"/>
  <c r="C726" i="61"/>
  <c r="B726" i="61" s="1"/>
  <c r="C725" i="61"/>
  <c r="B725" i="61" s="1"/>
  <c r="C724" i="61"/>
  <c r="B724" i="61" s="1"/>
  <c r="C723" i="61"/>
  <c r="B723" i="61" s="1"/>
  <c r="C722" i="61"/>
  <c r="B722" i="61" s="1"/>
  <c r="C721" i="61"/>
  <c r="B721" i="61" s="1"/>
  <c r="C720" i="61"/>
  <c r="B720" i="61" s="1"/>
  <c r="C719" i="61"/>
  <c r="B719" i="61" s="1"/>
  <c r="C718" i="61"/>
  <c r="B718" i="61" s="1"/>
  <c r="C717" i="61"/>
  <c r="B717" i="61" s="1"/>
  <c r="C716" i="61"/>
  <c r="B716" i="61" s="1"/>
  <c r="C715" i="61"/>
  <c r="B715" i="61" s="1"/>
  <c r="C714" i="61"/>
  <c r="B714" i="61" s="1"/>
  <c r="C713" i="61"/>
  <c r="B713" i="61" s="1"/>
  <c r="C712" i="61"/>
  <c r="B712" i="61" s="1"/>
  <c r="C711" i="61"/>
  <c r="B711" i="61" s="1"/>
  <c r="C710" i="61"/>
  <c r="B710" i="61" s="1"/>
  <c r="C709" i="61"/>
  <c r="B709" i="61" s="1"/>
  <c r="C708" i="61"/>
  <c r="B708" i="61" s="1"/>
  <c r="C707" i="61"/>
  <c r="B707" i="61" s="1"/>
  <c r="C706" i="61"/>
  <c r="B706" i="61" s="1"/>
  <c r="C705" i="61"/>
  <c r="B705" i="61" s="1"/>
  <c r="C704" i="61"/>
  <c r="B704" i="61" s="1"/>
  <c r="C703" i="61"/>
  <c r="B703" i="61" s="1"/>
  <c r="C702" i="61"/>
  <c r="B702" i="61" s="1"/>
  <c r="C701" i="61"/>
  <c r="B701" i="61" s="1"/>
  <c r="C700" i="61"/>
  <c r="B700" i="61" s="1"/>
  <c r="C699" i="61"/>
  <c r="B699" i="61" s="1"/>
  <c r="C698" i="61"/>
  <c r="B698" i="61" s="1"/>
  <c r="C697" i="61"/>
  <c r="B697" i="61" s="1"/>
  <c r="C696" i="61"/>
  <c r="B696" i="61" s="1"/>
  <c r="C695" i="61"/>
  <c r="B695" i="61" s="1"/>
  <c r="C694" i="61"/>
  <c r="B694" i="61" s="1"/>
  <c r="C693" i="61"/>
  <c r="B693" i="61" s="1"/>
  <c r="C692" i="61"/>
  <c r="B692" i="61" s="1"/>
  <c r="C691" i="61"/>
  <c r="B691" i="61" s="1"/>
  <c r="C690" i="61"/>
  <c r="B690" i="61" s="1"/>
  <c r="C689" i="61"/>
  <c r="B689" i="61" s="1"/>
  <c r="C688" i="61"/>
  <c r="B688" i="61" s="1"/>
  <c r="C687" i="61"/>
  <c r="B687" i="61" s="1"/>
  <c r="C686" i="61"/>
  <c r="B686" i="61" s="1"/>
  <c r="C685" i="61"/>
  <c r="B685" i="61" s="1"/>
  <c r="C684" i="61"/>
  <c r="B684" i="61" s="1"/>
  <c r="C683" i="61"/>
  <c r="B683" i="61" s="1"/>
  <c r="C682" i="61"/>
  <c r="B682" i="61" s="1"/>
  <c r="C681" i="61"/>
  <c r="B681" i="61" s="1"/>
  <c r="C680" i="61"/>
  <c r="B680" i="61" s="1"/>
  <c r="C679" i="61"/>
  <c r="B679" i="61" s="1"/>
  <c r="C678" i="61"/>
  <c r="B678" i="61" s="1"/>
  <c r="C677" i="61"/>
  <c r="B677" i="61" s="1"/>
  <c r="C676" i="61"/>
  <c r="B676" i="61" s="1"/>
  <c r="C675" i="61"/>
  <c r="B675" i="61" s="1"/>
  <c r="C674" i="61"/>
  <c r="B674" i="61" s="1"/>
  <c r="C673" i="61"/>
  <c r="B673" i="61" s="1"/>
  <c r="C672" i="61"/>
  <c r="B672" i="61" s="1"/>
  <c r="C671" i="61"/>
  <c r="B671" i="61" s="1"/>
  <c r="C670" i="61"/>
  <c r="B670" i="61" s="1"/>
  <c r="C669" i="61"/>
  <c r="B669" i="61" s="1"/>
  <c r="C668" i="61"/>
  <c r="B668" i="61" s="1"/>
  <c r="C667" i="61"/>
  <c r="B667" i="61" s="1"/>
  <c r="C666" i="61"/>
  <c r="B666" i="61" s="1"/>
  <c r="C665" i="61"/>
  <c r="B665" i="61" s="1"/>
  <c r="C664" i="61"/>
  <c r="B664" i="61" s="1"/>
  <c r="C663" i="61"/>
  <c r="B663" i="61" s="1"/>
  <c r="C662" i="61"/>
  <c r="B662" i="61" s="1"/>
  <c r="C661" i="61"/>
  <c r="B661" i="61" s="1"/>
  <c r="C660" i="61"/>
  <c r="B660" i="61" s="1"/>
  <c r="C659" i="61"/>
  <c r="B659" i="61" s="1"/>
  <c r="C658" i="61"/>
  <c r="B658" i="61" s="1"/>
  <c r="C657" i="61"/>
  <c r="B657" i="61" s="1"/>
  <c r="C656" i="61"/>
  <c r="B656" i="61" s="1"/>
  <c r="C655" i="61"/>
  <c r="B655" i="61" s="1"/>
  <c r="C654" i="61"/>
  <c r="B654" i="61" s="1"/>
  <c r="C653" i="61"/>
  <c r="B653" i="61" s="1"/>
  <c r="C652" i="61"/>
  <c r="B652" i="61" s="1"/>
  <c r="C651" i="61"/>
  <c r="B651" i="61" s="1"/>
  <c r="C650" i="61"/>
  <c r="B650" i="61" s="1"/>
  <c r="C649" i="61"/>
  <c r="B649" i="61" s="1"/>
  <c r="C648" i="61"/>
  <c r="B648" i="61" s="1"/>
  <c r="C647" i="61"/>
  <c r="B647" i="61" s="1"/>
  <c r="C646" i="61"/>
  <c r="B646" i="61" s="1"/>
  <c r="C645" i="61"/>
  <c r="B645" i="61" s="1"/>
  <c r="C644" i="61"/>
  <c r="B644" i="61" s="1"/>
  <c r="C643" i="61"/>
  <c r="B643" i="61" s="1"/>
  <c r="C642" i="61"/>
  <c r="B642" i="61" s="1"/>
  <c r="C641" i="61"/>
  <c r="B641" i="61" s="1"/>
  <c r="C640" i="61"/>
  <c r="B640" i="61" s="1"/>
  <c r="C639" i="61"/>
  <c r="B639" i="61" s="1"/>
  <c r="C638" i="61"/>
  <c r="B638" i="61" s="1"/>
  <c r="C637" i="61"/>
  <c r="B637" i="61" s="1"/>
  <c r="C636" i="61"/>
  <c r="B636" i="61" s="1"/>
  <c r="C635" i="61"/>
  <c r="B635" i="61" s="1"/>
  <c r="C634" i="61"/>
  <c r="B634" i="61" s="1"/>
  <c r="C633" i="61"/>
  <c r="B633" i="61" s="1"/>
  <c r="C632" i="61"/>
  <c r="B632" i="61" s="1"/>
  <c r="C631" i="61"/>
  <c r="B631" i="61" s="1"/>
  <c r="C630" i="61"/>
  <c r="B630" i="61" s="1"/>
  <c r="C629" i="61"/>
  <c r="B629" i="61" s="1"/>
  <c r="C628" i="61"/>
  <c r="B628" i="61" s="1"/>
  <c r="C627" i="61"/>
  <c r="B627" i="61" s="1"/>
  <c r="C626" i="61"/>
  <c r="B626" i="61" s="1"/>
  <c r="C625" i="61"/>
  <c r="B625" i="61" s="1"/>
  <c r="C624" i="61"/>
  <c r="B624" i="61" s="1"/>
  <c r="C623" i="61"/>
  <c r="B623" i="61" s="1"/>
  <c r="C622" i="61"/>
  <c r="B622" i="61" s="1"/>
  <c r="C621" i="61"/>
  <c r="B621" i="61" s="1"/>
  <c r="C620" i="61"/>
  <c r="B620" i="61" s="1"/>
  <c r="C619" i="61"/>
  <c r="B619" i="61" s="1"/>
  <c r="C618" i="61"/>
  <c r="B618" i="61" s="1"/>
  <c r="C617" i="61"/>
  <c r="B617" i="61" s="1"/>
  <c r="C616" i="61"/>
  <c r="B616" i="61" s="1"/>
  <c r="C615" i="61"/>
  <c r="B615" i="61" s="1"/>
  <c r="C614" i="61"/>
  <c r="B614" i="61" s="1"/>
  <c r="C613" i="61"/>
  <c r="B613" i="61" s="1"/>
  <c r="C612" i="61"/>
  <c r="B612" i="61" s="1"/>
  <c r="C611" i="61"/>
  <c r="B611" i="61" s="1"/>
  <c r="C610" i="61"/>
  <c r="B610" i="61" s="1"/>
  <c r="C609" i="61"/>
  <c r="B609" i="61" s="1"/>
  <c r="C608" i="61"/>
  <c r="B608" i="61" s="1"/>
  <c r="C607" i="61"/>
  <c r="B607" i="61" s="1"/>
  <c r="C606" i="61"/>
  <c r="B606" i="61" s="1"/>
  <c r="C605" i="61"/>
  <c r="B605" i="61" s="1"/>
  <c r="C604" i="61"/>
  <c r="B604" i="61" s="1"/>
  <c r="C603" i="61"/>
  <c r="B603" i="61" s="1"/>
  <c r="C602" i="61"/>
  <c r="B602" i="61" s="1"/>
  <c r="C601" i="61"/>
  <c r="B601" i="61" s="1"/>
  <c r="C600" i="61"/>
  <c r="B600" i="61" s="1"/>
  <c r="C599" i="61"/>
  <c r="B599" i="61" s="1"/>
  <c r="C598" i="61"/>
  <c r="B598" i="61" s="1"/>
  <c r="C597" i="61"/>
  <c r="B597" i="61" s="1"/>
  <c r="C596" i="61"/>
  <c r="B596" i="61" s="1"/>
  <c r="C595" i="61"/>
  <c r="B595" i="61" s="1"/>
  <c r="C594" i="61"/>
  <c r="B594" i="61" s="1"/>
  <c r="C593" i="61"/>
  <c r="B593" i="61" s="1"/>
  <c r="C592" i="61"/>
  <c r="B592" i="61" s="1"/>
  <c r="C591" i="61"/>
  <c r="B591" i="61" s="1"/>
  <c r="C590" i="61"/>
  <c r="B590" i="61" s="1"/>
  <c r="C589" i="61"/>
  <c r="B589" i="61" s="1"/>
  <c r="C588" i="61"/>
  <c r="B588" i="61" s="1"/>
  <c r="C587" i="61"/>
  <c r="B587" i="61" s="1"/>
  <c r="C586" i="61"/>
  <c r="B586" i="61" s="1"/>
  <c r="C585" i="61"/>
  <c r="B585" i="61" s="1"/>
  <c r="C584" i="61"/>
  <c r="B584" i="61" s="1"/>
  <c r="C583" i="61"/>
  <c r="B583" i="61" s="1"/>
  <c r="C582" i="61"/>
  <c r="B582" i="61" s="1"/>
  <c r="C581" i="61"/>
  <c r="B581" i="61" s="1"/>
  <c r="C580" i="61"/>
  <c r="B580" i="61" s="1"/>
  <c r="C579" i="61"/>
  <c r="B579" i="61" s="1"/>
  <c r="C578" i="61"/>
  <c r="B578" i="61" s="1"/>
  <c r="C577" i="61"/>
  <c r="B577" i="61" s="1"/>
  <c r="C576" i="61"/>
  <c r="B576" i="61" s="1"/>
  <c r="C575" i="61"/>
  <c r="B575" i="61" s="1"/>
  <c r="C574" i="61"/>
  <c r="B574" i="61" s="1"/>
  <c r="C573" i="61"/>
  <c r="B573" i="61" s="1"/>
  <c r="C572" i="61"/>
  <c r="B572" i="61" s="1"/>
  <c r="C571" i="61"/>
  <c r="B571" i="61" s="1"/>
  <c r="C570" i="61"/>
  <c r="B570" i="61" s="1"/>
  <c r="C569" i="61"/>
  <c r="B569" i="61" s="1"/>
  <c r="C568" i="61"/>
  <c r="B568" i="61" s="1"/>
  <c r="C567" i="61"/>
  <c r="B567" i="61" s="1"/>
  <c r="C566" i="61"/>
  <c r="B566" i="61" s="1"/>
  <c r="C565" i="61"/>
  <c r="B565" i="61" s="1"/>
  <c r="C564" i="61"/>
  <c r="B564" i="61" s="1"/>
  <c r="C563" i="61"/>
  <c r="B563" i="61" s="1"/>
  <c r="C562" i="61"/>
  <c r="B562" i="61" s="1"/>
  <c r="C561" i="61"/>
  <c r="B561" i="61" s="1"/>
  <c r="C560" i="61"/>
  <c r="B560" i="61" s="1"/>
  <c r="C559" i="61"/>
  <c r="B559" i="61" s="1"/>
  <c r="C558" i="61"/>
  <c r="B558" i="61" s="1"/>
  <c r="C557" i="61"/>
  <c r="B557" i="61" s="1"/>
  <c r="C556" i="61"/>
  <c r="B556" i="61" s="1"/>
  <c r="C555" i="61"/>
  <c r="B555" i="61" s="1"/>
  <c r="C554" i="61"/>
  <c r="B554" i="61" s="1"/>
  <c r="C553" i="61"/>
  <c r="B553" i="61" s="1"/>
  <c r="C552" i="61"/>
  <c r="B552" i="61" s="1"/>
  <c r="C551" i="61"/>
  <c r="B551" i="61" s="1"/>
  <c r="C550" i="61"/>
  <c r="B550" i="61" s="1"/>
  <c r="C549" i="61"/>
  <c r="B549" i="61" s="1"/>
  <c r="C548" i="61"/>
  <c r="B548" i="61" s="1"/>
  <c r="C547" i="61"/>
  <c r="B547" i="61" s="1"/>
  <c r="C546" i="61"/>
  <c r="B546" i="61" s="1"/>
  <c r="C545" i="61"/>
  <c r="B545" i="61" s="1"/>
  <c r="C544" i="61"/>
  <c r="B544" i="61" s="1"/>
  <c r="C543" i="61"/>
  <c r="B543" i="61" s="1"/>
  <c r="C542" i="61"/>
  <c r="B542" i="61" s="1"/>
  <c r="C541" i="61"/>
  <c r="B541" i="61" s="1"/>
  <c r="C540" i="61"/>
  <c r="B540" i="61" s="1"/>
  <c r="C539" i="61"/>
  <c r="B539" i="61" s="1"/>
  <c r="C538" i="61"/>
  <c r="B538" i="61" s="1"/>
  <c r="C537" i="61"/>
  <c r="B537" i="61" s="1"/>
  <c r="C536" i="61"/>
  <c r="B536" i="61" s="1"/>
  <c r="C535" i="61"/>
  <c r="B535" i="61" s="1"/>
  <c r="C534" i="61"/>
  <c r="B534" i="61" s="1"/>
  <c r="C533" i="61"/>
  <c r="B533" i="61" s="1"/>
  <c r="C532" i="61"/>
  <c r="B532" i="61" s="1"/>
  <c r="C531" i="61"/>
  <c r="B531" i="61" s="1"/>
  <c r="C530" i="61"/>
  <c r="B530" i="61" s="1"/>
  <c r="C529" i="61"/>
  <c r="B529" i="61" s="1"/>
  <c r="C528" i="61"/>
  <c r="B528" i="61" s="1"/>
  <c r="C527" i="61"/>
  <c r="B527" i="61" s="1"/>
  <c r="C526" i="61"/>
  <c r="B526" i="61" s="1"/>
  <c r="C525" i="61"/>
  <c r="B525" i="61" s="1"/>
  <c r="C524" i="61"/>
  <c r="B524" i="61" s="1"/>
  <c r="C523" i="61"/>
  <c r="B523" i="61" s="1"/>
  <c r="C522" i="61"/>
  <c r="B522" i="61" s="1"/>
  <c r="C521" i="61"/>
  <c r="B521" i="61" s="1"/>
  <c r="C520" i="61"/>
  <c r="B520" i="61" s="1"/>
  <c r="C519" i="61"/>
  <c r="B519" i="61" s="1"/>
  <c r="C518" i="61"/>
  <c r="B518" i="61" s="1"/>
  <c r="C517" i="61"/>
  <c r="B517" i="61" s="1"/>
  <c r="C516" i="61"/>
  <c r="B516" i="61" s="1"/>
  <c r="C515" i="61"/>
  <c r="B515" i="61" s="1"/>
  <c r="C514" i="61"/>
  <c r="B514" i="61" s="1"/>
  <c r="C513" i="61"/>
  <c r="B513" i="61" s="1"/>
  <c r="C512" i="61"/>
  <c r="B512" i="61" s="1"/>
  <c r="C511" i="61"/>
  <c r="B511" i="61" s="1"/>
  <c r="C510" i="61"/>
  <c r="B510" i="61" s="1"/>
  <c r="C509" i="61"/>
  <c r="B509" i="61" s="1"/>
  <c r="C508" i="61"/>
  <c r="B508" i="61" s="1"/>
  <c r="C507" i="61"/>
  <c r="B507" i="61" s="1"/>
  <c r="C506" i="61"/>
  <c r="B506" i="61" s="1"/>
  <c r="C505" i="61"/>
  <c r="B505" i="61" s="1"/>
  <c r="C504" i="61"/>
  <c r="B504" i="61" s="1"/>
  <c r="C503" i="61"/>
  <c r="B503" i="61" s="1"/>
  <c r="C502" i="61"/>
  <c r="B502" i="61" s="1"/>
  <c r="C501" i="61"/>
  <c r="B501" i="61" s="1"/>
  <c r="C500" i="61"/>
  <c r="B500" i="61" s="1"/>
  <c r="C499" i="61"/>
  <c r="B499" i="61" s="1"/>
  <c r="C498" i="61"/>
  <c r="B498" i="61" s="1"/>
  <c r="C497" i="61"/>
  <c r="B497" i="61" s="1"/>
  <c r="C496" i="61"/>
  <c r="B496" i="61" s="1"/>
  <c r="C495" i="61"/>
  <c r="B495" i="61" s="1"/>
  <c r="C494" i="61"/>
  <c r="B494" i="61" s="1"/>
  <c r="C493" i="61"/>
  <c r="B493" i="61" s="1"/>
  <c r="C492" i="61"/>
  <c r="B492" i="61" s="1"/>
  <c r="C491" i="61"/>
  <c r="B491" i="61" s="1"/>
  <c r="C490" i="61"/>
  <c r="B490" i="61" s="1"/>
  <c r="C489" i="61"/>
  <c r="B489" i="61" s="1"/>
  <c r="C488" i="61"/>
  <c r="B488" i="61" s="1"/>
  <c r="C487" i="61"/>
  <c r="B487" i="61" s="1"/>
  <c r="C486" i="61"/>
  <c r="B486" i="61" s="1"/>
  <c r="C485" i="61"/>
  <c r="B485" i="61" s="1"/>
  <c r="C484" i="61"/>
  <c r="B484" i="61" s="1"/>
  <c r="C483" i="61"/>
  <c r="B483" i="61" s="1"/>
  <c r="C482" i="61"/>
  <c r="B482" i="61" s="1"/>
  <c r="C481" i="61"/>
  <c r="B481" i="61" s="1"/>
  <c r="C480" i="61"/>
  <c r="B480" i="61" s="1"/>
  <c r="C479" i="61"/>
  <c r="B479" i="61" s="1"/>
  <c r="C478" i="61"/>
  <c r="B478" i="61" s="1"/>
  <c r="C477" i="61"/>
  <c r="B477" i="61" s="1"/>
  <c r="C476" i="61"/>
  <c r="B476" i="61" s="1"/>
  <c r="C475" i="61"/>
  <c r="B475" i="61" s="1"/>
  <c r="C474" i="61"/>
  <c r="B474" i="61" s="1"/>
  <c r="C473" i="61"/>
  <c r="B473" i="61" s="1"/>
  <c r="C472" i="61"/>
  <c r="B472" i="61" s="1"/>
  <c r="C471" i="61"/>
  <c r="B471" i="61" s="1"/>
  <c r="C470" i="61"/>
  <c r="B470" i="61" s="1"/>
  <c r="C469" i="61"/>
  <c r="B469" i="61" s="1"/>
  <c r="C468" i="61"/>
  <c r="B468" i="61" s="1"/>
  <c r="C467" i="61"/>
  <c r="B467" i="61" s="1"/>
  <c r="C466" i="61"/>
  <c r="B466" i="61" s="1"/>
  <c r="C465" i="61"/>
  <c r="B465" i="61" s="1"/>
  <c r="C464" i="61"/>
  <c r="B464" i="61" s="1"/>
  <c r="C463" i="61"/>
  <c r="B463" i="61" s="1"/>
  <c r="C462" i="61"/>
  <c r="B462" i="61" s="1"/>
  <c r="C461" i="61"/>
  <c r="B461" i="61" s="1"/>
  <c r="C460" i="61"/>
  <c r="B460" i="61" s="1"/>
  <c r="C459" i="61"/>
  <c r="B459" i="61" s="1"/>
  <c r="C458" i="61"/>
  <c r="B458" i="61" s="1"/>
  <c r="C457" i="61"/>
  <c r="B457" i="61" s="1"/>
  <c r="C456" i="61"/>
  <c r="B456" i="61" s="1"/>
  <c r="C455" i="61"/>
  <c r="B455" i="61" s="1"/>
  <c r="C454" i="61"/>
  <c r="B454" i="61" s="1"/>
  <c r="C453" i="61"/>
  <c r="B453" i="61" s="1"/>
  <c r="C452" i="61"/>
  <c r="B452" i="61" s="1"/>
  <c r="C451" i="61"/>
  <c r="B451" i="61" s="1"/>
  <c r="C450" i="61"/>
  <c r="B450" i="61" s="1"/>
  <c r="C449" i="61"/>
  <c r="B449" i="61" s="1"/>
  <c r="C448" i="61"/>
  <c r="B448" i="61" s="1"/>
  <c r="C447" i="61"/>
  <c r="B447" i="61" s="1"/>
  <c r="C446" i="61"/>
  <c r="B446" i="61" s="1"/>
  <c r="C445" i="61"/>
  <c r="B445" i="61" s="1"/>
  <c r="C444" i="61"/>
  <c r="B444" i="61" s="1"/>
  <c r="C443" i="61"/>
  <c r="B443" i="61" s="1"/>
  <c r="C442" i="61"/>
  <c r="B442" i="61" s="1"/>
  <c r="C441" i="61"/>
  <c r="B441" i="61" s="1"/>
  <c r="C440" i="61"/>
  <c r="B440" i="61" s="1"/>
  <c r="C439" i="61"/>
  <c r="B439" i="61" s="1"/>
  <c r="C438" i="61"/>
  <c r="B438" i="61" s="1"/>
  <c r="C437" i="61"/>
  <c r="B437" i="61" s="1"/>
  <c r="C436" i="61"/>
  <c r="B436" i="61" s="1"/>
  <c r="C435" i="61"/>
  <c r="B435" i="61" s="1"/>
  <c r="C434" i="61"/>
  <c r="B434" i="61" s="1"/>
  <c r="C433" i="61"/>
  <c r="B433" i="61" s="1"/>
  <c r="C432" i="61"/>
  <c r="B432" i="61" s="1"/>
  <c r="C431" i="61"/>
  <c r="B431" i="61" s="1"/>
  <c r="C430" i="61"/>
  <c r="B430" i="61" s="1"/>
  <c r="C429" i="61"/>
  <c r="B429" i="61" s="1"/>
  <c r="C428" i="61"/>
  <c r="B428" i="61" s="1"/>
  <c r="C427" i="61"/>
  <c r="B427" i="61" s="1"/>
  <c r="C426" i="61"/>
  <c r="B426" i="61" s="1"/>
  <c r="C425" i="61"/>
  <c r="B425" i="61" s="1"/>
  <c r="C424" i="61"/>
  <c r="B424" i="61" s="1"/>
  <c r="C423" i="61"/>
  <c r="B423" i="61" s="1"/>
  <c r="C422" i="61"/>
  <c r="B422" i="61" s="1"/>
  <c r="C421" i="61"/>
  <c r="B421" i="61" s="1"/>
  <c r="C420" i="61"/>
  <c r="B420" i="61" s="1"/>
  <c r="C419" i="61"/>
  <c r="B419" i="61" s="1"/>
  <c r="C418" i="61"/>
  <c r="B418" i="61" s="1"/>
  <c r="C417" i="61"/>
  <c r="B417" i="61" s="1"/>
  <c r="C416" i="61"/>
  <c r="B416" i="61" s="1"/>
  <c r="C415" i="61"/>
  <c r="B415" i="61" s="1"/>
  <c r="C414" i="61"/>
  <c r="B414" i="61" s="1"/>
  <c r="C413" i="61"/>
  <c r="B413" i="61" s="1"/>
  <c r="C412" i="61"/>
  <c r="B412" i="61" s="1"/>
  <c r="C411" i="61"/>
  <c r="B411" i="61" s="1"/>
  <c r="C410" i="61"/>
  <c r="B410" i="61" s="1"/>
  <c r="C409" i="61"/>
  <c r="B409" i="61" s="1"/>
  <c r="C408" i="61"/>
  <c r="B408" i="61" s="1"/>
  <c r="C407" i="61"/>
  <c r="B407" i="61" s="1"/>
  <c r="C406" i="61"/>
  <c r="B406" i="61" s="1"/>
  <c r="C405" i="61"/>
  <c r="B405" i="61" s="1"/>
  <c r="C404" i="61"/>
  <c r="B404" i="61" s="1"/>
  <c r="C403" i="61"/>
  <c r="B403" i="61" s="1"/>
  <c r="C402" i="61"/>
  <c r="B402" i="61" s="1"/>
  <c r="C401" i="61"/>
  <c r="B401" i="61" s="1"/>
  <c r="C400" i="61"/>
  <c r="B400" i="61" s="1"/>
  <c r="C399" i="61"/>
  <c r="B399" i="61" s="1"/>
  <c r="C398" i="61"/>
  <c r="B398" i="61" s="1"/>
  <c r="C397" i="61"/>
  <c r="B397" i="61" s="1"/>
  <c r="C396" i="61"/>
  <c r="B396" i="61" s="1"/>
  <c r="C395" i="61"/>
  <c r="B395" i="61" s="1"/>
  <c r="C394" i="61"/>
  <c r="B394" i="61" s="1"/>
  <c r="C393" i="61"/>
  <c r="B393" i="61" s="1"/>
  <c r="C392" i="61"/>
  <c r="B392" i="61" s="1"/>
  <c r="C391" i="61"/>
  <c r="B391" i="61" s="1"/>
  <c r="C390" i="61"/>
  <c r="B390" i="61" s="1"/>
  <c r="C389" i="61"/>
  <c r="B389" i="61" s="1"/>
  <c r="C388" i="61"/>
  <c r="B388" i="61" s="1"/>
  <c r="C387" i="61"/>
  <c r="B387" i="61" s="1"/>
  <c r="C386" i="61"/>
  <c r="B386" i="61" s="1"/>
  <c r="C385" i="61"/>
  <c r="B385" i="61" s="1"/>
  <c r="C384" i="61"/>
  <c r="B384" i="61" s="1"/>
  <c r="C383" i="61"/>
  <c r="B383" i="61" s="1"/>
  <c r="C382" i="61"/>
  <c r="B382" i="61" s="1"/>
  <c r="C381" i="61"/>
  <c r="B381" i="61" s="1"/>
  <c r="C380" i="61"/>
  <c r="B380" i="61" s="1"/>
  <c r="C379" i="61"/>
  <c r="B379" i="61" s="1"/>
  <c r="C378" i="61"/>
  <c r="B378" i="61" s="1"/>
  <c r="C377" i="61"/>
  <c r="B377" i="61" s="1"/>
  <c r="C376" i="61"/>
  <c r="B376" i="61" s="1"/>
  <c r="C375" i="61"/>
  <c r="B375" i="61" s="1"/>
  <c r="C374" i="61"/>
  <c r="B374" i="61" s="1"/>
  <c r="C373" i="61"/>
  <c r="B373" i="61" s="1"/>
  <c r="C372" i="61"/>
  <c r="B372" i="61" s="1"/>
  <c r="C371" i="61"/>
  <c r="B371" i="61" s="1"/>
  <c r="C370" i="61"/>
  <c r="B370" i="61" s="1"/>
  <c r="C369" i="61"/>
  <c r="B369" i="61" s="1"/>
  <c r="C368" i="61"/>
  <c r="B368" i="61" s="1"/>
  <c r="C367" i="61"/>
  <c r="B367" i="61" s="1"/>
  <c r="C366" i="61"/>
  <c r="B366" i="61" s="1"/>
  <c r="C365" i="61"/>
  <c r="B365" i="61" s="1"/>
  <c r="C364" i="61"/>
  <c r="B364" i="61" s="1"/>
  <c r="C363" i="61"/>
  <c r="B363" i="61" s="1"/>
  <c r="C362" i="61"/>
  <c r="B362" i="61" s="1"/>
  <c r="C361" i="61"/>
  <c r="B361" i="61" s="1"/>
  <c r="C360" i="61"/>
  <c r="B360" i="61" s="1"/>
  <c r="C359" i="61"/>
  <c r="B359" i="61" s="1"/>
  <c r="C358" i="61"/>
  <c r="B358" i="61" s="1"/>
  <c r="C357" i="61"/>
  <c r="B357" i="61" s="1"/>
  <c r="C356" i="61"/>
  <c r="B356" i="61" s="1"/>
  <c r="C355" i="61"/>
  <c r="B355" i="61" s="1"/>
  <c r="C354" i="61"/>
  <c r="B354" i="61" s="1"/>
  <c r="C353" i="61"/>
  <c r="B353" i="61" s="1"/>
  <c r="C352" i="61"/>
  <c r="B352" i="61" s="1"/>
  <c r="C351" i="61"/>
  <c r="B351" i="61" s="1"/>
  <c r="C350" i="61"/>
  <c r="B350" i="61" s="1"/>
  <c r="C349" i="61"/>
  <c r="B349" i="61" s="1"/>
  <c r="C348" i="61"/>
  <c r="B348" i="61" s="1"/>
  <c r="C347" i="61"/>
  <c r="B347" i="61" s="1"/>
  <c r="C346" i="61"/>
  <c r="B346" i="61" s="1"/>
  <c r="C345" i="61"/>
  <c r="B345" i="61" s="1"/>
  <c r="C344" i="61"/>
  <c r="B344" i="61" s="1"/>
  <c r="C343" i="61"/>
  <c r="B343" i="61" s="1"/>
  <c r="C342" i="61"/>
  <c r="B342" i="61" s="1"/>
  <c r="C341" i="61"/>
  <c r="B341" i="61" s="1"/>
  <c r="C340" i="61"/>
  <c r="B340" i="61" s="1"/>
  <c r="C339" i="61"/>
  <c r="B339" i="61" s="1"/>
  <c r="C338" i="61"/>
  <c r="B338" i="61" s="1"/>
  <c r="C337" i="61"/>
  <c r="B337" i="61" s="1"/>
  <c r="C336" i="61"/>
  <c r="B336" i="61" s="1"/>
  <c r="C335" i="61"/>
  <c r="B335" i="61" s="1"/>
  <c r="C334" i="61"/>
  <c r="B334" i="61" s="1"/>
  <c r="C333" i="61"/>
  <c r="B333" i="61" s="1"/>
  <c r="C332" i="61"/>
  <c r="B332" i="61" s="1"/>
  <c r="C331" i="61"/>
  <c r="B331" i="61" s="1"/>
  <c r="C330" i="61"/>
  <c r="B330" i="61" s="1"/>
  <c r="C329" i="61"/>
  <c r="B329" i="61" s="1"/>
  <c r="C328" i="61"/>
  <c r="B328" i="61" s="1"/>
  <c r="C327" i="61"/>
  <c r="B327" i="61" s="1"/>
  <c r="C326" i="61"/>
  <c r="B326" i="61" s="1"/>
  <c r="C325" i="61"/>
  <c r="B325" i="61" s="1"/>
  <c r="C324" i="61"/>
  <c r="B324" i="61" s="1"/>
  <c r="C323" i="61"/>
  <c r="B323" i="61" s="1"/>
  <c r="C322" i="61"/>
  <c r="B322" i="61" s="1"/>
  <c r="C321" i="61"/>
  <c r="B321" i="61" s="1"/>
  <c r="C320" i="61"/>
  <c r="B320" i="61" s="1"/>
  <c r="C319" i="61"/>
  <c r="B319" i="61" s="1"/>
  <c r="C318" i="61"/>
  <c r="B318" i="61" s="1"/>
  <c r="C317" i="61"/>
  <c r="B317" i="61" s="1"/>
  <c r="C316" i="61"/>
  <c r="B316" i="61" s="1"/>
  <c r="C315" i="61"/>
  <c r="B315" i="61" s="1"/>
  <c r="C314" i="61"/>
  <c r="B314" i="61" s="1"/>
  <c r="C313" i="61"/>
  <c r="B313" i="61" s="1"/>
  <c r="C312" i="61"/>
  <c r="B312" i="61" s="1"/>
  <c r="C311" i="61"/>
  <c r="B311" i="61" s="1"/>
  <c r="C310" i="61"/>
  <c r="B310" i="61" s="1"/>
  <c r="C309" i="61"/>
  <c r="B309" i="61" s="1"/>
  <c r="C308" i="61"/>
  <c r="B308" i="61" s="1"/>
  <c r="C307" i="61"/>
  <c r="B307" i="61" s="1"/>
  <c r="C306" i="61"/>
  <c r="B306" i="61" s="1"/>
  <c r="C305" i="61"/>
  <c r="B305" i="61" s="1"/>
  <c r="C304" i="61"/>
  <c r="B304" i="61" s="1"/>
  <c r="C303" i="61"/>
  <c r="B303" i="61" s="1"/>
  <c r="C302" i="61"/>
  <c r="B302" i="61" s="1"/>
  <c r="C301" i="61"/>
  <c r="B301" i="61" s="1"/>
  <c r="C300" i="61"/>
  <c r="B300" i="61" s="1"/>
  <c r="C299" i="61"/>
  <c r="B299" i="61" s="1"/>
  <c r="C298" i="61"/>
  <c r="B298" i="61" s="1"/>
  <c r="C297" i="61"/>
  <c r="B297" i="61" s="1"/>
  <c r="C296" i="61"/>
  <c r="B296" i="61" s="1"/>
  <c r="C295" i="61"/>
  <c r="B295" i="61" s="1"/>
  <c r="C294" i="61"/>
  <c r="B294" i="61" s="1"/>
  <c r="C293" i="61"/>
  <c r="B293" i="61" s="1"/>
  <c r="C292" i="61"/>
  <c r="B292" i="61" s="1"/>
  <c r="C291" i="61"/>
  <c r="B291" i="61" s="1"/>
  <c r="C290" i="61"/>
  <c r="B290" i="61" s="1"/>
  <c r="C289" i="61"/>
  <c r="B289" i="61" s="1"/>
  <c r="C288" i="61"/>
  <c r="B288" i="61" s="1"/>
  <c r="C287" i="61"/>
  <c r="B287" i="61" s="1"/>
  <c r="C286" i="61"/>
  <c r="B286" i="61" s="1"/>
  <c r="C285" i="61"/>
  <c r="B285" i="61" s="1"/>
  <c r="C284" i="61"/>
  <c r="B284" i="61" s="1"/>
  <c r="C283" i="61"/>
  <c r="B283" i="61" s="1"/>
  <c r="C282" i="61"/>
  <c r="B282" i="61" s="1"/>
  <c r="C281" i="61"/>
  <c r="B281" i="61" s="1"/>
  <c r="C280" i="61"/>
  <c r="B280" i="61" s="1"/>
  <c r="C279" i="61"/>
  <c r="B279" i="61" s="1"/>
  <c r="C278" i="61"/>
  <c r="B278" i="61" s="1"/>
  <c r="C277" i="61"/>
  <c r="B277" i="61" s="1"/>
  <c r="C276" i="61"/>
  <c r="B276" i="61" s="1"/>
  <c r="C275" i="61"/>
  <c r="B275" i="61" s="1"/>
  <c r="C274" i="61"/>
  <c r="B274" i="61" s="1"/>
  <c r="C273" i="61"/>
  <c r="B273" i="61" s="1"/>
  <c r="C272" i="61"/>
  <c r="B272" i="61" s="1"/>
  <c r="C271" i="61"/>
  <c r="B271" i="61" s="1"/>
  <c r="C270" i="61"/>
  <c r="B270" i="61" s="1"/>
  <c r="C269" i="61"/>
  <c r="B269" i="61" s="1"/>
  <c r="C268" i="61"/>
  <c r="B268" i="61" s="1"/>
  <c r="C267" i="61"/>
  <c r="B267" i="61" s="1"/>
  <c r="C266" i="61"/>
  <c r="B266" i="61" s="1"/>
  <c r="C265" i="61"/>
  <c r="B265" i="61" s="1"/>
  <c r="C264" i="61"/>
  <c r="B264" i="61" s="1"/>
  <c r="C263" i="61"/>
  <c r="B263" i="61" s="1"/>
  <c r="C262" i="61"/>
  <c r="B262" i="61" s="1"/>
  <c r="C261" i="61"/>
  <c r="B261" i="61" s="1"/>
  <c r="C260" i="61"/>
  <c r="B260" i="61" s="1"/>
  <c r="C259" i="61"/>
  <c r="B259" i="61" s="1"/>
  <c r="C258" i="61"/>
  <c r="B258" i="61" s="1"/>
  <c r="C257" i="61"/>
  <c r="B257" i="61" s="1"/>
  <c r="C256" i="61"/>
  <c r="B256" i="61" s="1"/>
  <c r="C255" i="61"/>
  <c r="B255" i="61" s="1"/>
  <c r="C254" i="61"/>
  <c r="B254" i="61" s="1"/>
  <c r="C253" i="61"/>
  <c r="B253" i="61" s="1"/>
  <c r="C252" i="61"/>
  <c r="B252" i="61" s="1"/>
  <c r="C251" i="61"/>
  <c r="B251" i="61" s="1"/>
  <c r="C250" i="61"/>
  <c r="B250" i="61" s="1"/>
  <c r="C249" i="61"/>
  <c r="B249" i="61" s="1"/>
  <c r="C248" i="61"/>
  <c r="B248" i="61" s="1"/>
  <c r="C247" i="61"/>
  <c r="B247" i="61" s="1"/>
  <c r="C246" i="61"/>
  <c r="B246" i="61" s="1"/>
  <c r="C245" i="61"/>
  <c r="B245" i="61" s="1"/>
  <c r="C244" i="61"/>
  <c r="B244" i="61" s="1"/>
  <c r="C243" i="61"/>
  <c r="B243" i="61" s="1"/>
  <c r="C242" i="61"/>
  <c r="B242" i="61" s="1"/>
  <c r="C241" i="61"/>
  <c r="B241" i="61" s="1"/>
  <c r="C240" i="61"/>
  <c r="B240" i="61" s="1"/>
  <c r="C239" i="61"/>
  <c r="B239" i="61" s="1"/>
  <c r="C238" i="61"/>
  <c r="B238" i="61" s="1"/>
  <c r="C237" i="61"/>
  <c r="B237" i="61" s="1"/>
  <c r="C236" i="61"/>
  <c r="B236" i="61" s="1"/>
  <c r="C235" i="61"/>
  <c r="B235" i="61" s="1"/>
  <c r="C234" i="61"/>
  <c r="B234" i="61" s="1"/>
  <c r="C233" i="61"/>
  <c r="B233" i="61" s="1"/>
  <c r="C232" i="61"/>
  <c r="B232" i="61" s="1"/>
  <c r="C231" i="61"/>
  <c r="B231" i="61" s="1"/>
  <c r="C230" i="61"/>
  <c r="B230" i="61" s="1"/>
  <c r="C229" i="61"/>
  <c r="B229" i="61" s="1"/>
  <c r="C228" i="61"/>
  <c r="B228" i="61" s="1"/>
  <c r="C227" i="61"/>
  <c r="B227" i="61" s="1"/>
  <c r="C226" i="61"/>
  <c r="B226" i="61" s="1"/>
  <c r="C225" i="61"/>
  <c r="B225" i="61" s="1"/>
  <c r="C224" i="61"/>
  <c r="B224" i="61" s="1"/>
  <c r="C223" i="61"/>
  <c r="B223" i="61" s="1"/>
  <c r="C222" i="61"/>
  <c r="B222" i="61" s="1"/>
  <c r="C221" i="61"/>
  <c r="B221" i="61" s="1"/>
  <c r="C220" i="61"/>
  <c r="B220" i="61" s="1"/>
  <c r="C219" i="61"/>
  <c r="B219" i="61" s="1"/>
  <c r="C218" i="61"/>
  <c r="B218" i="61" s="1"/>
  <c r="C217" i="61"/>
  <c r="B217" i="61" s="1"/>
  <c r="C216" i="61"/>
  <c r="B216" i="61" s="1"/>
  <c r="C215" i="61"/>
  <c r="B215" i="61" s="1"/>
  <c r="C214" i="61"/>
  <c r="B214" i="61" s="1"/>
  <c r="C213" i="61"/>
  <c r="B213" i="61" s="1"/>
  <c r="C212" i="61"/>
  <c r="B212" i="61" s="1"/>
  <c r="C211" i="61"/>
  <c r="B211" i="61" s="1"/>
  <c r="C210" i="61"/>
  <c r="B210" i="61" s="1"/>
  <c r="C209" i="61"/>
  <c r="B209" i="61" s="1"/>
  <c r="C208" i="61"/>
  <c r="B208" i="61" s="1"/>
  <c r="C207" i="61"/>
  <c r="B207" i="61" s="1"/>
  <c r="C206" i="61"/>
  <c r="B206" i="61" s="1"/>
  <c r="C205" i="61"/>
  <c r="B205" i="61" s="1"/>
  <c r="C204" i="61"/>
  <c r="B204" i="61" s="1"/>
  <c r="C203" i="61"/>
  <c r="B203" i="61" s="1"/>
  <c r="C202" i="61"/>
  <c r="B202" i="61" s="1"/>
  <c r="C201" i="61"/>
  <c r="B201" i="61" s="1"/>
  <c r="C200" i="61"/>
  <c r="B200" i="61" s="1"/>
  <c r="C199" i="61"/>
  <c r="B199" i="61" s="1"/>
  <c r="C198" i="61"/>
  <c r="B198" i="61" s="1"/>
  <c r="C197" i="61"/>
  <c r="B197" i="61" s="1"/>
  <c r="C196" i="61"/>
  <c r="B196" i="61" s="1"/>
  <c r="C195" i="61"/>
  <c r="B195" i="61" s="1"/>
  <c r="C194" i="61"/>
  <c r="B194" i="61" s="1"/>
  <c r="C193" i="61"/>
  <c r="B193" i="61" s="1"/>
  <c r="C192" i="61"/>
  <c r="B192" i="61" s="1"/>
  <c r="C191" i="61"/>
  <c r="B191" i="61" s="1"/>
  <c r="C190" i="61"/>
  <c r="B190" i="61" s="1"/>
  <c r="C189" i="61"/>
  <c r="B189" i="61" s="1"/>
  <c r="C188" i="61"/>
  <c r="B188" i="61" s="1"/>
  <c r="C187" i="61"/>
  <c r="B187" i="61" s="1"/>
  <c r="C186" i="61"/>
  <c r="B186" i="61" s="1"/>
  <c r="C185" i="61"/>
  <c r="B185" i="61" s="1"/>
  <c r="C184" i="61"/>
  <c r="B184" i="61" s="1"/>
  <c r="C183" i="61"/>
  <c r="B183" i="61" s="1"/>
  <c r="C182" i="61"/>
  <c r="B182" i="61" s="1"/>
  <c r="C181" i="61"/>
  <c r="B181" i="61" s="1"/>
  <c r="C180" i="61"/>
  <c r="B180" i="61" s="1"/>
  <c r="C179" i="61"/>
  <c r="B179" i="61" s="1"/>
  <c r="C178" i="61"/>
  <c r="B178" i="61" s="1"/>
  <c r="C177" i="61"/>
  <c r="B177" i="61" s="1"/>
  <c r="C176" i="61"/>
  <c r="B176" i="61" s="1"/>
  <c r="C175" i="61"/>
  <c r="B175" i="61" s="1"/>
  <c r="C174" i="61"/>
  <c r="B174" i="61" s="1"/>
  <c r="C173" i="61"/>
  <c r="B173" i="61" s="1"/>
  <c r="C172" i="61"/>
  <c r="B172" i="61" s="1"/>
  <c r="C171" i="61"/>
  <c r="B171" i="61" s="1"/>
  <c r="C170" i="61"/>
  <c r="B170" i="61" s="1"/>
  <c r="C169" i="61"/>
  <c r="B169" i="61" s="1"/>
  <c r="C168" i="61"/>
  <c r="B168" i="61" s="1"/>
  <c r="C167" i="61"/>
  <c r="B167" i="61" s="1"/>
  <c r="C166" i="61"/>
  <c r="B166" i="61" s="1"/>
  <c r="C165" i="61"/>
  <c r="B165" i="61" s="1"/>
  <c r="C164" i="61"/>
  <c r="B164" i="61" s="1"/>
  <c r="C163" i="61"/>
  <c r="B163" i="61" s="1"/>
  <c r="C162" i="61"/>
  <c r="B162" i="61" s="1"/>
  <c r="C161" i="61"/>
  <c r="B161" i="61" s="1"/>
  <c r="C160" i="61"/>
  <c r="B160" i="61" s="1"/>
  <c r="C159" i="61"/>
  <c r="B159" i="61" s="1"/>
  <c r="C158" i="61"/>
  <c r="B158" i="61" s="1"/>
  <c r="C157" i="61"/>
  <c r="B157" i="61" s="1"/>
  <c r="C156" i="61"/>
  <c r="B156" i="61" s="1"/>
  <c r="C155" i="61"/>
  <c r="B155" i="61" s="1"/>
  <c r="C154" i="61"/>
  <c r="B154" i="61" s="1"/>
  <c r="C153" i="61"/>
  <c r="B153" i="61" s="1"/>
  <c r="C152" i="61"/>
  <c r="B152" i="61" s="1"/>
  <c r="C151" i="61"/>
  <c r="B151" i="61" s="1"/>
  <c r="C150" i="61"/>
  <c r="B150" i="61" s="1"/>
  <c r="C149" i="61"/>
  <c r="B149" i="61" s="1"/>
  <c r="C148" i="61"/>
  <c r="B148" i="61" s="1"/>
  <c r="C147" i="61"/>
  <c r="B147" i="61" s="1"/>
  <c r="C146" i="61"/>
  <c r="B146" i="61" s="1"/>
  <c r="C145" i="61"/>
  <c r="B145" i="61" s="1"/>
  <c r="C144" i="61"/>
  <c r="B144" i="61" s="1"/>
  <c r="C143" i="61"/>
  <c r="B143" i="61" s="1"/>
  <c r="C142" i="61"/>
  <c r="B142" i="61" s="1"/>
  <c r="C141" i="61"/>
  <c r="B141" i="61" s="1"/>
  <c r="C140" i="61"/>
  <c r="B140" i="61" s="1"/>
  <c r="C139" i="61"/>
  <c r="B139" i="61" s="1"/>
  <c r="C138" i="61"/>
  <c r="B138" i="61" s="1"/>
  <c r="C137" i="61"/>
  <c r="B137" i="61" s="1"/>
  <c r="C136" i="61"/>
  <c r="B136" i="61" s="1"/>
  <c r="C135" i="61"/>
  <c r="B135" i="61" s="1"/>
  <c r="C134" i="61"/>
  <c r="B134" i="61" s="1"/>
  <c r="C133" i="61"/>
  <c r="B133" i="61" s="1"/>
  <c r="C132" i="61"/>
  <c r="B132" i="61" s="1"/>
  <c r="C131" i="61"/>
  <c r="B131" i="61" s="1"/>
  <c r="C130" i="61"/>
  <c r="B130" i="61" s="1"/>
  <c r="C129" i="61"/>
  <c r="B129" i="61" s="1"/>
  <c r="C128" i="61"/>
  <c r="B128" i="61" s="1"/>
  <c r="C127" i="61"/>
  <c r="B127" i="61" s="1"/>
  <c r="C126" i="61"/>
  <c r="B126" i="61" s="1"/>
  <c r="C125" i="61"/>
  <c r="B125" i="61" s="1"/>
  <c r="C124" i="61"/>
  <c r="B124" i="61" s="1"/>
  <c r="C123" i="61"/>
  <c r="B123" i="61" s="1"/>
  <c r="C122" i="61"/>
  <c r="B122" i="61" s="1"/>
  <c r="C121" i="61"/>
  <c r="B121" i="61" s="1"/>
  <c r="C120" i="61"/>
  <c r="B120" i="61" s="1"/>
  <c r="C119" i="61"/>
  <c r="B119" i="61" s="1"/>
  <c r="C118" i="61"/>
  <c r="B118" i="61" s="1"/>
  <c r="C117" i="61"/>
  <c r="B117" i="61" s="1"/>
  <c r="C116" i="61"/>
  <c r="B116" i="61" s="1"/>
  <c r="C115" i="61"/>
  <c r="B115" i="61" s="1"/>
  <c r="C114" i="61"/>
  <c r="B114" i="61" s="1"/>
  <c r="C113" i="61"/>
  <c r="B113" i="61" s="1"/>
  <c r="C112" i="61"/>
  <c r="B112" i="61" s="1"/>
  <c r="C111" i="61"/>
  <c r="B111" i="61" s="1"/>
  <c r="C110" i="61"/>
  <c r="B110" i="61" s="1"/>
  <c r="C109" i="61"/>
  <c r="B109" i="61" s="1"/>
  <c r="C108" i="61"/>
  <c r="B108" i="61" s="1"/>
  <c r="C107" i="61"/>
  <c r="B107" i="61" s="1"/>
  <c r="C106" i="61"/>
  <c r="B106" i="61" s="1"/>
  <c r="C105" i="61"/>
  <c r="B105" i="61" s="1"/>
  <c r="C104" i="61"/>
  <c r="B104" i="61" s="1"/>
  <c r="C103" i="61"/>
  <c r="B103" i="61" s="1"/>
  <c r="C102" i="61"/>
  <c r="B102" i="61" s="1"/>
  <c r="C101" i="61"/>
  <c r="B101" i="61" s="1"/>
  <c r="C100" i="61"/>
  <c r="B100" i="61" s="1"/>
  <c r="C99" i="61"/>
  <c r="B99" i="61" s="1"/>
  <c r="C98" i="61"/>
  <c r="B98" i="61" s="1"/>
  <c r="C97" i="61"/>
  <c r="B97" i="61" s="1"/>
  <c r="C96" i="61"/>
  <c r="B96" i="61" s="1"/>
  <c r="C95" i="61"/>
  <c r="B95" i="61" s="1"/>
  <c r="C94" i="61"/>
  <c r="B94" i="61" s="1"/>
  <c r="C93" i="61"/>
  <c r="B93" i="61" s="1"/>
  <c r="C92" i="61"/>
  <c r="B92" i="61" s="1"/>
  <c r="C91" i="61"/>
  <c r="B91" i="61" s="1"/>
  <c r="C90" i="61"/>
  <c r="B90" i="61" s="1"/>
  <c r="C89" i="61"/>
  <c r="B89" i="61" s="1"/>
  <c r="C88" i="61"/>
  <c r="B88" i="61" s="1"/>
  <c r="C87" i="61"/>
  <c r="B87" i="61" s="1"/>
  <c r="C86" i="61"/>
  <c r="B86" i="61" s="1"/>
  <c r="C85" i="61"/>
  <c r="B85" i="61" s="1"/>
  <c r="C84" i="61"/>
  <c r="B84" i="61" s="1"/>
  <c r="C83" i="61"/>
  <c r="B83" i="61" s="1"/>
  <c r="C82" i="61"/>
  <c r="B82" i="61" s="1"/>
  <c r="C81" i="61"/>
  <c r="B81" i="61" s="1"/>
  <c r="C80" i="61"/>
  <c r="B80" i="61" s="1"/>
  <c r="C79" i="61"/>
  <c r="B79" i="61" s="1"/>
  <c r="C78" i="61"/>
  <c r="B78" i="61" s="1"/>
  <c r="C77" i="61"/>
  <c r="B77" i="61" s="1"/>
  <c r="C76" i="61"/>
  <c r="B76" i="61" s="1"/>
  <c r="C75" i="61"/>
  <c r="B75" i="61" s="1"/>
  <c r="C74" i="61"/>
  <c r="B74" i="61" s="1"/>
  <c r="C73" i="61"/>
  <c r="B73" i="61" s="1"/>
  <c r="C72" i="61"/>
  <c r="B72" i="61" s="1"/>
  <c r="C71" i="61"/>
  <c r="B71" i="61" s="1"/>
  <c r="C70" i="61"/>
  <c r="B70" i="61" s="1"/>
  <c r="C69" i="61"/>
  <c r="B69" i="61" s="1"/>
  <c r="C68" i="61"/>
  <c r="B68" i="61" s="1"/>
  <c r="C67" i="61"/>
  <c r="B67" i="61" s="1"/>
  <c r="C66" i="61"/>
  <c r="B66" i="61" s="1"/>
  <c r="C65" i="61"/>
  <c r="B65" i="61" s="1"/>
  <c r="C64" i="61"/>
  <c r="B64" i="61" s="1"/>
  <c r="C63" i="61"/>
  <c r="B63" i="61" s="1"/>
  <c r="C62" i="61"/>
  <c r="B62" i="61" s="1"/>
  <c r="C61" i="61"/>
  <c r="B61" i="61" s="1"/>
  <c r="C60" i="61"/>
  <c r="B60" i="61" s="1"/>
  <c r="C59" i="61"/>
  <c r="B59" i="61" s="1"/>
  <c r="C58" i="61"/>
  <c r="B58" i="61" s="1"/>
  <c r="C57" i="61"/>
  <c r="B57" i="61" s="1"/>
  <c r="C56" i="61"/>
  <c r="B56" i="61" s="1"/>
  <c r="C55" i="61"/>
  <c r="B55" i="61" s="1"/>
  <c r="C54" i="61"/>
  <c r="B54" i="61" s="1"/>
  <c r="C53" i="61"/>
  <c r="B53" i="61" s="1"/>
  <c r="C52" i="61"/>
  <c r="B52" i="61" s="1"/>
  <c r="C51" i="61"/>
  <c r="B51" i="61" s="1"/>
  <c r="C50" i="61"/>
  <c r="B50" i="61" s="1"/>
  <c r="C49" i="61"/>
  <c r="B49" i="61" s="1"/>
  <c r="C48" i="61"/>
  <c r="B48" i="61" s="1"/>
  <c r="C47" i="61"/>
  <c r="B47" i="61" s="1"/>
  <c r="C46" i="61"/>
  <c r="B46" i="61" s="1"/>
  <c r="C45" i="61"/>
  <c r="B45" i="61" s="1"/>
  <c r="C44" i="61"/>
  <c r="B44" i="61" s="1"/>
  <c r="C43" i="61"/>
  <c r="B43" i="61" s="1"/>
  <c r="C42" i="61"/>
  <c r="B42" i="61" s="1"/>
  <c r="C41" i="61"/>
  <c r="B41" i="61" s="1"/>
  <c r="C40" i="61"/>
  <c r="B40" i="61" s="1"/>
  <c r="C39" i="61"/>
  <c r="B39" i="61" s="1"/>
  <c r="C38" i="61"/>
  <c r="B38" i="61" s="1"/>
  <c r="C37" i="61"/>
  <c r="B37" i="61" s="1"/>
  <c r="C36" i="61"/>
  <c r="B36" i="61" s="1"/>
  <c r="C35" i="61"/>
  <c r="B35" i="61" s="1"/>
  <c r="C34" i="61"/>
  <c r="B34" i="61" s="1"/>
  <c r="C33" i="61"/>
  <c r="B33" i="61" s="1"/>
  <c r="C32" i="61"/>
  <c r="B32" i="61" s="1"/>
  <c r="C31" i="61"/>
  <c r="B31" i="61" s="1"/>
  <c r="C30" i="61"/>
  <c r="B30" i="61" s="1"/>
  <c r="C29" i="61"/>
  <c r="B29" i="61" s="1"/>
  <c r="C28" i="61"/>
  <c r="B28" i="61" s="1"/>
  <c r="C27" i="61"/>
  <c r="B27" i="61" s="1"/>
  <c r="C26" i="61"/>
  <c r="B26" i="61" s="1"/>
  <c r="C25" i="61"/>
  <c r="B25" i="61" s="1"/>
  <c r="C24" i="61"/>
  <c r="B24" i="61" s="1"/>
  <c r="C23" i="61"/>
  <c r="B23" i="61" s="1"/>
  <c r="C22" i="61"/>
  <c r="B22" i="61" s="1"/>
  <c r="C21" i="61"/>
  <c r="B21" i="61" s="1"/>
  <c r="C20" i="61"/>
  <c r="B20" i="61" s="1"/>
  <c r="C19" i="61"/>
  <c r="B19" i="61" s="1"/>
  <c r="C18" i="61"/>
  <c r="B18" i="61" s="1"/>
  <c r="C17" i="61"/>
  <c r="B17" i="61" s="1"/>
  <c r="C16" i="61"/>
  <c r="B16" i="61" s="1"/>
  <c r="C15" i="61"/>
  <c r="B15" i="61" s="1"/>
  <c r="C14" i="61"/>
  <c r="B14" i="61" s="1"/>
  <c r="C13" i="61"/>
  <c r="B13" i="61" s="1"/>
  <c r="C12" i="61"/>
  <c r="B12" i="61" s="1"/>
  <c r="C11" i="61"/>
  <c r="B11" i="61" s="1"/>
  <c r="C10" i="61"/>
  <c r="B10" i="61" s="1"/>
  <c r="C9" i="61"/>
  <c r="B9" i="61" s="1"/>
  <c r="C8" i="61"/>
  <c r="B8" i="61" s="1"/>
  <c r="C7" i="61"/>
  <c r="B7" i="61" s="1"/>
  <c r="C6" i="61"/>
  <c r="B6" i="61" s="1"/>
  <c r="C5" i="61"/>
  <c r="B5" i="61" s="1"/>
  <c r="C4" i="61"/>
  <c r="B4" i="61" s="1"/>
  <c r="C3" i="61"/>
  <c r="B3" i="61" s="1"/>
  <c r="C2" i="61"/>
  <c r="B2" i="61" s="1"/>
  <c r="C1392" i="60"/>
  <c r="B1392" i="60" s="1"/>
  <c r="C1391" i="60"/>
  <c r="B1391" i="60" s="1"/>
  <c r="C1395" i="60"/>
  <c r="B1395" i="60" s="1"/>
  <c r="C1390" i="60"/>
  <c r="B1390" i="60" s="1"/>
  <c r="C1394" i="60"/>
  <c r="B1394" i="60" s="1"/>
  <c r="C1389" i="60"/>
  <c r="B1389" i="60" s="1"/>
  <c r="C1388" i="60"/>
  <c r="B1388" i="60" s="1"/>
  <c r="C1387" i="60"/>
  <c r="B1387" i="60" s="1"/>
  <c r="C1386" i="60"/>
  <c r="B1386" i="60" s="1"/>
  <c r="C1397" i="60"/>
  <c r="B1397" i="60" s="1"/>
  <c r="C1385" i="60"/>
  <c r="B1385" i="60" s="1"/>
  <c r="C1384" i="60"/>
  <c r="B1384" i="60" s="1"/>
  <c r="C1383" i="60"/>
  <c r="B1383" i="60" s="1"/>
  <c r="C1374" i="60"/>
  <c r="B1374" i="60" s="1"/>
  <c r="C1382" i="60"/>
  <c r="B1382" i="60" s="1"/>
  <c r="C1398" i="60"/>
  <c r="B1398" i="60" s="1"/>
  <c r="C1381" i="60"/>
  <c r="B1381" i="60" s="1"/>
  <c r="C1380" i="60"/>
  <c r="B1380" i="60" s="1"/>
  <c r="C1393" i="60"/>
  <c r="B1393" i="60" s="1"/>
  <c r="C1379" i="60"/>
  <c r="B1379" i="60" s="1"/>
  <c r="C1373" i="60"/>
  <c r="B1373" i="60" s="1"/>
  <c r="C1396" i="60"/>
  <c r="B1396" i="60" s="1"/>
  <c r="C1378" i="60"/>
  <c r="B1378" i="60" s="1"/>
  <c r="C1372" i="60"/>
  <c r="B1372" i="60" s="1"/>
  <c r="C1377" i="60"/>
  <c r="B1377" i="60" s="1"/>
  <c r="C1399" i="60"/>
  <c r="B1399" i="60" s="1"/>
  <c r="C1376" i="60"/>
  <c r="B1376" i="60" s="1"/>
  <c r="C1375" i="60"/>
  <c r="B1375" i="60" s="1"/>
  <c r="C114" i="60"/>
  <c r="B114" i="60" s="1"/>
  <c r="C7" i="60"/>
  <c r="B7" i="60" s="1"/>
  <c r="C28" i="60"/>
  <c r="B28" i="60" s="1"/>
  <c r="C60" i="60"/>
  <c r="B60" i="60" s="1"/>
  <c r="C16" i="60"/>
  <c r="B16" i="60" s="1"/>
  <c r="C101" i="60"/>
  <c r="B101" i="60" s="1"/>
  <c r="C21" i="60"/>
  <c r="B21" i="60" s="1"/>
  <c r="C103" i="60"/>
  <c r="B103" i="60" s="1"/>
  <c r="C100" i="60"/>
  <c r="B100" i="60" s="1"/>
  <c r="C137" i="60"/>
  <c r="B137" i="60" s="1"/>
  <c r="C81" i="60"/>
  <c r="B81" i="60" s="1"/>
  <c r="C122" i="60"/>
  <c r="B122" i="60" s="1"/>
  <c r="C40" i="60"/>
  <c r="B40" i="60" s="1"/>
  <c r="C19" i="60"/>
  <c r="B19" i="60" s="1"/>
  <c r="C6" i="60"/>
  <c r="B6" i="60" s="1"/>
  <c r="C144" i="60"/>
  <c r="B144" i="60" s="1"/>
  <c r="C109" i="60"/>
  <c r="B109" i="60" s="1"/>
  <c r="C98" i="60"/>
  <c r="B98" i="60" s="1"/>
  <c r="C133" i="60"/>
  <c r="B133" i="60" s="1"/>
  <c r="C136" i="60"/>
  <c r="B136" i="60" s="1"/>
  <c r="C45" i="60"/>
  <c r="B45" i="60" s="1"/>
  <c r="C153" i="60"/>
  <c r="B153" i="60" s="1"/>
  <c r="C124" i="60"/>
  <c r="B124" i="60" s="1"/>
  <c r="C32" i="60"/>
  <c r="B32" i="60" s="1"/>
  <c r="C83" i="60"/>
  <c r="B83" i="60" s="1"/>
  <c r="C82" i="60"/>
  <c r="B82" i="60" s="1"/>
  <c r="C41" i="60"/>
  <c r="B41" i="60" s="1"/>
  <c r="C18" i="60"/>
  <c r="B18" i="60" s="1"/>
  <c r="C91" i="60"/>
  <c r="B91" i="60" s="1"/>
  <c r="C128" i="60"/>
  <c r="B128" i="60" s="1"/>
  <c r="C50" i="60"/>
  <c r="B50" i="60" s="1"/>
  <c r="C99" i="60"/>
  <c r="B99" i="60" s="1"/>
  <c r="C97" i="60"/>
  <c r="B97" i="60" s="1"/>
  <c r="C135" i="60"/>
  <c r="B135" i="60" s="1"/>
  <c r="C78" i="60"/>
  <c r="B78" i="60" s="1"/>
  <c r="C70" i="60"/>
  <c r="B70" i="60" s="1"/>
  <c r="C26" i="60"/>
  <c r="B26" i="60" s="1"/>
  <c r="C68" i="60"/>
  <c r="B68" i="60" s="1"/>
  <c r="C113" i="60"/>
  <c r="B113" i="60" s="1"/>
  <c r="C42" i="60"/>
  <c r="B42" i="60" s="1"/>
  <c r="C49" i="60"/>
  <c r="B49" i="60" s="1"/>
  <c r="C77" i="60"/>
  <c r="B77" i="60" s="1"/>
  <c r="C67" i="60"/>
  <c r="B67" i="60" s="1"/>
  <c r="C89" i="60"/>
  <c r="B89" i="60" s="1"/>
  <c r="C46" i="60"/>
  <c r="B46" i="60" s="1"/>
  <c r="C71" i="60"/>
  <c r="B71" i="60" s="1"/>
  <c r="C84" i="60"/>
  <c r="B84" i="60" s="1"/>
  <c r="C15" i="60"/>
  <c r="B15" i="60" s="1"/>
  <c r="C2" i="60"/>
  <c r="B2" i="60" s="1"/>
  <c r="C139" i="60"/>
  <c r="B139" i="60" s="1"/>
  <c r="C36" i="60"/>
  <c r="B36" i="60" s="1"/>
  <c r="C33" i="60"/>
  <c r="B33" i="60" s="1"/>
  <c r="C130" i="60"/>
  <c r="B130" i="60" s="1"/>
  <c r="C34" i="60"/>
  <c r="B34" i="60" s="1"/>
  <c r="C57" i="60"/>
  <c r="B57" i="60" s="1"/>
  <c r="C9" i="60"/>
  <c r="B9" i="60" s="1"/>
  <c r="C134" i="60"/>
  <c r="B134" i="60" s="1"/>
  <c r="C116" i="60"/>
  <c r="B116" i="60" s="1"/>
  <c r="C59" i="60"/>
  <c r="B59" i="60" s="1"/>
  <c r="C152" i="60"/>
  <c r="B152" i="60" s="1"/>
  <c r="C131" i="60"/>
  <c r="B131" i="60" s="1"/>
  <c r="C132" i="60"/>
  <c r="B132" i="60" s="1"/>
  <c r="C147" i="60"/>
  <c r="B147" i="60" s="1"/>
  <c r="C44" i="60"/>
  <c r="B44" i="60" s="1"/>
  <c r="C111" i="60"/>
  <c r="B111" i="60" s="1"/>
  <c r="C35" i="60"/>
  <c r="B35" i="60" s="1"/>
  <c r="C110" i="60"/>
  <c r="B110" i="60" s="1"/>
  <c r="C23" i="60"/>
  <c r="B23" i="60" s="1"/>
  <c r="C47" i="60"/>
  <c r="B47" i="60" s="1"/>
  <c r="C76" i="60"/>
  <c r="B76" i="60" s="1"/>
  <c r="C48" i="60"/>
  <c r="B48" i="60" s="1"/>
  <c r="C30" i="60"/>
  <c r="B30" i="60" s="1"/>
  <c r="C31" i="60"/>
  <c r="B31" i="60" s="1"/>
  <c r="C29" i="60"/>
  <c r="B29" i="60" s="1"/>
  <c r="C125" i="60"/>
  <c r="B125" i="60" s="1"/>
  <c r="C90" i="60"/>
  <c r="B90" i="60" s="1"/>
  <c r="C146" i="60"/>
  <c r="B146" i="60" s="1"/>
  <c r="C38" i="60"/>
  <c r="B38" i="60" s="1"/>
  <c r="C126" i="60"/>
  <c r="B126" i="60" s="1"/>
  <c r="C27" i="60"/>
  <c r="B27" i="60" s="1"/>
  <c r="C143" i="60"/>
  <c r="B143" i="60" s="1"/>
  <c r="C145" i="60"/>
  <c r="B145" i="60" s="1"/>
  <c r="C17" i="60"/>
  <c r="B17" i="60" s="1"/>
  <c r="C8" i="60"/>
  <c r="B8" i="60" s="1"/>
  <c r="C75" i="60"/>
  <c r="B75" i="60" s="1"/>
  <c r="C87" i="60"/>
  <c r="B87" i="60" s="1"/>
  <c r="C121" i="60"/>
  <c r="B121" i="60" s="1"/>
  <c r="C142" i="60"/>
  <c r="B142" i="60" s="1"/>
  <c r="C151" i="60"/>
  <c r="B151" i="60" s="1"/>
  <c r="C73" i="60"/>
  <c r="B73" i="60" s="1"/>
  <c r="C3" i="60"/>
  <c r="B3" i="60" s="1"/>
  <c r="C96" i="60"/>
  <c r="B96" i="60" s="1"/>
  <c r="C39" i="60"/>
  <c r="B39" i="60" s="1"/>
  <c r="C56" i="60"/>
  <c r="B56" i="60" s="1"/>
  <c r="C105" i="60"/>
  <c r="B105" i="60" s="1"/>
  <c r="C22" i="60"/>
  <c r="B22" i="60" s="1"/>
  <c r="C65" i="60"/>
  <c r="B65" i="60" s="1"/>
  <c r="C120" i="60"/>
  <c r="B120" i="60" s="1"/>
  <c r="C141" i="60"/>
  <c r="B141" i="60" s="1"/>
  <c r="C74" i="60"/>
  <c r="B74" i="60" s="1"/>
  <c r="C66" i="60"/>
  <c r="B66" i="60" s="1"/>
  <c r="C14" i="60"/>
  <c r="B14" i="60" s="1"/>
  <c r="C62" i="60"/>
  <c r="B62" i="60" s="1"/>
  <c r="C20" i="60"/>
  <c r="B20" i="60" s="1"/>
  <c r="C43" i="60"/>
  <c r="B43" i="60" s="1"/>
  <c r="C92" i="60"/>
  <c r="B92" i="60" s="1"/>
  <c r="C108" i="60"/>
  <c r="B108" i="60" s="1"/>
  <c r="C25" i="60"/>
  <c r="B25" i="60" s="1"/>
  <c r="C104" i="60"/>
  <c r="B104" i="60" s="1"/>
  <c r="C4" i="60"/>
  <c r="B4" i="60" s="1"/>
  <c r="C112" i="60"/>
  <c r="B112" i="60" s="1"/>
  <c r="C95" i="60"/>
  <c r="B95" i="60" s="1"/>
  <c r="C86" i="60"/>
  <c r="B86" i="60" s="1"/>
  <c r="C117" i="60"/>
  <c r="B117" i="60" s="1"/>
  <c r="C72" i="60"/>
  <c r="B72" i="60" s="1"/>
  <c r="C94" i="60"/>
  <c r="B94" i="60" s="1"/>
  <c r="C51" i="60"/>
  <c r="B51" i="60" s="1"/>
  <c r="C88" i="60"/>
  <c r="B88" i="60" s="1"/>
  <c r="C61" i="60"/>
  <c r="B61" i="60" s="1"/>
  <c r="C85" i="60"/>
  <c r="B85" i="60" s="1"/>
  <c r="C53" i="60"/>
  <c r="B53" i="60" s="1"/>
  <c r="C107" i="60"/>
  <c r="B107" i="60" s="1"/>
  <c r="C93" i="60"/>
  <c r="B93" i="60" s="1"/>
  <c r="C123" i="60"/>
  <c r="B123" i="60" s="1"/>
  <c r="C64" i="60"/>
  <c r="B64" i="60" s="1"/>
  <c r="C69" i="60"/>
  <c r="B69" i="60" s="1"/>
  <c r="C140" i="60"/>
  <c r="B140" i="60" s="1"/>
  <c r="C154" i="60"/>
  <c r="B154" i="60" s="1"/>
  <c r="C80" i="60"/>
  <c r="B80" i="60" s="1"/>
  <c r="C13" i="60"/>
  <c r="B13" i="60" s="1"/>
  <c r="C129" i="60"/>
  <c r="B129" i="60" s="1"/>
  <c r="C150" i="60"/>
  <c r="B150" i="60" s="1"/>
  <c r="C12" i="60"/>
  <c r="B12" i="60" s="1"/>
  <c r="C5" i="60"/>
  <c r="B5" i="60" s="1"/>
  <c r="C11" i="60"/>
  <c r="B11" i="60" s="1"/>
  <c r="C115" i="60"/>
  <c r="B115" i="60" s="1"/>
  <c r="C10" i="60"/>
  <c r="B10" i="60" s="1"/>
  <c r="C55" i="60"/>
  <c r="B55" i="60" s="1"/>
  <c r="C149" i="60"/>
  <c r="B149" i="60" s="1"/>
  <c r="C127" i="60"/>
  <c r="B127" i="60" s="1"/>
  <c r="C119" i="60"/>
  <c r="B119" i="60" s="1"/>
  <c r="C58" i="60"/>
  <c r="B58" i="60" s="1"/>
  <c r="C106" i="60"/>
  <c r="B106" i="60" s="1"/>
  <c r="C118" i="60"/>
  <c r="B118" i="60" s="1"/>
  <c r="C37" i="60"/>
  <c r="B37" i="60" s="1"/>
  <c r="C102" i="60"/>
  <c r="B102" i="60" s="1"/>
  <c r="C24" i="60"/>
  <c r="B24" i="60" s="1"/>
  <c r="C52" i="60"/>
  <c r="B52" i="60" s="1"/>
  <c r="C148" i="60"/>
  <c r="B148" i="60" s="1"/>
  <c r="C138" i="60"/>
  <c r="B138" i="60" s="1"/>
  <c r="C54" i="60"/>
  <c r="B54" i="60" s="1"/>
  <c r="C79" i="60"/>
  <c r="B79" i="60" s="1"/>
  <c r="C63" i="60"/>
  <c r="B63" i="60" s="1"/>
  <c r="C1341" i="60"/>
  <c r="B1341" i="60" s="1"/>
  <c r="C1242" i="60"/>
  <c r="B1242" i="60" s="1"/>
  <c r="C1370" i="60"/>
  <c r="B1370" i="60" s="1"/>
  <c r="C1340" i="60"/>
  <c r="B1340" i="60" s="1"/>
  <c r="C1241" i="60"/>
  <c r="B1241" i="60" s="1"/>
  <c r="C1366" i="60"/>
  <c r="B1366" i="60" s="1"/>
  <c r="C1350" i="60"/>
  <c r="B1350" i="60" s="1"/>
  <c r="C1339" i="60"/>
  <c r="B1339" i="60" s="1"/>
  <c r="C1221" i="60"/>
  <c r="B1221" i="60" s="1"/>
  <c r="C1338" i="60"/>
  <c r="B1338" i="60" s="1"/>
  <c r="C1359" i="60"/>
  <c r="B1359" i="60" s="1"/>
  <c r="C1358" i="60"/>
  <c r="B1358" i="60" s="1"/>
  <c r="C1337" i="60"/>
  <c r="B1337" i="60" s="1"/>
  <c r="C1365" i="60"/>
  <c r="B1365" i="60" s="1"/>
  <c r="C1336" i="60"/>
  <c r="B1336" i="60" s="1"/>
  <c r="C1335" i="60"/>
  <c r="B1335" i="60" s="1"/>
  <c r="C1334" i="60"/>
  <c r="B1334" i="60" s="1"/>
  <c r="C1333" i="60"/>
  <c r="B1333" i="60" s="1"/>
  <c r="C1332" i="60"/>
  <c r="B1332" i="60" s="1"/>
  <c r="C1357" i="60"/>
  <c r="B1357" i="60" s="1"/>
  <c r="C1331" i="60"/>
  <c r="B1331" i="60" s="1"/>
  <c r="C1330" i="60"/>
  <c r="B1330" i="60" s="1"/>
  <c r="C1329" i="60"/>
  <c r="B1329" i="60" s="1"/>
  <c r="C1328" i="60"/>
  <c r="B1328" i="60" s="1"/>
  <c r="C1327" i="60"/>
  <c r="B1327" i="60" s="1"/>
  <c r="C1240" i="60"/>
  <c r="B1240" i="60" s="1"/>
  <c r="C1353" i="60"/>
  <c r="B1353" i="60" s="1"/>
  <c r="C1326" i="60"/>
  <c r="B1326" i="60" s="1"/>
  <c r="C1325" i="60"/>
  <c r="B1325" i="60" s="1"/>
  <c r="C1230" i="60"/>
  <c r="B1230" i="60" s="1"/>
  <c r="C1239" i="60"/>
  <c r="B1239" i="60" s="1"/>
  <c r="C1324" i="60"/>
  <c r="B1324" i="60" s="1"/>
  <c r="C1368" i="60"/>
  <c r="B1368" i="60" s="1"/>
  <c r="C1323" i="60"/>
  <c r="B1323" i="60" s="1"/>
  <c r="C1322" i="60"/>
  <c r="B1322" i="60" s="1"/>
  <c r="C1321" i="60"/>
  <c r="B1321" i="60" s="1"/>
  <c r="C1349" i="60"/>
  <c r="B1349" i="60" s="1"/>
  <c r="C1320" i="60"/>
  <c r="B1320" i="60" s="1"/>
  <c r="C1319" i="60"/>
  <c r="B1319" i="60" s="1"/>
  <c r="C1318" i="60"/>
  <c r="B1318" i="60" s="1"/>
  <c r="C1228" i="60"/>
  <c r="B1228" i="60" s="1"/>
  <c r="C1317" i="60"/>
  <c r="B1317" i="60" s="1"/>
  <c r="C1316" i="60"/>
  <c r="B1316" i="60" s="1"/>
  <c r="C1315" i="60"/>
  <c r="B1315" i="60" s="1"/>
  <c r="C1314" i="60"/>
  <c r="B1314" i="60" s="1"/>
  <c r="C1313" i="60"/>
  <c r="B1313" i="60" s="1"/>
  <c r="C1352" i="60"/>
  <c r="B1352" i="60" s="1"/>
  <c r="C1238" i="60"/>
  <c r="B1238" i="60" s="1"/>
  <c r="C1213" i="60"/>
  <c r="B1213" i="60" s="1"/>
  <c r="C1312" i="60"/>
  <c r="B1312" i="60" s="1"/>
  <c r="C1214" i="60"/>
  <c r="B1214" i="60" s="1"/>
  <c r="C1311" i="60"/>
  <c r="B1311" i="60" s="1"/>
  <c r="C1310" i="60"/>
  <c r="B1310" i="60" s="1"/>
  <c r="C1244" i="60"/>
  <c r="B1244" i="60" s="1"/>
  <c r="C1309" i="60"/>
  <c r="B1309" i="60" s="1"/>
  <c r="C1308" i="60"/>
  <c r="B1308" i="60" s="1"/>
  <c r="C1307" i="60"/>
  <c r="B1307" i="60" s="1"/>
  <c r="C1342" i="60"/>
  <c r="B1342" i="60" s="1"/>
  <c r="C1306" i="60"/>
  <c r="B1306" i="60" s="1"/>
  <c r="C1305" i="60"/>
  <c r="B1305" i="60" s="1"/>
  <c r="C1227" i="60"/>
  <c r="B1227" i="60" s="1"/>
  <c r="C1348" i="60"/>
  <c r="B1348" i="60" s="1"/>
  <c r="C1237" i="60"/>
  <c r="B1237" i="60" s="1"/>
  <c r="C1304" i="60"/>
  <c r="B1304" i="60" s="1"/>
  <c r="C1303" i="60"/>
  <c r="B1303" i="60" s="1"/>
  <c r="C1243" i="60"/>
  <c r="B1243" i="60" s="1"/>
  <c r="C1364" i="60"/>
  <c r="B1364" i="60" s="1"/>
  <c r="C1302" i="60"/>
  <c r="B1302" i="60" s="1"/>
  <c r="C1301" i="60"/>
  <c r="B1301" i="60" s="1"/>
  <c r="C1300" i="60"/>
  <c r="B1300" i="60" s="1"/>
  <c r="C1299" i="60"/>
  <c r="B1299" i="60" s="1"/>
  <c r="C1298" i="60"/>
  <c r="B1298" i="60" s="1"/>
  <c r="C1297" i="60"/>
  <c r="B1297" i="60" s="1"/>
  <c r="C1296" i="60"/>
  <c r="B1296" i="60" s="1"/>
  <c r="C1295" i="60"/>
  <c r="B1295" i="60" s="1"/>
  <c r="C1294" i="60"/>
  <c r="B1294" i="60" s="1"/>
  <c r="C1229" i="60"/>
  <c r="B1229" i="60" s="1"/>
  <c r="C1293" i="60"/>
  <c r="B1293" i="60" s="1"/>
  <c r="C1292" i="60"/>
  <c r="B1292" i="60" s="1"/>
  <c r="C1347" i="60"/>
  <c r="B1347" i="60" s="1"/>
  <c r="C1291" i="60"/>
  <c r="B1291" i="60" s="1"/>
  <c r="C1290" i="60"/>
  <c r="B1290" i="60" s="1"/>
  <c r="C1289" i="60"/>
  <c r="B1289" i="60" s="1"/>
  <c r="C1218" i="60"/>
  <c r="B1218" i="60" s="1"/>
  <c r="C1288" i="60"/>
  <c r="B1288" i="60" s="1"/>
  <c r="C1287" i="60"/>
  <c r="B1287" i="60" s="1"/>
  <c r="C1286" i="60"/>
  <c r="B1286" i="60" s="1"/>
  <c r="C1285" i="60"/>
  <c r="B1285" i="60" s="1"/>
  <c r="C1351" i="60"/>
  <c r="B1351" i="60" s="1"/>
  <c r="C1226" i="60"/>
  <c r="B1226" i="60" s="1"/>
  <c r="C1284" i="60"/>
  <c r="B1284" i="60" s="1"/>
  <c r="C1212" i="60"/>
  <c r="B1212" i="60" s="1"/>
  <c r="C1236" i="60"/>
  <c r="B1236" i="60" s="1"/>
  <c r="C1283" i="60"/>
  <c r="B1283" i="60" s="1"/>
  <c r="C1282" i="60"/>
  <c r="B1282" i="60" s="1"/>
  <c r="C1281" i="60"/>
  <c r="B1281" i="60" s="1"/>
  <c r="C1356" i="60"/>
  <c r="B1356" i="60" s="1"/>
  <c r="C1371" i="60"/>
  <c r="B1371" i="60" s="1"/>
  <c r="C1280" i="60"/>
  <c r="B1280" i="60" s="1"/>
  <c r="C1219" i="60"/>
  <c r="B1219" i="60" s="1"/>
  <c r="C1225" i="60"/>
  <c r="B1225" i="60" s="1"/>
  <c r="C1279" i="60"/>
  <c r="B1279" i="60" s="1"/>
  <c r="C1217" i="60"/>
  <c r="B1217" i="60" s="1"/>
  <c r="C1220" i="60"/>
  <c r="B1220" i="60" s="1"/>
  <c r="C1278" i="60"/>
  <c r="B1278" i="60" s="1"/>
  <c r="C1235" i="60"/>
  <c r="B1235" i="60" s="1"/>
  <c r="C1234" i="60"/>
  <c r="B1234" i="60" s="1"/>
  <c r="C1277" i="60"/>
  <c r="B1277" i="60" s="1"/>
  <c r="C1216" i="60"/>
  <c r="B1216" i="60" s="1"/>
  <c r="C1363" i="60"/>
  <c r="B1363" i="60" s="1"/>
  <c r="C1276" i="60"/>
  <c r="B1276" i="60" s="1"/>
  <c r="C1362" i="60"/>
  <c r="B1362" i="60" s="1"/>
  <c r="C1275" i="60"/>
  <c r="B1275" i="60" s="1"/>
  <c r="C1346" i="60"/>
  <c r="B1346" i="60" s="1"/>
  <c r="C1274" i="60"/>
  <c r="B1274" i="60" s="1"/>
  <c r="C1224" i="60"/>
  <c r="B1224" i="60" s="1"/>
  <c r="C1273" i="60"/>
  <c r="B1273" i="60" s="1"/>
  <c r="C1272" i="60"/>
  <c r="B1272" i="60" s="1"/>
  <c r="C1271" i="60"/>
  <c r="B1271" i="60" s="1"/>
  <c r="C1367" i="60"/>
  <c r="B1367" i="60" s="1"/>
  <c r="C1270" i="60"/>
  <c r="B1270" i="60" s="1"/>
  <c r="C1269" i="60"/>
  <c r="B1269" i="60" s="1"/>
  <c r="C1345" i="60"/>
  <c r="B1345" i="60" s="1"/>
  <c r="C1268" i="60"/>
  <c r="B1268" i="60" s="1"/>
  <c r="C1223" i="60"/>
  <c r="B1223" i="60" s="1"/>
  <c r="C1267" i="60"/>
  <c r="B1267" i="60" s="1"/>
  <c r="C1211" i="60"/>
  <c r="B1211" i="60" s="1"/>
  <c r="C1215" i="60"/>
  <c r="B1215" i="60" s="1"/>
  <c r="C1266" i="60"/>
  <c r="B1266" i="60" s="1"/>
  <c r="C1265" i="60"/>
  <c r="B1265" i="60" s="1"/>
  <c r="C1369" i="60"/>
  <c r="B1369" i="60" s="1"/>
  <c r="C1264" i="60"/>
  <c r="B1264" i="60" s="1"/>
  <c r="C1263" i="60"/>
  <c r="B1263" i="60" s="1"/>
  <c r="C1262" i="60"/>
  <c r="B1262" i="60" s="1"/>
  <c r="C1261" i="60"/>
  <c r="B1261" i="60" s="1"/>
  <c r="C1260" i="60"/>
  <c r="B1260" i="60" s="1"/>
  <c r="C1361" i="60"/>
  <c r="B1361" i="60" s="1"/>
  <c r="C1222" i="60"/>
  <c r="B1222" i="60" s="1"/>
  <c r="C1355" i="60"/>
  <c r="B1355" i="60" s="1"/>
  <c r="C1259" i="60"/>
  <c r="B1259" i="60" s="1"/>
  <c r="C1233" i="60"/>
  <c r="B1233" i="60" s="1"/>
  <c r="C1258" i="60"/>
  <c r="B1258" i="60" s="1"/>
  <c r="C1257" i="60"/>
  <c r="B1257" i="60" s="1"/>
  <c r="C1256" i="60"/>
  <c r="B1256" i="60" s="1"/>
  <c r="C1255" i="60"/>
  <c r="B1255" i="60" s="1"/>
  <c r="C1344" i="60"/>
  <c r="B1344" i="60" s="1"/>
  <c r="C1254" i="60"/>
  <c r="B1254" i="60" s="1"/>
  <c r="C1253" i="60"/>
  <c r="B1253" i="60" s="1"/>
  <c r="C1343" i="60"/>
  <c r="B1343" i="60" s="1"/>
  <c r="C1252" i="60"/>
  <c r="B1252" i="60" s="1"/>
  <c r="C1251" i="60"/>
  <c r="B1251" i="60" s="1"/>
  <c r="C1250" i="60"/>
  <c r="B1250" i="60" s="1"/>
  <c r="C1249" i="60"/>
  <c r="B1249" i="60" s="1"/>
  <c r="C1354" i="60"/>
  <c r="B1354" i="60" s="1"/>
  <c r="C1248" i="60"/>
  <c r="B1248" i="60" s="1"/>
  <c r="C1247" i="60"/>
  <c r="B1247" i="60" s="1"/>
  <c r="C1246" i="60"/>
  <c r="B1246" i="60" s="1"/>
  <c r="C1245" i="60"/>
  <c r="B1245" i="60" s="1"/>
  <c r="C1232" i="60"/>
  <c r="B1232" i="60" s="1"/>
  <c r="C1231" i="60"/>
  <c r="B1231" i="60" s="1"/>
  <c r="C1360" i="60"/>
  <c r="B1360" i="60" s="1"/>
  <c r="C1172" i="60"/>
  <c r="B1172" i="60" s="1"/>
  <c r="C1167" i="60"/>
  <c r="B1167" i="60" s="1"/>
  <c r="C1166" i="60"/>
  <c r="B1166" i="60" s="1"/>
  <c r="C1185" i="60"/>
  <c r="B1185" i="60" s="1"/>
  <c r="C1169" i="60"/>
  <c r="B1169" i="60" s="1"/>
  <c r="C1179" i="60"/>
  <c r="B1179" i="60" s="1"/>
  <c r="C1178" i="60"/>
  <c r="B1178" i="60" s="1"/>
  <c r="C1184" i="60"/>
  <c r="B1184" i="60" s="1"/>
  <c r="C1174" i="60"/>
  <c r="B1174" i="60" s="1"/>
  <c r="C1177" i="60"/>
  <c r="B1177" i="60" s="1"/>
  <c r="C1173" i="60"/>
  <c r="B1173" i="60" s="1"/>
  <c r="C1170" i="60"/>
  <c r="B1170" i="60" s="1"/>
  <c r="C1175" i="60"/>
  <c r="B1175" i="60" s="1"/>
  <c r="C1168" i="60"/>
  <c r="B1168" i="60" s="1"/>
  <c r="C1171" i="60"/>
  <c r="B1171" i="60" s="1"/>
  <c r="C1183" i="60"/>
  <c r="B1183" i="60" s="1"/>
  <c r="C1176" i="60"/>
  <c r="B1176" i="60" s="1"/>
  <c r="C1182" i="60"/>
  <c r="B1182" i="60" s="1"/>
  <c r="C1181" i="60"/>
  <c r="B1181" i="60" s="1"/>
  <c r="C1180" i="60"/>
  <c r="B1180" i="60" s="1"/>
  <c r="C600" i="60"/>
  <c r="B600" i="60" s="1"/>
  <c r="C669" i="60"/>
  <c r="B669" i="60" s="1"/>
  <c r="C640" i="60"/>
  <c r="B640" i="60" s="1"/>
  <c r="C573" i="60"/>
  <c r="B573" i="60" s="1"/>
  <c r="C552" i="60"/>
  <c r="B552" i="60" s="1"/>
  <c r="C551" i="60"/>
  <c r="B551" i="60" s="1"/>
  <c r="C639" i="60"/>
  <c r="B639" i="60" s="1"/>
  <c r="C659" i="60"/>
  <c r="B659" i="60" s="1"/>
  <c r="C587" i="60"/>
  <c r="B587" i="60" s="1"/>
  <c r="C642" i="60"/>
  <c r="B642" i="60" s="1"/>
  <c r="C599" i="60"/>
  <c r="B599" i="60" s="1"/>
  <c r="C513" i="60"/>
  <c r="B513" i="60" s="1"/>
  <c r="C680" i="60"/>
  <c r="B680" i="60" s="1"/>
  <c r="C598" i="60"/>
  <c r="B598" i="60" s="1"/>
  <c r="C571" i="60"/>
  <c r="B571" i="60" s="1"/>
  <c r="C550" i="60"/>
  <c r="B550" i="60" s="1"/>
  <c r="C558" i="60"/>
  <c r="B558" i="60" s="1"/>
  <c r="C565" i="60"/>
  <c r="B565" i="60" s="1"/>
  <c r="C1141" i="60"/>
  <c r="B1141" i="60" s="1"/>
  <c r="C646" i="60"/>
  <c r="B646" i="60" s="1"/>
  <c r="C586" i="60"/>
  <c r="B586" i="60" s="1"/>
  <c r="C668" i="60"/>
  <c r="B668" i="60" s="1"/>
  <c r="C564" i="60"/>
  <c r="B564" i="60" s="1"/>
  <c r="C482" i="60"/>
  <c r="B482" i="60" s="1"/>
  <c r="C638" i="60"/>
  <c r="B638" i="60" s="1"/>
  <c r="C549" i="60"/>
  <c r="B549" i="60" s="1"/>
  <c r="C262" i="60"/>
  <c r="B262" i="60" s="1"/>
  <c r="C597" i="60"/>
  <c r="B597" i="60" s="1"/>
  <c r="C548" i="60"/>
  <c r="B548" i="60" s="1"/>
  <c r="C504" i="60"/>
  <c r="B504" i="60" s="1"/>
  <c r="C644" i="60"/>
  <c r="B644" i="60" s="1"/>
  <c r="C670" i="60"/>
  <c r="B670" i="60" s="1"/>
  <c r="C488" i="60"/>
  <c r="B488" i="60" s="1"/>
  <c r="C570" i="60"/>
  <c r="B570" i="60" s="1"/>
  <c r="C667" i="60"/>
  <c r="B667" i="60" s="1"/>
  <c r="C1145" i="60"/>
  <c r="B1145" i="60" s="1"/>
  <c r="C496" i="60"/>
  <c r="B496" i="60" s="1"/>
  <c r="C495" i="60"/>
  <c r="B495" i="60" s="1"/>
  <c r="C637" i="60"/>
  <c r="B637" i="60" s="1"/>
  <c r="C677" i="60"/>
  <c r="B677" i="60" s="1"/>
  <c r="C523" i="60"/>
  <c r="B523" i="60" s="1"/>
  <c r="C486" i="60"/>
  <c r="B486" i="60" s="1"/>
  <c r="C673" i="60"/>
  <c r="B673" i="60" s="1"/>
  <c r="C672" i="60"/>
  <c r="B672" i="60" s="1"/>
  <c r="C636" i="60"/>
  <c r="B636" i="60" s="1"/>
  <c r="C261" i="60"/>
  <c r="B261" i="60" s="1"/>
  <c r="C602" i="60"/>
  <c r="B602" i="60" s="1"/>
  <c r="C260" i="60"/>
  <c r="B260" i="60" s="1"/>
  <c r="C585" i="60"/>
  <c r="B585" i="60" s="1"/>
  <c r="C635" i="60"/>
  <c r="B635" i="60" s="1"/>
  <c r="C676" i="60"/>
  <c r="B676" i="60" s="1"/>
  <c r="C666" i="60"/>
  <c r="B666" i="60" s="1"/>
  <c r="C584" i="60"/>
  <c r="B584" i="60" s="1"/>
  <c r="C1161" i="60"/>
  <c r="B1161" i="60" s="1"/>
  <c r="C1148" i="60"/>
  <c r="B1148" i="60" s="1"/>
  <c r="C1151" i="60"/>
  <c r="B1151" i="60" s="1"/>
  <c r="C610" i="60"/>
  <c r="B610" i="60" s="1"/>
  <c r="C248" i="60"/>
  <c r="B248" i="60" s="1"/>
  <c r="C259" i="60"/>
  <c r="B259" i="60" s="1"/>
  <c r="C601" i="60"/>
  <c r="B601" i="60" s="1"/>
  <c r="C658" i="60"/>
  <c r="B658" i="60" s="1"/>
  <c r="C596" i="60"/>
  <c r="B596" i="60" s="1"/>
  <c r="C634" i="60"/>
  <c r="B634" i="60" s="1"/>
  <c r="C547" i="60"/>
  <c r="B547" i="60" s="1"/>
  <c r="C546" i="60"/>
  <c r="B546" i="60" s="1"/>
  <c r="C563" i="60"/>
  <c r="B563" i="60" s="1"/>
  <c r="C609" i="60"/>
  <c r="B609" i="60" s="1"/>
  <c r="C485" i="60"/>
  <c r="B485" i="60" s="1"/>
  <c r="C665" i="60"/>
  <c r="B665" i="60" s="1"/>
  <c r="C512" i="60"/>
  <c r="B512" i="60" s="1"/>
  <c r="C562" i="60"/>
  <c r="B562" i="60" s="1"/>
  <c r="C1146" i="60"/>
  <c r="B1146" i="60" s="1"/>
  <c r="C499" i="60"/>
  <c r="B499" i="60" s="1"/>
  <c r="C520" i="60"/>
  <c r="B520" i="60" s="1"/>
  <c r="C583" i="60"/>
  <c r="B583" i="60" s="1"/>
  <c r="C511" i="60"/>
  <c r="B511" i="60" s="1"/>
  <c r="C656" i="60"/>
  <c r="B656" i="60" s="1"/>
  <c r="C242" i="60"/>
  <c r="B242" i="60" s="1"/>
  <c r="C240" i="60"/>
  <c r="B240" i="60" s="1"/>
  <c r="C494" i="60"/>
  <c r="B494" i="60" s="1"/>
  <c r="C1155" i="60"/>
  <c r="B1155" i="60" s="1"/>
  <c r="C545" i="60"/>
  <c r="B545" i="60" s="1"/>
  <c r="C608" i="60"/>
  <c r="B608" i="60" s="1"/>
  <c r="C582" i="60"/>
  <c r="B582" i="60" s="1"/>
  <c r="C544" i="60"/>
  <c r="B544" i="60" s="1"/>
  <c r="C617" i="60"/>
  <c r="B617" i="60" s="1"/>
  <c r="C651" i="60"/>
  <c r="B651" i="60" s="1"/>
  <c r="C516" i="60"/>
  <c r="B516" i="60" s="1"/>
  <c r="C515" i="60"/>
  <c r="B515" i="60" s="1"/>
  <c r="C633" i="60"/>
  <c r="B633" i="60" s="1"/>
  <c r="C555" i="60"/>
  <c r="B555" i="60" s="1"/>
  <c r="C650" i="60"/>
  <c r="B650" i="60" s="1"/>
  <c r="C244" i="60"/>
  <c r="B244" i="60" s="1"/>
  <c r="C554" i="60"/>
  <c r="B554" i="60" s="1"/>
  <c r="C632" i="60"/>
  <c r="B632" i="60" s="1"/>
  <c r="C631" i="60"/>
  <c r="B631" i="60" s="1"/>
  <c r="C581" i="60"/>
  <c r="B581" i="60" s="1"/>
  <c r="C510" i="60"/>
  <c r="B510" i="60" s="1"/>
  <c r="C580" i="60"/>
  <c r="B580" i="60" s="1"/>
  <c r="C569" i="60"/>
  <c r="B569" i="60" s="1"/>
  <c r="C630" i="60"/>
  <c r="B630" i="60" s="1"/>
  <c r="C543" i="60"/>
  <c r="B543" i="60" s="1"/>
  <c r="C557" i="60"/>
  <c r="B557" i="60" s="1"/>
  <c r="C616" i="60"/>
  <c r="B616" i="60" s="1"/>
  <c r="C241" i="60"/>
  <c r="B241" i="60" s="1"/>
  <c r="C675" i="60"/>
  <c r="B675" i="60" s="1"/>
  <c r="C664" i="60"/>
  <c r="B664" i="60" s="1"/>
  <c r="C572" i="60"/>
  <c r="B572" i="60" s="1"/>
  <c r="C1136" i="60"/>
  <c r="B1136" i="60" s="1"/>
  <c r="C542" i="60"/>
  <c r="B542" i="60" s="1"/>
  <c r="C258" i="60"/>
  <c r="B258" i="60" s="1"/>
  <c r="C1157" i="60"/>
  <c r="B1157" i="60" s="1"/>
  <c r="C629" i="60"/>
  <c r="B629" i="60" s="1"/>
  <c r="C628" i="60"/>
  <c r="B628" i="60" s="1"/>
  <c r="C627" i="60"/>
  <c r="B627" i="60" s="1"/>
  <c r="C568" i="60"/>
  <c r="B568" i="60" s="1"/>
  <c r="C1144" i="60"/>
  <c r="B1144" i="60" s="1"/>
  <c r="C245" i="60"/>
  <c r="B245" i="60" s="1"/>
  <c r="C541" i="60"/>
  <c r="B541" i="60" s="1"/>
  <c r="C490" i="60"/>
  <c r="B490" i="60" s="1"/>
  <c r="C566" i="60"/>
  <c r="B566" i="60" s="1"/>
  <c r="C648" i="60"/>
  <c r="B648" i="60" s="1"/>
  <c r="C653" i="60"/>
  <c r="B653" i="60" s="1"/>
  <c r="C540" i="60"/>
  <c r="B540" i="60" s="1"/>
  <c r="C498" i="60"/>
  <c r="B498" i="60" s="1"/>
  <c r="C539" i="60"/>
  <c r="B539" i="60" s="1"/>
  <c r="C626" i="60"/>
  <c r="B626" i="60" s="1"/>
  <c r="C625" i="60"/>
  <c r="B625" i="60" s="1"/>
  <c r="C607" i="60"/>
  <c r="B607" i="60" s="1"/>
  <c r="C606" i="60"/>
  <c r="B606" i="60" s="1"/>
  <c r="C613" i="60"/>
  <c r="B613" i="60" s="1"/>
  <c r="C624" i="60"/>
  <c r="B624" i="60" s="1"/>
  <c r="C579" i="60"/>
  <c r="B579" i="60" s="1"/>
  <c r="C663" i="60"/>
  <c r="B663" i="60" s="1"/>
  <c r="C538" i="60"/>
  <c r="B538" i="60" s="1"/>
  <c r="C590" i="60"/>
  <c r="B590" i="60" s="1"/>
  <c r="C239" i="60"/>
  <c r="B239" i="60" s="1"/>
  <c r="C257" i="60"/>
  <c r="B257" i="60" s="1"/>
  <c r="C503" i="60"/>
  <c r="B503" i="60" s="1"/>
  <c r="C611" i="60"/>
  <c r="B611" i="60" s="1"/>
  <c r="C615" i="60"/>
  <c r="B615" i="60" s="1"/>
  <c r="C509" i="60"/>
  <c r="B509" i="60" s="1"/>
  <c r="C1143" i="60"/>
  <c r="B1143" i="60" s="1"/>
  <c r="C508" i="60"/>
  <c r="B508" i="60" s="1"/>
  <c r="C537" i="60"/>
  <c r="B537" i="60" s="1"/>
  <c r="C643" i="60"/>
  <c r="B643" i="60" s="1"/>
  <c r="C493" i="60"/>
  <c r="B493" i="60" s="1"/>
  <c r="C256" i="60"/>
  <c r="B256" i="60" s="1"/>
  <c r="C255" i="60"/>
  <c r="B255" i="60" s="1"/>
  <c r="C243" i="60"/>
  <c r="B243" i="60" s="1"/>
  <c r="C536" i="60"/>
  <c r="B536" i="60" s="1"/>
  <c r="C1156" i="60"/>
  <c r="B1156" i="60" s="1"/>
  <c r="C679" i="60"/>
  <c r="B679" i="60" s="1"/>
  <c r="C623" i="60"/>
  <c r="B623" i="60" s="1"/>
  <c r="C492" i="60"/>
  <c r="B492" i="60" s="1"/>
  <c r="C561" i="60"/>
  <c r="B561" i="60" s="1"/>
  <c r="C246" i="60"/>
  <c r="B246" i="60" s="1"/>
  <c r="C535" i="60"/>
  <c r="B535" i="60" s="1"/>
  <c r="C534" i="60"/>
  <c r="B534" i="60" s="1"/>
  <c r="C603" i="60"/>
  <c r="B603" i="60" s="1"/>
  <c r="C519" i="60"/>
  <c r="B519" i="60" s="1"/>
  <c r="C595" i="60"/>
  <c r="B595" i="60" s="1"/>
  <c r="C1139" i="60"/>
  <c r="B1139" i="60" s="1"/>
  <c r="C254" i="60"/>
  <c r="B254" i="60" s="1"/>
  <c r="C578" i="60"/>
  <c r="B578" i="60" s="1"/>
  <c r="C235" i="60"/>
  <c r="B235" i="60" s="1"/>
  <c r="C577" i="60"/>
  <c r="B577" i="60" s="1"/>
  <c r="C645" i="60"/>
  <c r="B645" i="60" s="1"/>
  <c r="C594" i="60"/>
  <c r="B594" i="60" s="1"/>
  <c r="C559" i="60"/>
  <c r="B559" i="60" s="1"/>
  <c r="C671" i="60"/>
  <c r="B671" i="60" s="1"/>
  <c r="C533" i="60"/>
  <c r="B533" i="60" s="1"/>
  <c r="C1138" i="60"/>
  <c r="B1138" i="60" s="1"/>
  <c r="C678" i="60"/>
  <c r="B678" i="60" s="1"/>
  <c r="C532" i="60"/>
  <c r="B532" i="60" s="1"/>
  <c r="C489" i="60"/>
  <c r="B489" i="60" s="1"/>
  <c r="C649" i="60"/>
  <c r="B649" i="60" s="1"/>
  <c r="C1137" i="60"/>
  <c r="B1137" i="60" s="1"/>
  <c r="C502" i="60"/>
  <c r="B502" i="60" s="1"/>
  <c r="C234" i="60"/>
  <c r="B234" i="60" s="1"/>
  <c r="C622" i="60"/>
  <c r="B622" i="60" s="1"/>
  <c r="C662" i="60"/>
  <c r="B662" i="60" s="1"/>
  <c r="C1140" i="60"/>
  <c r="B1140" i="60" s="1"/>
  <c r="C655" i="60"/>
  <c r="B655" i="60" s="1"/>
  <c r="C531" i="60"/>
  <c r="B531" i="60" s="1"/>
  <c r="C507" i="60"/>
  <c r="B507" i="60" s="1"/>
  <c r="C497" i="60"/>
  <c r="B497" i="60" s="1"/>
  <c r="C530" i="60"/>
  <c r="B530" i="60" s="1"/>
  <c r="C484" i="60"/>
  <c r="B484" i="60" s="1"/>
  <c r="C621" i="60"/>
  <c r="B621" i="60" s="1"/>
  <c r="C612" i="60"/>
  <c r="B612" i="60" s="1"/>
  <c r="C529" i="60"/>
  <c r="B529" i="60" s="1"/>
  <c r="C528" i="60"/>
  <c r="B528" i="60" s="1"/>
  <c r="C553" i="60"/>
  <c r="B553" i="60" s="1"/>
  <c r="C1159" i="60"/>
  <c r="B1159" i="60" s="1"/>
  <c r="C674" i="60"/>
  <c r="B674" i="60" s="1"/>
  <c r="C253" i="60"/>
  <c r="B253" i="60" s="1"/>
  <c r="C614" i="60"/>
  <c r="B614" i="60" s="1"/>
  <c r="C501" i="60"/>
  <c r="B501" i="60" s="1"/>
  <c r="C252" i="60"/>
  <c r="B252" i="60" s="1"/>
  <c r="C487" i="60"/>
  <c r="B487" i="60" s="1"/>
  <c r="C620" i="60"/>
  <c r="B620" i="60" s="1"/>
  <c r="C576" i="60"/>
  <c r="B576" i="60" s="1"/>
  <c r="C527" i="60"/>
  <c r="B527" i="60" s="1"/>
  <c r="C247" i="60"/>
  <c r="B247" i="60" s="1"/>
  <c r="C514" i="60"/>
  <c r="B514" i="60" s="1"/>
  <c r="C593" i="60"/>
  <c r="B593" i="60" s="1"/>
  <c r="C522" i="60"/>
  <c r="B522" i="60" s="1"/>
  <c r="C479" i="60"/>
  <c r="B479" i="60" s="1"/>
  <c r="C605" i="60"/>
  <c r="B605" i="60" s="1"/>
  <c r="C526" i="60"/>
  <c r="B526" i="60" s="1"/>
  <c r="C589" i="60"/>
  <c r="B589" i="60" s="1"/>
  <c r="C500" i="60"/>
  <c r="B500" i="60" s="1"/>
  <c r="C1147" i="60"/>
  <c r="B1147" i="60" s="1"/>
  <c r="C1154" i="60"/>
  <c r="B1154" i="60" s="1"/>
  <c r="C604" i="60"/>
  <c r="B604" i="60" s="1"/>
  <c r="C647" i="60"/>
  <c r="B647" i="60" s="1"/>
  <c r="C1160" i="60"/>
  <c r="B1160" i="60" s="1"/>
  <c r="C491" i="60"/>
  <c r="B491" i="60" s="1"/>
  <c r="C251" i="60"/>
  <c r="B251" i="60" s="1"/>
  <c r="C250" i="60"/>
  <c r="B250" i="60" s="1"/>
  <c r="C661" i="60"/>
  <c r="B661" i="60" s="1"/>
  <c r="C517" i="60"/>
  <c r="B517" i="60" s="1"/>
  <c r="C506" i="60"/>
  <c r="B506" i="60" s="1"/>
  <c r="C505" i="60"/>
  <c r="B505" i="60" s="1"/>
  <c r="C236" i="60"/>
  <c r="B236" i="60" s="1"/>
  <c r="C477" i="60"/>
  <c r="B477" i="60" s="1"/>
  <c r="C525" i="60"/>
  <c r="B525" i="60" s="1"/>
  <c r="C1150" i="60"/>
  <c r="B1150" i="60" s="1"/>
  <c r="C592" i="60"/>
  <c r="B592" i="60" s="1"/>
  <c r="C524" i="60"/>
  <c r="B524" i="60" s="1"/>
  <c r="C1149" i="60"/>
  <c r="B1149" i="60" s="1"/>
  <c r="C238" i="60"/>
  <c r="B238" i="60" s="1"/>
  <c r="C652" i="60"/>
  <c r="B652" i="60" s="1"/>
  <c r="C641" i="60"/>
  <c r="B641" i="60" s="1"/>
  <c r="C521" i="60"/>
  <c r="B521" i="60" s="1"/>
  <c r="C1152" i="60"/>
  <c r="B1152" i="60" s="1"/>
  <c r="C591" i="60"/>
  <c r="B591" i="60" s="1"/>
  <c r="C233" i="60"/>
  <c r="B233" i="60" s="1"/>
  <c r="C588" i="60"/>
  <c r="B588" i="60" s="1"/>
  <c r="C574" i="60"/>
  <c r="B574" i="60" s="1"/>
  <c r="C657" i="60"/>
  <c r="B657" i="60" s="1"/>
  <c r="C237" i="60"/>
  <c r="B237" i="60" s="1"/>
  <c r="C1158" i="60"/>
  <c r="B1158" i="60" s="1"/>
  <c r="C575" i="60"/>
  <c r="B575" i="60" s="1"/>
  <c r="C619" i="60"/>
  <c r="B619" i="60" s="1"/>
  <c r="C654" i="60"/>
  <c r="B654" i="60" s="1"/>
  <c r="C618" i="60"/>
  <c r="B618" i="60" s="1"/>
  <c r="C480" i="60"/>
  <c r="B480" i="60" s="1"/>
  <c r="C556" i="60"/>
  <c r="B556" i="60" s="1"/>
  <c r="C483" i="60"/>
  <c r="B483" i="60" s="1"/>
  <c r="C481" i="60"/>
  <c r="B481" i="60" s="1"/>
  <c r="C478" i="60"/>
  <c r="B478" i="60" s="1"/>
  <c r="C249" i="60"/>
  <c r="B249" i="60" s="1"/>
  <c r="C518" i="60"/>
  <c r="B518" i="60" s="1"/>
  <c r="C660" i="60"/>
  <c r="B660" i="60" s="1"/>
  <c r="C1153" i="60"/>
  <c r="B1153" i="60" s="1"/>
  <c r="C1142" i="60"/>
  <c r="B1142" i="60" s="1"/>
  <c r="C560" i="60"/>
  <c r="B560" i="60" s="1"/>
  <c r="C567" i="60"/>
  <c r="B567" i="60" s="1"/>
  <c r="C719" i="60"/>
  <c r="B719" i="60" s="1"/>
  <c r="C718" i="60"/>
  <c r="B718" i="60" s="1"/>
  <c r="C1102" i="60"/>
  <c r="B1102" i="60" s="1"/>
  <c r="C1100" i="60"/>
  <c r="B1100" i="60" s="1"/>
  <c r="C714" i="60"/>
  <c r="B714" i="60" s="1"/>
  <c r="C1101" i="60"/>
  <c r="B1101" i="60" s="1"/>
  <c r="C1097" i="60"/>
  <c r="B1097" i="60" s="1"/>
  <c r="C725" i="60"/>
  <c r="B725" i="60" s="1"/>
  <c r="C724" i="60"/>
  <c r="B724" i="60" s="1"/>
  <c r="C717" i="60"/>
  <c r="B717" i="60" s="1"/>
  <c r="C417" i="60"/>
  <c r="B417" i="60" s="1"/>
  <c r="C723" i="60"/>
  <c r="B723" i="60" s="1"/>
  <c r="C722" i="60"/>
  <c r="B722" i="60" s="1"/>
  <c r="C715" i="60"/>
  <c r="B715" i="60" s="1"/>
  <c r="C1099" i="60"/>
  <c r="B1099" i="60" s="1"/>
  <c r="C1098" i="60"/>
  <c r="B1098" i="60" s="1"/>
  <c r="C716" i="60"/>
  <c r="B716" i="60" s="1"/>
  <c r="C721" i="60"/>
  <c r="B721" i="60" s="1"/>
  <c r="C720" i="60"/>
  <c r="B720" i="60" s="1"/>
  <c r="C735" i="60"/>
  <c r="B735" i="60" s="1"/>
  <c r="C805" i="60"/>
  <c r="B805" i="60" s="1"/>
  <c r="C968" i="60"/>
  <c r="B968" i="60" s="1"/>
  <c r="C804" i="60"/>
  <c r="B804" i="60" s="1"/>
  <c r="C746" i="60"/>
  <c r="B746" i="60" s="1"/>
  <c r="C943" i="60"/>
  <c r="B943" i="60" s="1"/>
  <c r="C840" i="60"/>
  <c r="B840" i="60" s="1"/>
  <c r="C269" i="60"/>
  <c r="B269" i="60" s="1"/>
  <c r="C967" i="60"/>
  <c r="B967" i="60" s="1"/>
  <c r="C942" i="60"/>
  <c r="B942" i="60" s="1"/>
  <c r="C1096" i="60"/>
  <c r="B1096" i="60" s="1"/>
  <c r="C1002" i="60"/>
  <c r="B1002" i="60" s="1"/>
  <c r="C966" i="60"/>
  <c r="B966" i="60" s="1"/>
  <c r="C941" i="60"/>
  <c r="B941" i="60" s="1"/>
  <c r="C940" i="60"/>
  <c r="B940" i="60" s="1"/>
  <c r="C734" i="60"/>
  <c r="B734" i="60" s="1"/>
  <c r="C745" i="60"/>
  <c r="B745" i="60" s="1"/>
  <c r="C1061" i="60"/>
  <c r="B1061" i="60" s="1"/>
  <c r="C939" i="60"/>
  <c r="B939" i="60" s="1"/>
  <c r="C938" i="60"/>
  <c r="B938" i="60" s="1"/>
  <c r="C937" i="60"/>
  <c r="B937" i="60" s="1"/>
  <c r="C839" i="60"/>
  <c r="B839" i="60" s="1"/>
  <c r="C1001" i="60"/>
  <c r="B1001" i="60" s="1"/>
  <c r="C965" i="60"/>
  <c r="B965" i="60" s="1"/>
  <c r="C864" i="60"/>
  <c r="B864" i="60" s="1"/>
  <c r="C1013" i="60"/>
  <c r="B1013" i="60" s="1"/>
  <c r="C752" i="60"/>
  <c r="B752" i="60" s="1"/>
  <c r="C1012" i="60"/>
  <c r="B1012" i="60" s="1"/>
  <c r="C1060" i="60"/>
  <c r="B1060" i="60" s="1"/>
  <c r="C880" i="60"/>
  <c r="B880" i="60" s="1"/>
  <c r="C279" i="60"/>
  <c r="B279" i="60" s="1"/>
  <c r="C936" i="60"/>
  <c r="B936" i="60" s="1"/>
  <c r="C1059" i="60"/>
  <c r="B1059" i="60" s="1"/>
  <c r="C1058" i="60"/>
  <c r="B1058" i="60" s="1"/>
  <c r="C744" i="60"/>
  <c r="B744" i="60" s="1"/>
  <c r="C964" i="60"/>
  <c r="B964" i="60" s="1"/>
  <c r="C935" i="60"/>
  <c r="B935" i="60" s="1"/>
  <c r="C934" i="60"/>
  <c r="B934" i="60" s="1"/>
  <c r="C834" i="60"/>
  <c r="B834" i="60" s="1"/>
  <c r="C741" i="60"/>
  <c r="B741" i="60" s="1"/>
  <c r="C1095" i="60"/>
  <c r="B1095" i="60" s="1"/>
  <c r="C738" i="60"/>
  <c r="B738" i="60" s="1"/>
  <c r="C1011" i="60"/>
  <c r="B1011" i="60" s="1"/>
  <c r="C995" i="60"/>
  <c r="B995" i="60" s="1"/>
  <c r="C278" i="60"/>
  <c r="B278" i="60" s="1"/>
  <c r="C994" i="60"/>
  <c r="B994" i="60" s="1"/>
  <c r="C1010" i="60"/>
  <c r="B1010" i="60" s="1"/>
  <c r="C1022" i="60"/>
  <c r="B1022" i="60" s="1"/>
  <c r="C1094" i="60"/>
  <c r="B1094" i="60" s="1"/>
  <c r="C753" i="60"/>
  <c r="B753" i="60" s="1"/>
  <c r="C784" i="60"/>
  <c r="B784" i="60" s="1"/>
  <c r="C268" i="60"/>
  <c r="B268" i="60" s="1"/>
  <c r="C863" i="60"/>
  <c r="B863" i="60" s="1"/>
  <c r="C728" i="60"/>
  <c r="B728" i="60" s="1"/>
  <c r="C1014" i="60"/>
  <c r="B1014" i="60" s="1"/>
  <c r="C1093" i="60"/>
  <c r="B1093" i="60" s="1"/>
  <c r="C277" i="60"/>
  <c r="B277" i="60" s="1"/>
  <c r="C998" i="60"/>
  <c r="B998" i="60" s="1"/>
  <c r="C879" i="60"/>
  <c r="B879" i="60" s="1"/>
  <c r="C933" i="60"/>
  <c r="B933" i="60" s="1"/>
  <c r="C1000" i="60"/>
  <c r="B1000" i="60" s="1"/>
  <c r="C1021" i="60"/>
  <c r="B1021" i="60" s="1"/>
  <c r="C729" i="60"/>
  <c r="B729" i="60" s="1"/>
  <c r="C771" i="60"/>
  <c r="B771" i="60" s="1"/>
  <c r="C862" i="60"/>
  <c r="B862" i="60" s="1"/>
  <c r="C826" i="60"/>
  <c r="B826" i="60" s="1"/>
  <c r="C751" i="60"/>
  <c r="B751" i="60" s="1"/>
  <c r="C932" i="60"/>
  <c r="B932" i="60" s="1"/>
  <c r="C946" i="60"/>
  <c r="B946" i="60" s="1"/>
  <c r="C931" i="60"/>
  <c r="B931" i="60" s="1"/>
  <c r="C854" i="60"/>
  <c r="B854" i="60" s="1"/>
  <c r="C833" i="60"/>
  <c r="B833" i="60" s="1"/>
  <c r="C770" i="60"/>
  <c r="B770" i="60" s="1"/>
  <c r="C810" i="60"/>
  <c r="B810" i="60" s="1"/>
  <c r="C930" i="60"/>
  <c r="B930" i="60" s="1"/>
  <c r="C1057" i="60"/>
  <c r="B1057" i="60" s="1"/>
  <c r="C818" i="60"/>
  <c r="B818" i="60" s="1"/>
  <c r="C271" i="60"/>
  <c r="B271" i="60" s="1"/>
  <c r="C270" i="60"/>
  <c r="B270" i="60" s="1"/>
  <c r="C878" i="60"/>
  <c r="B878" i="60" s="1"/>
  <c r="C929" i="60"/>
  <c r="B929" i="60" s="1"/>
  <c r="C843" i="60"/>
  <c r="B843" i="60" s="1"/>
  <c r="C969" i="60"/>
  <c r="B969" i="60" s="1"/>
  <c r="C769" i="60"/>
  <c r="B769" i="60" s="1"/>
  <c r="C803" i="60"/>
  <c r="B803" i="60" s="1"/>
  <c r="C851" i="60"/>
  <c r="B851" i="60" s="1"/>
  <c r="C1056" i="60"/>
  <c r="B1056" i="60" s="1"/>
  <c r="C1092" i="60"/>
  <c r="B1092" i="60" s="1"/>
  <c r="C928" i="60"/>
  <c r="B928" i="60" s="1"/>
  <c r="C993" i="60"/>
  <c r="B993" i="60" s="1"/>
  <c r="C1091" i="60"/>
  <c r="B1091" i="60" s="1"/>
  <c r="C802" i="60"/>
  <c r="B802" i="60" s="1"/>
  <c r="C963" i="60"/>
  <c r="B963" i="60" s="1"/>
  <c r="C832" i="60"/>
  <c r="B832" i="60" s="1"/>
  <c r="C927" i="60"/>
  <c r="B927" i="60" s="1"/>
  <c r="C274" i="60"/>
  <c r="B274" i="60" s="1"/>
  <c r="C779" i="60"/>
  <c r="B779" i="60" s="1"/>
  <c r="C831" i="60"/>
  <c r="B831" i="60" s="1"/>
  <c r="C822" i="60"/>
  <c r="B822" i="60" s="1"/>
  <c r="C926" i="60"/>
  <c r="B926" i="60" s="1"/>
  <c r="C783" i="60"/>
  <c r="B783" i="60" s="1"/>
  <c r="C992" i="60"/>
  <c r="B992" i="60" s="1"/>
  <c r="C1090" i="60"/>
  <c r="B1090" i="60" s="1"/>
  <c r="C1089" i="60"/>
  <c r="B1089" i="60" s="1"/>
  <c r="C1020" i="60"/>
  <c r="B1020" i="60" s="1"/>
  <c r="C925" i="60"/>
  <c r="B925" i="60" s="1"/>
  <c r="C1088" i="60"/>
  <c r="B1088" i="60" s="1"/>
  <c r="C924" i="60"/>
  <c r="B924" i="60" s="1"/>
  <c r="C962" i="60"/>
  <c r="B962" i="60" s="1"/>
  <c r="C923" i="60"/>
  <c r="B923" i="60" s="1"/>
  <c r="C1055" i="60"/>
  <c r="B1055" i="60" s="1"/>
  <c r="C830" i="60"/>
  <c r="B830" i="60" s="1"/>
  <c r="C750" i="60"/>
  <c r="B750" i="60" s="1"/>
  <c r="C991" i="60"/>
  <c r="B991" i="60" s="1"/>
  <c r="C922" i="60"/>
  <c r="B922" i="60" s="1"/>
  <c r="C814" i="60"/>
  <c r="B814" i="60" s="1"/>
  <c r="C970" i="60"/>
  <c r="B970" i="60" s="1"/>
  <c r="C921" i="60"/>
  <c r="B921" i="60" s="1"/>
  <c r="C1019" i="60"/>
  <c r="B1019" i="60" s="1"/>
  <c r="C990" i="60"/>
  <c r="B990" i="60" s="1"/>
  <c r="C1018" i="60"/>
  <c r="B1018" i="60" s="1"/>
  <c r="C877" i="60"/>
  <c r="B877" i="60" s="1"/>
  <c r="C755" i="60"/>
  <c r="B755" i="60" s="1"/>
  <c r="C801" i="60"/>
  <c r="B801" i="60" s="1"/>
  <c r="C961" i="60"/>
  <c r="B961" i="60" s="1"/>
  <c r="C920" i="60"/>
  <c r="B920" i="60" s="1"/>
  <c r="C960" i="60"/>
  <c r="B960" i="60" s="1"/>
  <c r="C820" i="60"/>
  <c r="B820" i="60" s="1"/>
  <c r="C842" i="60"/>
  <c r="B842" i="60" s="1"/>
  <c r="C1054" i="60"/>
  <c r="B1054" i="60" s="1"/>
  <c r="C743" i="60"/>
  <c r="B743" i="60" s="1"/>
  <c r="C737" i="60"/>
  <c r="B737" i="60" s="1"/>
  <c r="C944" i="60"/>
  <c r="B944" i="60" s="1"/>
  <c r="C800" i="60"/>
  <c r="B800" i="60" s="1"/>
  <c r="C919" i="60"/>
  <c r="B919" i="60" s="1"/>
  <c r="C829" i="60"/>
  <c r="B829" i="60" s="1"/>
  <c r="C799" i="60"/>
  <c r="B799" i="60" s="1"/>
  <c r="C850" i="60"/>
  <c r="B850" i="60" s="1"/>
  <c r="C817" i="60"/>
  <c r="B817" i="60" s="1"/>
  <c r="C959" i="60"/>
  <c r="B959" i="60" s="1"/>
  <c r="C918" i="60"/>
  <c r="B918" i="60" s="1"/>
  <c r="C1053" i="60"/>
  <c r="B1053" i="60" s="1"/>
  <c r="C1087" i="60"/>
  <c r="B1087" i="60" s="1"/>
  <c r="C761" i="60"/>
  <c r="B761" i="60" s="1"/>
  <c r="C989" i="60"/>
  <c r="B989" i="60" s="1"/>
  <c r="C768" i="60"/>
  <c r="B768" i="60" s="1"/>
  <c r="C849" i="60"/>
  <c r="B849" i="60" s="1"/>
  <c r="C736" i="60"/>
  <c r="B736" i="60" s="1"/>
  <c r="C848" i="60"/>
  <c r="B848" i="60" s="1"/>
  <c r="C855" i="60"/>
  <c r="B855" i="60" s="1"/>
  <c r="C917" i="60"/>
  <c r="B917" i="60" s="1"/>
  <c r="C782" i="60"/>
  <c r="B782" i="60" s="1"/>
  <c r="C809" i="60"/>
  <c r="B809" i="60" s="1"/>
  <c r="C861" i="60"/>
  <c r="B861" i="60" s="1"/>
  <c r="C876" i="60"/>
  <c r="B876" i="60" s="1"/>
  <c r="C828" i="60"/>
  <c r="B828" i="60" s="1"/>
  <c r="C713" i="60"/>
  <c r="B713" i="60" s="1"/>
  <c r="C1052" i="60"/>
  <c r="B1052" i="60" s="1"/>
  <c r="C973" i="60"/>
  <c r="B973" i="60" s="1"/>
  <c r="C847" i="60"/>
  <c r="B847" i="60" s="1"/>
  <c r="C916" i="60"/>
  <c r="B916" i="60" s="1"/>
  <c r="C1051" i="60"/>
  <c r="B1051" i="60" s="1"/>
  <c r="C767" i="60"/>
  <c r="B767" i="60" s="1"/>
  <c r="C1086" i="60"/>
  <c r="B1086" i="60" s="1"/>
  <c r="C838" i="60"/>
  <c r="B838" i="60" s="1"/>
  <c r="C811" i="60"/>
  <c r="B811" i="60" s="1"/>
  <c r="C798" i="60"/>
  <c r="B798" i="60" s="1"/>
  <c r="C988" i="60"/>
  <c r="B988" i="60" s="1"/>
  <c r="C987" i="60"/>
  <c r="B987" i="60" s="1"/>
  <c r="C1050" i="60"/>
  <c r="B1050" i="60" s="1"/>
  <c r="C1085" i="60"/>
  <c r="B1085" i="60" s="1"/>
  <c r="C272" i="60"/>
  <c r="B272" i="60" s="1"/>
  <c r="C915" i="60"/>
  <c r="B915" i="60" s="1"/>
  <c r="C872" i="60"/>
  <c r="B872" i="60" s="1"/>
  <c r="C1049" i="60"/>
  <c r="B1049" i="60" s="1"/>
  <c r="C871" i="60"/>
  <c r="B871" i="60" s="1"/>
  <c r="C958" i="60"/>
  <c r="B958" i="60" s="1"/>
  <c r="C846" i="60"/>
  <c r="B846" i="60" s="1"/>
  <c r="C914" i="60"/>
  <c r="B914" i="60" s="1"/>
  <c r="C913" i="60"/>
  <c r="B913" i="60" s="1"/>
  <c r="C1023" i="60"/>
  <c r="B1023" i="60" s="1"/>
  <c r="C1048" i="60"/>
  <c r="B1048" i="60" s="1"/>
  <c r="C1084" i="60"/>
  <c r="B1084" i="60" s="1"/>
  <c r="C999" i="60"/>
  <c r="B999" i="60" s="1"/>
  <c r="C974" i="60"/>
  <c r="B974" i="60" s="1"/>
  <c r="C797" i="60"/>
  <c r="B797" i="60" s="1"/>
  <c r="C813" i="60"/>
  <c r="B813" i="60" s="1"/>
  <c r="C912" i="60"/>
  <c r="B912" i="60" s="1"/>
  <c r="C986" i="60"/>
  <c r="B986" i="60" s="1"/>
  <c r="C997" i="60"/>
  <c r="B997" i="60" s="1"/>
  <c r="C1047" i="60"/>
  <c r="B1047" i="60" s="1"/>
  <c r="C726" i="60"/>
  <c r="B726" i="60" s="1"/>
  <c r="C1046" i="60"/>
  <c r="B1046" i="60" s="1"/>
  <c r="C778" i="60"/>
  <c r="B778" i="60" s="1"/>
  <c r="C796" i="60"/>
  <c r="B796" i="60" s="1"/>
  <c r="C1083" i="60"/>
  <c r="B1083" i="60" s="1"/>
  <c r="C870" i="60"/>
  <c r="B870" i="60" s="1"/>
  <c r="C1027" i="60"/>
  <c r="B1027" i="60" s="1"/>
  <c r="C1045" i="60"/>
  <c r="B1045" i="60" s="1"/>
  <c r="C911" i="60"/>
  <c r="B911" i="60" s="1"/>
  <c r="C957" i="60"/>
  <c r="B957" i="60" s="1"/>
  <c r="C985" i="60"/>
  <c r="B985" i="60" s="1"/>
  <c r="C1082" i="60"/>
  <c r="B1082" i="60" s="1"/>
  <c r="C777" i="60"/>
  <c r="B777" i="60" s="1"/>
  <c r="C795" i="60"/>
  <c r="B795" i="60" s="1"/>
  <c r="C945" i="60"/>
  <c r="B945" i="60" s="1"/>
  <c r="C776" i="60"/>
  <c r="B776" i="60" s="1"/>
  <c r="C1031" i="60"/>
  <c r="B1031" i="60" s="1"/>
  <c r="C910" i="60"/>
  <c r="B910" i="60" s="1"/>
  <c r="C775" i="60"/>
  <c r="B775" i="60" s="1"/>
  <c r="C1044" i="60"/>
  <c r="B1044" i="60" s="1"/>
  <c r="C812" i="60"/>
  <c r="B812" i="60" s="1"/>
  <c r="C976" i="60"/>
  <c r="B976" i="60" s="1"/>
  <c r="C972" i="60"/>
  <c r="B972" i="60" s="1"/>
  <c r="C909" i="60"/>
  <c r="B909" i="60" s="1"/>
  <c r="C774" i="60"/>
  <c r="B774" i="60" s="1"/>
  <c r="C740" i="60"/>
  <c r="B740" i="60" s="1"/>
  <c r="C825" i="60"/>
  <c r="B825" i="60" s="1"/>
  <c r="C956" i="60"/>
  <c r="B956" i="60" s="1"/>
  <c r="C773" i="60"/>
  <c r="B773" i="60" s="1"/>
  <c r="C837" i="60"/>
  <c r="B837" i="60" s="1"/>
  <c r="C1026" i="60"/>
  <c r="B1026" i="60" s="1"/>
  <c r="C1081" i="60"/>
  <c r="B1081" i="60" s="1"/>
  <c r="C1043" i="60"/>
  <c r="B1043" i="60" s="1"/>
  <c r="C749" i="60"/>
  <c r="B749" i="60" s="1"/>
  <c r="C908" i="60"/>
  <c r="B908" i="60" s="1"/>
  <c r="C1017" i="60"/>
  <c r="B1017" i="60" s="1"/>
  <c r="C794" i="60"/>
  <c r="B794" i="60" s="1"/>
  <c r="C806" i="60"/>
  <c r="B806" i="60" s="1"/>
  <c r="C907" i="60"/>
  <c r="B907" i="60" s="1"/>
  <c r="C906" i="60"/>
  <c r="B906" i="60" s="1"/>
  <c r="C955" i="60"/>
  <c r="B955" i="60" s="1"/>
  <c r="C984" i="60"/>
  <c r="B984" i="60" s="1"/>
  <c r="C1080" i="60"/>
  <c r="B1080" i="60" s="1"/>
  <c r="C1079" i="60"/>
  <c r="B1079" i="60" s="1"/>
  <c r="C1078" i="60"/>
  <c r="B1078" i="60" s="1"/>
  <c r="C845" i="60"/>
  <c r="B845" i="60" s="1"/>
  <c r="C954" i="60"/>
  <c r="B954" i="60" s="1"/>
  <c r="C824" i="60"/>
  <c r="B824" i="60" s="1"/>
  <c r="C781" i="60"/>
  <c r="B781" i="60" s="1"/>
  <c r="C1030" i="60"/>
  <c r="B1030" i="60" s="1"/>
  <c r="C816" i="60"/>
  <c r="B816" i="60" s="1"/>
  <c r="C905" i="60"/>
  <c r="B905" i="60" s="1"/>
  <c r="C1025" i="60"/>
  <c r="B1025" i="60" s="1"/>
  <c r="C793" i="60"/>
  <c r="B793" i="60" s="1"/>
  <c r="C904" i="60"/>
  <c r="B904" i="60" s="1"/>
  <c r="C1077" i="60"/>
  <c r="B1077" i="60" s="1"/>
  <c r="C1009" i="60"/>
  <c r="B1009" i="60" s="1"/>
  <c r="C766" i="60"/>
  <c r="B766" i="60" s="1"/>
  <c r="C712" i="60"/>
  <c r="B712" i="60" s="1"/>
  <c r="C971" i="60"/>
  <c r="B971" i="60" s="1"/>
  <c r="C792" i="60"/>
  <c r="B792" i="60" s="1"/>
  <c r="C953" i="60"/>
  <c r="B953" i="60" s="1"/>
  <c r="C903" i="60"/>
  <c r="B903" i="60" s="1"/>
  <c r="C791" i="60"/>
  <c r="B791" i="60" s="1"/>
  <c r="C983" i="60"/>
  <c r="B983" i="60" s="1"/>
  <c r="C742" i="60"/>
  <c r="B742" i="60" s="1"/>
  <c r="C754" i="60"/>
  <c r="B754" i="60" s="1"/>
  <c r="C1076" i="60"/>
  <c r="B1076" i="60" s="1"/>
  <c r="C869" i="60"/>
  <c r="B869" i="60" s="1"/>
  <c r="C1075" i="60"/>
  <c r="B1075" i="60" s="1"/>
  <c r="C790" i="60"/>
  <c r="B790" i="60" s="1"/>
  <c r="C841" i="60"/>
  <c r="B841" i="60" s="1"/>
  <c r="C982" i="60"/>
  <c r="B982" i="60" s="1"/>
  <c r="C1008" i="60"/>
  <c r="B1008" i="60" s="1"/>
  <c r="C739" i="60"/>
  <c r="B739" i="60" s="1"/>
  <c r="C856" i="60"/>
  <c r="B856" i="60" s="1"/>
  <c r="C860" i="60"/>
  <c r="B860" i="60" s="1"/>
  <c r="C1074" i="60"/>
  <c r="B1074" i="60" s="1"/>
  <c r="C1042" i="60"/>
  <c r="B1042" i="60" s="1"/>
  <c r="C808" i="60"/>
  <c r="B808" i="60" s="1"/>
  <c r="C1073" i="60"/>
  <c r="B1073" i="60" s="1"/>
  <c r="C276" i="60"/>
  <c r="B276" i="60" s="1"/>
  <c r="C730" i="60"/>
  <c r="B730" i="60" s="1"/>
  <c r="C952" i="60"/>
  <c r="B952" i="60" s="1"/>
  <c r="C748" i="60"/>
  <c r="B748" i="60" s="1"/>
  <c r="C765" i="60"/>
  <c r="B765" i="60" s="1"/>
  <c r="C902" i="60"/>
  <c r="B902" i="60" s="1"/>
  <c r="C868" i="60"/>
  <c r="B868" i="60" s="1"/>
  <c r="C1041" i="60"/>
  <c r="B1041" i="60" s="1"/>
  <c r="C1040" i="60"/>
  <c r="B1040" i="60" s="1"/>
  <c r="C1072" i="60"/>
  <c r="B1072" i="60" s="1"/>
  <c r="C1039" i="60"/>
  <c r="B1039" i="60" s="1"/>
  <c r="C733" i="60"/>
  <c r="B733" i="60" s="1"/>
  <c r="C867" i="60"/>
  <c r="B867" i="60" s="1"/>
  <c r="C875" i="60"/>
  <c r="B875" i="60" s="1"/>
  <c r="C835" i="60"/>
  <c r="B835" i="60" s="1"/>
  <c r="C1038" i="60"/>
  <c r="B1038" i="60" s="1"/>
  <c r="C901" i="60"/>
  <c r="B901" i="60" s="1"/>
  <c r="C1037" i="60"/>
  <c r="B1037" i="60" s="1"/>
  <c r="C1007" i="60"/>
  <c r="B1007" i="60" s="1"/>
  <c r="C747" i="60"/>
  <c r="B747" i="60" s="1"/>
  <c r="C760" i="60"/>
  <c r="B760" i="60" s="1"/>
  <c r="C951" i="60"/>
  <c r="B951" i="60" s="1"/>
  <c r="C1006" i="60"/>
  <c r="B1006" i="60" s="1"/>
  <c r="C900" i="60"/>
  <c r="B900" i="60" s="1"/>
  <c r="C899" i="60"/>
  <c r="B899" i="60" s="1"/>
  <c r="C898" i="60"/>
  <c r="B898" i="60" s="1"/>
  <c r="C1071" i="60"/>
  <c r="B1071" i="60" s="1"/>
  <c r="C789" i="60"/>
  <c r="B789" i="60" s="1"/>
  <c r="C1005" i="60"/>
  <c r="B1005" i="60" s="1"/>
  <c r="C950" i="60"/>
  <c r="B950" i="60" s="1"/>
  <c r="C821" i="60"/>
  <c r="B821" i="60" s="1"/>
  <c r="C897" i="60"/>
  <c r="B897" i="60" s="1"/>
  <c r="C949" i="60"/>
  <c r="B949" i="60" s="1"/>
  <c r="C859" i="60"/>
  <c r="B859" i="60" s="1"/>
  <c r="C788" i="60"/>
  <c r="B788" i="60" s="1"/>
  <c r="C772" i="60"/>
  <c r="B772" i="60" s="1"/>
  <c r="C1070" i="60"/>
  <c r="B1070" i="60" s="1"/>
  <c r="C981" i="60"/>
  <c r="B981" i="60" s="1"/>
  <c r="C1069" i="60"/>
  <c r="B1069" i="60" s="1"/>
  <c r="C896" i="60"/>
  <c r="B896" i="60" s="1"/>
  <c r="C874" i="60"/>
  <c r="B874" i="60" s="1"/>
  <c r="C853" i="60"/>
  <c r="B853" i="60" s="1"/>
  <c r="C1036" i="60"/>
  <c r="B1036" i="60" s="1"/>
  <c r="C948" i="60"/>
  <c r="B948" i="60" s="1"/>
  <c r="C815" i="60"/>
  <c r="B815" i="60" s="1"/>
  <c r="C836" i="60"/>
  <c r="B836" i="60" s="1"/>
  <c r="C1068" i="60"/>
  <c r="B1068" i="60" s="1"/>
  <c r="C895" i="60"/>
  <c r="B895" i="60" s="1"/>
  <c r="C732" i="60"/>
  <c r="B732" i="60" s="1"/>
  <c r="C273" i="60"/>
  <c r="B273" i="60" s="1"/>
  <c r="C894" i="60"/>
  <c r="B894" i="60" s="1"/>
  <c r="C1067" i="60"/>
  <c r="B1067" i="60" s="1"/>
  <c r="C1024" i="60"/>
  <c r="B1024" i="60" s="1"/>
  <c r="C1066" i="60"/>
  <c r="B1066" i="60" s="1"/>
  <c r="C759" i="60"/>
  <c r="B759" i="60" s="1"/>
  <c r="C764" i="60"/>
  <c r="B764" i="60" s="1"/>
  <c r="C787" i="60"/>
  <c r="B787" i="60" s="1"/>
  <c r="C807" i="60"/>
  <c r="B807" i="60" s="1"/>
  <c r="C893" i="60"/>
  <c r="B893" i="60" s="1"/>
  <c r="C892" i="60"/>
  <c r="B892" i="60" s="1"/>
  <c r="C858" i="60"/>
  <c r="B858" i="60" s="1"/>
  <c r="C275" i="60"/>
  <c r="B275" i="60" s="1"/>
  <c r="C280" i="60"/>
  <c r="B280" i="60" s="1"/>
  <c r="C1035" i="60"/>
  <c r="B1035" i="60" s="1"/>
  <c r="C980" i="60"/>
  <c r="B980" i="60" s="1"/>
  <c r="C1065" i="60"/>
  <c r="B1065" i="60" s="1"/>
  <c r="C823" i="60"/>
  <c r="B823" i="60" s="1"/>
  <c r="C758" i="60"/>
  <c r="B758" i="60" s="1"/>
  <c r="C1004" i="60"/>
  <c r="B1004" i="60" s="1"/>
  <c r="C891" i="60"/>
  <c r="B891" i="60" s="1"/>
  <c r="C1016" i="60"/>
  <c r="B1016" i="60" s="1"/>
  <c r="C890" i="60"/>
  <c r="B890" i="60" s="1"/>
  <c r="C1064" i="60"/>
  <c r="B1064" i="60" s="1"/>
  <c r="C763" i="60"/>
  <c r="B763" i="60" s="1"/>
  <c r="C889" i="60"/>
  <c r="B889" i="60" s="1"/>
  <c r="C996" i="60"/>
  <c r="B996" i="60" s="1"/>
  <c r="C1034" i="60"/>
  <c r="B1034" i="60" s="1"/>
  <c r="C888" i="60"/>
  <c r="B888" i="60" s="1"/>
  <c r="C1033" i="60"/>
  <c r="B1033" i="60" s="1"/>
  <c r="C887" i="60"/>
  <c r="B887" i="60" s="1"/>
  <c r="C731" i="60"/>
  <c r="B731" i="60" s="1"/>
  <c r="C827" i="60"/>
  <c r="B827" i="60" s="1"/>
  <c r="C979" i="60"/>
  <c r="B979" i="60" s="1"/>
  <c r="C1063" i="60"/>
  <c r="B1063" i="60" s="1"/>
  <c r="C886" i="60"/>
  <c r="B886" i="60" s="1"/>
  <c r="C786" i="60"/>
  <c r="B786" i="60" s="1"/>
  <c r="C1015" i="60"/>
  <c r="B1015" i="60" s="1"/>
  <c r="C762" i="60"/>
  <c r="B762" i="60" s="1"/>
  <c r="C1032" i="60"/>
  <c r="B1032" i="60" s="1"/>
  <c r="C1062" i="60"/>
  <c r="B1062" i="60" s="1"/>
  <c r="C885" i="60"/>
  <c r="B885" i="60" s="1"/>
  <c r="C947" i="60"/>
  <c r="B947" i="60" s="1"/>
  <c r="C1029" i="60"/>
  <c r="B1029" i="60" s="1"/>
  <c r="C866" i="60"/>
  <c r="B866" i="60" s="1"/>
  <c r="C884" i="60"/>
  <c r="B884" i="60" s="1"/>
  <c r="C819" i="60"/>
  <c r="B819" i="60" s="1"/>
  <c r="C978" i="60"/>
  <c r="B978" i="60" s="1"/>
  <c r="C757" i="60"/>
  <c r="B757" i="60" s="1"/>
  <c r="C852" i="60"/>
  <c r="B852" i="60" s="1"/>
  <c r="C756" i="60"/>
  <c r="B756" i="60" s="1"/>
  <c r="C1028" i="60"/>
  <c r="B1028" i="60" s="1"/>
  <c r="C780" i="60"/>
  <c r="B780" i="60" s="1"/>
  <c r="C865" i="60"/>
  <c r="B865" i="60" s="1"/>
  <c r="C883" i="60"/>
  <c r="B883" i="60" s="1"/>
  <c r="C1003" i="60"/>
  <c r="B1003" i="60" s="1"/>
  <c r="C882" i="60"/>
  <c r="B882" i="60" s="1"/>
  <c r="C785" i="60"/>
  <c r="B785" i="60" s="1"/>
  <c r="C975" i="60"/>
  <c r="B975" i="60" s="1"/>
  <c r="C977" i="60"/>
  <c r="B977" i="60" s="1"/>
  <c r="C844" i="60"/>
  <c r="B844" i="60" s="1"/>
  <c r="C727" i="60"/>
  <c r="B727" i="60" s="1"/>
  <c r="C873" i="60"/>
  <c r="B873" i="60" s="1"/>
  <c r="C881" i="60"/>
  <c r="B881" i="60" s="1"/>
  <c r="C857" i="60"/>
  <c r="B857" i="60" s="1"/>
  <c r="C444" i="60"/>
  <c r="B444" i="60" s="1"/>
  <c r="C476" i="60"/>
  <c r="B476" i="60" s="1"/>
  <c r="C706" i="60"/>
  <c r="B706" i="60" s="1"/>
  <c r="C455" i="60"/>
  <c r="B455" i="60" s="1"/>
  <c r="C1162" i="60"/>
  <c r="B1162" i="60" s="1"/>
  <c r="C265" i="60"/>
  <c r="B265" i="60" s="1"/>
  <c r="C1128" i="60"/>
  <c r="B1128" i="60" s="1"/>
  <c r="C681" i="60"/>
  <c r="B681" i="60" s="1"/>
  <c r="C410" i="60"/>
  <c r="B410" i="60" s="1"/>
  <c r="C210" i="60"/>
  <c r="B210" i="60" s="1"/>
  <c r="C1125" i="60"/>
  <c r="B1125" i="60" s="1"/>
  <c r="C298" i="60"/>
  <c r="B298" i="60" s="1"/>
  <c r="C1200" i="60"/>
  <c r="B1200" i="60" s="1"/>
  <c r="C307" i="60"/>
  <c r="B307" i="60" s="1"/>
  <c r="C702" i="60"/>
  <c r="B702" i="60" s="1"/>
  <c r="C342" i="60"/>
  <c r="B342" i="60" s="1"/>
  <c r="C408" i="60"/>
  <c r="B408" i="60" s="1"/>
  <c r="C357" i="60"/>
  <c r="B357" i="60" s="1"/>
  <c r="C1109" i="60"/>
  <c r="B1109" i="60" s="1"/>
  <c r="C443" i="60"/>
  <c r="B443" i="60" s="1"/>
  <c r="C437" i="60"/>
  <c r="B437" i="60" s="1"/>
  <c r="C441" i="60"/>
  <c r="B441" i="60" s="1"/>
  <c r="C162" i="60"/>
  <c r="B162" i="60" s="1"/>
  <c r="C475" i="60"/>
  <c r="B475" i="60" s="1"/>
  <c r="C359" i="60"/>
  <c r="B359" i="60" s="1"/>
  <c r="C320" i="60"/>
  <c r="B320" i="60" s="1"/>
  <c r="C1210" i="60"/>
  <c r="B1210" i="60" s="1"/>
  <c r="C409" i="60"/>
  <c r="B409" i="60" s="1"/>
  <c r="C1199" i="60"/>
  <c r="B1199" i="60" s="1"/>
  <c r="C351" i="60"/>
  <c r="B351" i="60" s="1"/>
  <c r="C1117" i="60"/>
  <c r="B1117" i="60" s="1"/>
  <c r="C350" i="60"/>
  <c r="B350" i="60" s="1"/>
  <c r="C1164" i="60"/>
  <c r="B1164" i="60" s="1"/>
  <c r="C333" i="60"/>
  <c r="B333" i="60" s="1"/>
  <c r="C165" i="60"/>
  <c r="B165" i="60" s="1"/>
  <c r="C173" i="60"/>
  <c r="B173" i="60" s="1"/>
  <c r="C219" i="60"/>
  <c r="B219" i="60" s="1"/>
  <c r="C445" i="60"/>
  <c r="B445" i="60" s="1"/>
  <c r="C286" i="60"/>
  <c r="B286" i="60" s="1"/>
  <c r="C227" i="60"/>
  <c r="B227" i="60" s="1"/>
  <c r="C373" i="60"/>
  <c r="B373" i="60" s="1"/>
  <c r="C299" i="60"/>
  <c r="B299" i="60" s="1"/>
  <c r="C708" i="60"/>
  <c r="B708" i="60" s="1"/>
  <c r="C182" i="60"/>
  <c r="B182" i="60" s="1"/>
  <c r="C296" i="60"/>
  <c r="B296" i="60" s="1"/>
  <c r="C1188" i="60"/>
  <c r="B1188" i="60" s="1"/>
  <c r="C161" i="60"/>
  <c r="B161" i="60" s="1"/>
  <c r="C168" i="60"/>
  <c r="B168" i="60" s="1"/>
  <c r="C344" i="60"/>
  <c r="B344" i="60" s="1"/>
  <c r="C407" i="60"/>
  <c r="B407" i="60" s="1"/>
  <c r="C284" i="60"/>
  <c r="B284" i="60" s="1"/>
  <c r="C429" i="60"/>
  <c r="B429" i="60" s="1"/>
  <c r="C690" i="60"/>
  <c r="B690" i="60" s="1"/>
  <c r="C1193" i="60"/>
  <c r="B1193" i="60" s="1"/>
  <c r="C419" i="60"/>
  <c r="B419" i="60" s="1"/>
  <c r="C345" i="60"/>
  <c r="B345" i="60" s="1"/>
  <c r="C474" i="60"/>
  <c r="B474" i="60" s="1"/>
  <c r="C310" i="60"/>
  <c r="B310" i="60" s="1"/>
  <c r="C158" i="60"/>
  <c r="B158" i="60" s="1"/>
  <c r="C209" i="60"/>
  <c r="B209" i="60" s="1"/>
  <c r="C197" i="60"/>
  <c r="B197" i="60" s="1"/>
  <c r="C473" i="60"/>
  <c r="B473" i="60" s="1"/>
  <c r="C686" i="60"/>
  <c r="B686" i="60" s="1"/>
  <c r="C218" i="60"/>
  <c r="B218" i="60" s="1"/>
  <c r="C1165" i="60"/>
  <c r="B1165" i="60" s="1"/>
  <c r="C1103" i="60"/>
  <c r="B1103" i="60" s="1"/>
  <c r="C226" i="60"/>
  <c r="B226" i="60" s="1"/>
  <c r="C440" i="60"/>
  <c r="B440" i="60" s="1"/>
  <c r="C363" i="60"/>
  <c r="B363" i="60" s="1"/>
  <c r="C224" i="60"/>
  <c r="B224" i="60" s="1"/>
  <c r="C1209" i="60"/>
  <c r="B1209" i="60" s="1"/>
  <c r="C372" i="60"/>
  <c r="B372" i="60" s="1"/>
  <c r="C1208" i="60"/>
  <c r="B1208" i="60" s="1"/>
  <c r="C231" i="60"/>
  <c r="B231" i="60" s="1"/>
  <c r="C1108" i="60"/>
  <c r="B1108" i="60" s="1"/>
  <c r="C711" i="60"/>
  <c r="B711" i="60" s="1"/>
  <c r="C1190" i="60"/>
  <c r="B1190" i="60" s="1"/>
  <c r="C448" i="60"/>
  <c r="B448" i="60" s="1"/>
  <c r="C292" i="60"/>
  <c r="B292" i="60" s="1"/>
  <c r="C199" i="60"/>
  <c r="B199" i="60" s="1"/>
  <c r="C208" i="60"/>
  <c r="B208" i="60" s="1"/>
  <c r="C189" i="60"/>
  <c r="B189" i="60" s="1"/>
  <c r="C291" i="60"/>
  <c r="B291" i="60" s="1"/>
  <c r="C369" i="60"/>
  <c r="B369" i="60" s="1"/>
  <c r="C332" i="60"/>
  <c r="B332" i="60" s="1"/>
  <c r="C472" i="60"/>
  <c r="B472" i="60" s="1"/>
  <c r="C434" i="60"/>
  <c r="B434" i="60" s="1"/>
  <c r="C381" i="60"/>
  <c r="B381" i="60" s="1"/>
  <c r="C360" i="60"/>
  <c r="B360" i="60" s="1"/>
  <c r="C366" i="60"/>
  <c r="B366" i="60" s="1"/>
  <c r="C171" i="60"/>
  <c r="B171" i="60" s="1"/>
  <c r="C471" i="60"/>
  <c r="B471" i="60" s="1"/>
  <c r="C223" i="60"/>
  <c r="B223" i="60" s="1"/>
  <c r="C358" i="60"/>
  <c r="B358" i="60" s="1"/>
  <c r="C167" i="60"/>
  <c r="B167" i="60" s="1"/>
  <c r="C306" i="60"/>
  <c r="B306" i="60" s="1"/>
  <c r="C179" i="60"/>
  <c r="B179" i="60" s="1"/>
  <c r="C421" i="60"/>
  <c r="B421" i="60" s="1"/>
  <c r="C701" i="60"/>
  <c r="B701" i="60" s="1"/>
  <c r="C405" i="60"/>
  <c r="B405" i="60" s="1"/>
  <c r="C428" i="60"/>
  <c r="B428" i="60" s="1"/>
  <c r="C319" i="60"/>
  <c r="B319" i="60" s="1"/>
  <c r="C424" i="60"/>
  <c r="B424" i="60" s="1"/>
  <c r="C1118" i="60"/>
  <c r="B1118" i="60" s="1"/>
  <c r="C685" i="60"/>
  <c r="B685" i="60" s="1"/>
  <c r="C340" i="60"/>
  <c r="B340" i="60" s="1"/>
  <c r="C682" i="60"/>
  <c r="B682" i="60" s="1"/>
  <c r="C395" i="60"/>
  <c r="B395" i="60" s="1"/>
  <c r="C447" i="60"/>
  <c r="B447" i="60" s="1"/>
  <c r="C423" i="60"/>
  <c r="B423" i="60" s="1"/>
  <c r="C700" i="60"/>
  <c r="B700" i="60" s="1"/>
  <c r="C181" i="60"/>
  <c r="B181" i="60" s="1"/>
  <c r="C331" i="60"/>
  <c r="B331" i="60" s="1"/>
  <c r="C309" i="60"/>
  <c r="B309" i="60" s="1"/>
  <c r="C207" i="60"/>
  <c r="B207" i="60" s="1"/>
  <c r="C377" i="60"/>
  <c r="B377" i="60" s="1"/>
  <c r="C155" i="60"/>
  <c r="B155" i="60" s="1"/>
  <c r="C457" i="60"/>
  <c r="B457" i="60" s="1"/>
  <c r="C264" i="60"/>
  <c r="B264" i="60" s="1"/>
  <c r="C470" i="60"/>
  <c r="B470" i="60" s="1"/>
  <c r="C188" i="60"/>
  <c r="B188" i="60" s="1"/>
  <c r="C432" i="60"/>
  <c r="B432" i="60" s="1"/>
  <c r="C413" i="60"/>
  <c r="B413" i="60" s="1"/>
  <c r="C330" i="60"/>
  <c r="B330" i="60" s="1"/>
  <c r="C1195" i="60"/>
  <c r="B1195" i="60" s="1"/>
  <c r="C354" i="60"/>
  <c r="B354" i="60" s="1"/>
  <c r="C180" i="60"/>
  <c r="B180" i="60" s="1"/>
  <c r="C1119" i="60"/>
  <c r="B1119" i="60" s="1"/>
  <c r="C427" i="60"/>
  <c r="B427" i="60" s="1"/>
  <c r="C684" i="60"/>
  <c r="B684" i="60" s="1"/>
  <c r="C318" i="60"/>
  <c r="B318" i="60" s="1"/>
  <c r="C329" i="60"/>
  <c r="B329" i="60" s="1"/>
  <c r="C1202" i="60"/>
  <c r="B1202" i="60" s="1"/>
  <c r="C195" i="60"/>
  <c r="B195" i="60" s="1"/>
  <c r="C300" i="60"/>
  <c r="B300" i="60" s="1"/>
  <c r="C422" i="60"/>
  <c r="B422" i="60" s="1"/>
  <c r="C361" i="60"/>
  <c r="B361" i="60" s="1"/>
  <c r="C1115" i="60"/>
  <c r="B1115" i="60" s="1"/>
  <c r="C1203" i="60"/>
  <c r="B1203" i="60" s="1"/>
  <c r="C339" i="60"/>
  <c r="B339" i="60" s="1"/>
  <c r="C185" i="60"/>
  <c r="B185" i="60" s="1"/>
  <c r="C459" i="60"/>
  <c r="B459" i="60" s="1"/>
  <c r="C699" i="60"/>
  <c r="B699" i="60" s="1"/>
  <c r="C698" i="60"/>
  <c r="B698" i="60" s="1"/>
  <c r="C446" i="60"/>
  <c r="B446" i="60" s="1"/>
  <c r="C338" i="60"/>
  <c r="B338" i="60" s="1"/>
  <c r="C159" i="60"/>
  <c r="B159" i="60" s="1"/>
  <c r="C697" i="60"/>
  <c r="B697" i="60" s="1"/>
  <c r="C1201" i="60"/>
  <c r="B1201" i="60" s="1"/>
  <c r="C689" i="60"/>
  <c r="B689" i="60" s="1"/>
  <c r="C364" i="60"/>
  <c r="B364" i="60" s="1"/>
  <c r="C367" i="60"/>
  <c r="B367" i="60" s="1"/>
  <c r="C1207" i="60"/>
  <c r="B1207" i="60" s="1"/>
  <c r="C317" i="60"/>
  <c r="B317" i="60" s="1"/>
  <c r="C190" i="60"/>
  <c r="B190" i="60" s="1"/>
  <c r="C469" i="60"/>
  <c r="B469" i="60" s="1"/>
  <c r="C213" i="60"/>
  <c r="B213" i="60" s="1"/>
  <c r="C383" i="60"/>
  <c r="B383" i="60" s="1"/>
  <c r="C346" i="60"/>
  <c r="B346" i="60" s="1"/>
  <c r="C212" i="60"/>
  <c r="B212" i="60" s="1"/>
  <c r="C393" i="60"/>
  <c r="B393" i="60" s="1"/>
  <c r="C1124" i="60"/>
  <c r="B1124" i="60" s="1"/>
  <c r="C411" i="60"/>
  <c r="B411" i="60" s="1"/>
  <c r="C396" i="60"/>
  <c r="B396" i="60" s="1"/>
  <c r="C177" i="60"/>
  <c r="B177" i="60" s="1"/>
  <c r="C164" i="60"/>
  <c r="B164" i="60" s="1"/>
  <c r="C349" i="60"/>
  <c r="B349" i="60" s="1"/>
  <c r="C232" i="60"/>
  <c r="B232" i="60" s="1"/>
  <c r="C308" i="60"/>
  <c r="B308" i="60" s="1"/>
  <c r="C1122" i="60"/>
  <c r="B1122" i="60" s="1"/>
  <c r="C404" i="60"/>
  <c r="B404" i="60" s="1"/>
  <c r="C468" i="60"/>
  <c r="B468" i="60" s="1"/>
  <c r="C439" i="60"/>
  <c r="B439" i="60" s="1"/>
  <c r="C394" i="60"/>
  <c r="B394" i="60" s="1"/>
  <c r="C160" i="60"/>
  <c r="B160" i="60" s="1"/>
  <c r="C362" i="60"/>
  <c r="B362" i="60" s="1"/>
  <c r="C328" i="60"/>
  <c r="B328" i="60" s="1"/>
  <c r="C426" i="60"/>
  <c r="B426" i="60" s="1"/>
  <c r="C1163" i="60"/>
  <c r="B1163" i="60" s="1"/>
  <c r="C1121" i="60"/>
  <c r="B1121" i="60" s="1"/>
  <c r="C1123" i="60"/>
  <c r="B1123" i="60" s="1"/>
  <c r="C467" i="60"/>
  <c r="B467" i="60" s="1"/>
  <c r="C283" i="60"/>
  <c r="B283" i="60" s="1"/>
  <c r="C398" i="60"/>
  <c r="B398" i="60" s="1"/>
  <c r="C169" i="60"/>
  <c r="B169" i="60" s="1"/>
  <c r="C696" i="60"/>
  <c r="B696" i="60" s="1"/>
  <c r="C288" i="60"/>
  <c r="B288" i="60" s="1"/>
  <c r="C217" i="60"/>
  <c r="B217" i="60" s="1"/>
  <c r="C442" i="60"/>
  <c r="B442" i="60" s="1"/>
  <c r="C194" i="60"/>
  <c r="B194" i="60" s="1"/>
  <c r="C709" i="60"/>
  <c r="B709" i="60" s="1"/>
  <c r="C688" i="60"/>
  <c r="B688" i="60" s="1"/>
  <c r="C1116" i="60"/>
  <c r="B1116" i="60" s="1"/>
  <c r="C316" i="60"/>
  <c r="B316" i="60" s="1"/>
  <c r="C225" i="60"/>
  <c r="B225" i="60" s="1"/>
  <c r="C431" i="60"/>
  <c r="B431" i="60" s="1"/>
  <c r="C206" i="60"/>
  <c r="B206" i="60" s="1"/>
  <c r="C454" i="60"/>
  <c r="B454" i="60" s="1"/>
  <c r="C352" i="60"/>
  <c r="B352" i="60" s="1"/>
  <c r="C703" i="60"/>
  <c r="B703" i="60" s="1"/>
  <c r="C435" i="60"/>
  <c r="B435" i="60" s="1"/>
  <c r="C315" i="60"/>
  <c r="B315" i="60" s="1"/>
  <c r="C326" i="60"/>
  <c r="B326" i="60" s="1"/>
  <c r="C198" i="60"/>
  <c r="B198" i="60" s="1"/>
  <c r="C418" i="60"/>
  <c r="B418" i="60" s="1"/>
  <c r="C322" i="60"/>
  <c r="B322" i="60" s="1"/>
  <c r="C1114" i="60"/>
  <c r="B1114" i="60" s="1"/>
  <c r="C1135" i="60"/>
  <c r="B1135" i="60" s="1"/>
  <c r="C415" i="60"/>
  <c r="B415" i="60" s="1"/>
  <c r="C707" i="60"/>
  <c r="B707" i="60" s="1"/>
  <c r="C295" i="60"/>
  <c r="B295" i="60" s="1"/>
  <c r="C453" i="60"/>
  <c r="B453" i="60" s="1"/>
  <c r="C176" i="60"/>
  <c r="B176" i="60" s="1"/>
  <c r="C285" i="60"/>
  <c r="B285" i="60" s="1"/>
  <c r="C1107" i="60"/>
  <c r="B1107" i="60" s="1"/>
  <c r="C302" i="60"/>
  <c r="B302" i="60" s="1"/>
  <c r="C371" i="60"/>
  <c r="B371" i="60" s="1"/>
  <c r="C402" i="60"/>
  <c r="B402" i="60" s="1"/>
  <c r="C420" i="60"/>
  <c r="B420" i="60" s="1"/>
  <c r="C205" i="60"/>
  <c r="B205" i="60" s="1"/>
  <c r="C1131" i="60"/>
  <c r="B1131" i="60" s="1"/>
  <c r="C184" i="60"/>
  <c r="B184" i="60" s="1"/>
  <c r="C385" i="60"/>
  <c r="B385" i="60" s="1"/>
  <c r="C337" i="60"/>
  <c r="B337" i="60" s="1"/>
  <c r="C289" i="60"/>
  <c r="B289" i="60" s="1"/>
  <c r="C228" i="60"/>
  <c r="B228" i="60" s="1"/>
  <c r="C229" i="60"/>
  <c r="B229" i="60" s="1"/>
  <c r="C267" i="60"/>
  <c r="B267" i="60" s="1"/>
  <c r="C183" i="60"/>
  <c r="B183" i="60" s="1"/>
  <c r="C451" i="60"/>
  <c r="B451" i="60" s="1"/>
  <c r="C710" i="60"/>
  <c r="B710" i="60" s="1"/>
  <c r="C321" i="60"/>
  <c r="B321" i="60" s="1"/>
  <c r="C380" i="60"/>
  <c r="B380" i="60" s="1"/>
  <c r="C1192" i="60"/>
  <c r="B1192" i="60" s="1"/>
  <c r="C157" i="60"/>
  <c r="B157" i="60" s="1"/>
  <c r="C466" i="60"/>
  <c r="B466" i="60" s="1"/>
  <c r="C336" i="60"/>
  <c r="B336" i="60" s="1"/>
  <c r="C1206" i="60"/>
  <c r="B1206" i="60" s="1"/>
  <c r="C1110" i="60"/>
  <c r="B1110" i="60" s="1"/>
  <c r="C433" i="60"/>
  <c r="B433" i="60" s="1"/>
  <c r="C390" i="60"/>
  <c r="B390" i="60" s="1"/>
  <c r="C399" i="60"/>
  <c r="B399" i="60" s="1"/>
  <c r="C465" i="60"/>
  <c r="B465" i="60" s="1"/>
  <c r="C687" i="60"/>
  <c r="B687" i="60" s="1"/>
  <c r="C430" i="60"/>
  <c r="B430" i="60" s="1"/>
  <c r="C464" i="60"/>
  <c r="B464" i="60" s="1"/>
  <c r="C314" i="60"/>
  <c r="B314" i="60" s="1"/>
  <c r="C355" i="60"/>
  <c r="B355" i="60" s="1"/>
  <c r="C412" i="60"/>
  <c r="B412" i="60" s="1"/>
  <c r="C216" i="60"/>
  <c r="B216" i="60" s="1"/>
  <c r="C266" i="60"/>
  <c r="B266" i="60" s="1"/>
  <c r="C384" i="60"/>
  <c r="B384" i="60" s="1"/>
  <c r="C325" i="60"/>
  <c r="B325" i="60" s="1"/>
  <c r="C204" i="60"/>
  <c r="B204" i="60" s="1"/>
  <c r="C695" i="60"/>
  <c r="B695" i="60" s="1"/>
  <c r="C211" i="60"/>
  <c r="B211" i="60" s="1"/>
  <c r="C313" i="60"/>
  <c r="B313" i="60" s="1"/>
  <c r="C1198" i="60"/>
  <c r="B1198" i="60" s="1"/>
  <c r="C178" i="60"/>
  <c r="B178" i="60" s="1"/>
  <c r="C1134" i="60"/>
  <c r="B1134" i="60" s="1"/>
  <c r="C378" i="60"/>
  <c r="B378" i="60" s="1"/>
  <c r="C175" i="60"/>
  <c r="B175" i="60" s="1"/>
  <c r="C694" i="60"/>
  <c r="B694" i="60" s="1"/>
  <c r="C281" i="60"/>
  <c r="B281" i="60" s="1"/>
  <c r="C1189" i="60"/>
  <c r="B1189" i="60" s="1"/>
  <c r="C166" i="60"/>
  <c r="B166" i="60" s="1"/>
  <c r="C374" i="60"/>
  <c r="B374" i="60" s="1"/>
  <c r="C1186" i="60"/>
  <c r="B1186" i="60" s="1"/>
  <c r="C297" i="60"/>
  <c r="B297" i="60" s="1"/>
  <c r="C222" i="60"/>
  <c r="B222" i="60" s="1"/>
  <c r="C450" i="60"/>
  <c r="B450" i="60" s="1"/>
  <c r="C365" i="60"/>
  <c r="B365" i="60" s="1"/>
  <c r="C463" i="60"/>
  <c r="B463" i="60" s="1"/>
  <c r="C389" i="60"/>
  <c r="B389" i="60" s="1"/>
  <c r="C203" i="60"/>
  <c r="B203" i="60" s="1"/>
  <c r="C1197" i="60"/>
  <c r="B1197" i="60" s="1"/>
  <c r="C341" i="60"/>
  <c r="B341" i="60" s="1"/>
  <c r="C324" i="60"/>
  <c r="B324" i="60" s="1"/>
  <c r="C1187" i="60"/>
  <c r="B1187" i="60" s="1"/>
  <c r="C452" i="60"/>
  <c r="B452" i="60" s="1"/>
  <c r="C335" i="60"/>
  <c r="B335" i="60" s="1"/>
  <c r="C462" i="60"/>
  <c r="B462" i="60" s="1"/>
  <c r="C1133" i="60"/>
  <c r="B1133" i="60" s="1"/>
  <c r="C376" i="60"/>
  <c r="B376" i="60" s="1"/>
  <c r="C704" i="60"/>
  <c r="B704" i="60" s="1"/>
  <c r="C425" i="60"/>
  <c r="B425" i="60" s="1"/>
  <c r="C1113" i="60"/>
  <c r="B1113" i="60" s="1"/>
  <c r="C202" i="60"/>
  <c r="B202" i="60" s="1"/>
  <c r="C282" i="60"/>
  <c r="B282" i="60" s="1"/>
  <c r="C1196" i="60"/>
  <c r="B1196" i="60" s="1"/>
  <c r="C1130" i="60"/>
  <c r="B1130" i="60" s="1"/>
  <c r="C1132" i="60"/>
  <c r="B1132" i="60" s="1"/>
  <c r="C294" i="60"/>
  <c r="B294" i="60" s="1"/>
  <c r="C401" i="60"/>
  <c r="B401" i="60" s="1"/>
  <c r="C386" i="60"/>
  <c r="B386" i="60" s="1"/>
  <c r="C303" i="60"/>
  <c r="B303" i="60" s="1"/>
  <c r="C416" i="60"/>
  <c r="B416" i="60" s="1"/>
  <c r="C461" i="60"/>
  <c r="B461" i="60" s="1"/>
  <c r="C414" i="60"/>
  <c r="B414" i="60" s="1"/>
  <c r="C406" i="60"/>
  <c r="B406" i="60" s="1"/>
  <c r="C187" i="60"/>
  <c r="B187" i="60" s="1"/>
  <c r="C1191" i="60"/>
  <c r="B1191" i="60" s="1"/>
  <c r="C230" i="60"/>
  <c r="B230" i="60" s="1"/>
  <c r="C375" i="60"/>
  <c r="B375" i="60" s="1"/>
  <c r="C456" i="60"/>
  <c r="B456" i="60" s="1"/>
  <c r="C382" i="60"/>
  <c r="B382" i="60" s="1"/>
  <c r="C191" i="60"/>
  <c r="B191" i="60" s="1"/>
  <c r="C388" i="60"/>
  <c r="B388" i="60" s="1"/>
  <c r="C334" i="60"/>
  <c r="B334" i="60" s="1"/>
  <c r="C201" i="60"/>
  <c r="B201" i="60" s="1"/>
  <c r="C1105" i="60"/>
  <c r="B1105" i="60" s="1"/>
  <c r="C387" i="60"/>
  <c r="B387" i="60" s="1"/>
  <c r="C343" i="60"/>
  <c r="B343" i="60" s="1"/>
  <c r="C379" i="60"/>
  <c r="B379" i="60" s="1"/>
  <c r="C1111" i="60"/>
  <c r="B1111" i="60" s="1"/>
  <c r="C347" i="60"/>
  <c r="B347" i="60" s="1"/>
  <c r="C312" i="60"/>
  <c r="B312" i="60" s="1"/>
  <c r="C304" i="60"/>
  <c r="B304" i="60" s="1"/>
  <c r="C301" i="60"/>
  <c r="B301" i="60" s="1"/>
  <c r="C458" i="60"/>
  <c r="B458" i="60" s="1"/>
  <c r="C163" i="60"/>
  <c r="B163" i="60" s="1"/>
  <c r="C460" i="60"/>
  <c r="B460" i="60" s="1"/>
  <c r="C200" i="60"/>
  <c r="B200" i="60" s="1"/>
  <c r="C370" i="60"/>
  <c r="B370" i="60" s="1"/>
  <c r="C305" i="60"/>
  <c r="B305" i="60" s="1"/>
  <c r="C293" i="60"/>
  <c r="B293" i="60" s="1"/>
  <c r="C193" i="60"/>
  <c r="B193" i="60" s="1"/>
  <c r="C1205" i="60"/>
  <c r="B1205" i="60" s="1"/>
  <c r="C156" i="60"/>
  <c r="B156" i="60" s="1"/>
  <c r="C348" i="60"/>
  <c r="B348" i="60" s="1"/>
  <c r="C683" i="60"/>
  <c r="B683" i="60" s="1"/>
  <c r="C438" i="60"/>
  <c r="B438" i="60" s="1"/>
  <c r="C221" i="60"/>
  <c r="B221" i="60" s="1"/>
  <c r="C1129" i="60"/>
  <c r="B1129" i="60" s="1"/>
  <c r="C391" i="60"/>
  <c r="B391" i="60" s="1"/>
  <c r="C1106" i="60"/>
  <c r="B1106" i="60" s="1"/>
  <c r="C220" i="60"/>
  <c r="B220" i="60" s="1"/>
  <c r="C1126" i="60"/>
  <c r="B1126" i="60" s="1"/>
  <c r="C287" i="60"/>
  <c r="B287" i="60" s="1"/>
  <c r="C1127" i="60"/>
  <c r="B1127" i="60" s="1"/>
  <c r="C1194" i="60"/>
  <c r="B1194" i="60" s="1"/>
  <c r="C311" i="60"/>
  <c r="B311" i="60" s="1"/>
  <c r="C353" i="60"/>
  <c r="B353" i="60" s="1"/>
  <c r="C327" i="60"/>
  <c r="B327" i="60" s="1"/>
  <c r="C436" i="60"/>
  <c r="B436" i="60" s="1"/>
  <c r="C215" i="60"/>
  <c r="B215" i="60" s="1"/>
  <c r="C214" i="60"/>
  <c r="B214" i="60" s="1"/>
  <c r="C356" i="60"/>
  <c r="B356" i="60" s="1"/>
  <c r="C693" i="60"/>
  <c r="B693" i="60" s="1"/>
  <c r="C172" i="60"/>
  <c r="B172" i="60" s="1"/>
  <c r="C290" i="60"/>
  <c r="B290" i="60" s="1"/>
  <c r="C400" i="60"/>
  <c r="B400" i="60" s="1"/>
  <c r="C174" i="60"/>
  <c r="B174" i="60" s="1"/>
  <c r="C263" i="60"/>
  <c r="B263" i="60" s="1"/>
  <c r="C170" i="60"/>
  <c r="B170" i="60" s="1"/>
  <c r="C192" i="60"/>
  <c r="B192" i="60" s="1"/>
  <c r="C692" i="60"/>
  <c r="B692" i="60" s="1"/>
  <c r="C397" i="60"/>
  <c r="B397" i="60" s="1"/>
  <c r="C392" i="60"/>
  <c r="B392" i="60" s="1"/>
  <c r="C1204" i="60"/>
  <c r="B1204" i="60" s="1"/>
  <c r="C368" i="60"/>
  <c r="B368" i="60" s="1"/>
  <c r="C323" i="60"/>
  <c r="B323" i="60" s="1"/>
  <c r="C1104" i="60"/>
  <c r="B1104" i="60" s="1"/>
  <c r="C1120" i="60"/>
  <c r="B1120" i="60" s="1"/>
  <c r="C403" i="60"/>
  <c r="B403" i="60" s="1"/>
  <c r="C196" i="60"/>
  <c r="B196" i="60" s="1"/>
  <c r="C186" i="60"/>
  <c r="B186" i="60" s="1"/>
  <c r="C449" i="60"/>
  <c r="B449" i="60" s="1"/>
  <c r="C1112" i="60"/>
  <c r="B1112" i="60" s="1"/>
  <c r="C705" i="60"/>
  <c r="B705" i="60" s="1"/>
  <c r="C691" i="60"/>
  <c r="B691" i="60" s="1"/>
  <c r="O59" i="66" l="1"/>
  <c r="O417" i="66"/>
  <c r="O312" i="66"/>
  <c r="O1075" i="66"/>
  <c r="O640" i="66"/>
  <c r="O656" i="66"/>
  <c r="O24" i="66"/>
  <c r="O418" i="66"/>
  <c r="O63" i="66"/>
  <c r="O195" i="66"/>
  <c r="O451" i="66"/>
  <c r="O1009" i="66"/>
  <c r="O897" i="66"/>
  <c r="O739" i="66"/>
  <c r="O762" i="66"/>
  <c r="O474" i="66"/>
  <c r="O1345" i="66"/>
  <c r="O143" i="66"/>
  <c r="O96" i="66"/>
  <c r="H461" i="66"/>
  <c r="H387" i="66"/>
  <c r="O534" i="66"/>
  <c r="O1218" i="66"/>
  <c r="O1078" i="66"/>
  <c r="O616" i="66"/>
  <c r="O785" i="66"/>
  <c r="O410" i="66"/>
  <c r="O972" i="66"/>
  <c r="O155" i="66"/>
  <c r="O206" i="66"/>
  <c r="O803" i="66"/>
  <c r="O944" i="66"/>
  <c r="O1080" i="66"/>
  <c r="O704" i="66"/>
  <c r="O775" i="66"/>
  <c r="O257" i="66"/>
  <c r="O489" i="66"/>
  <c r="O323" i="66"/>
  <c r="O1185" i="66"/>
  <c r="O1110" i="66"/>
  <c r="O1305" i="66"/>
  <c r="O1315" i="66"/>
  <c r="O1325" i="66"/>
  <c r="O116" i="66"/>
  <c r="O160" i="66"/>
  <c r="O1378" i="66"/>
  <c r="O575" i="66"/>
  <c r="O920" i="66"/>
  <c r="O845" i="66"/>
  <c r="O793" i="66"/>
  <c r="O1336" i="66"/>
  <c r="O402" i="66"/>
  <c r="O75" i="66"/>
  <c r="O349" i="66"/>
  <c r="O893" i="66"/>
  <c r="O838" i="66"/>
  <c r="O661" i="66"/>
  <c r="O1373" i="66"/>
  <c r="O13" i="66"/>
  <c r="O237" i="66"/>
  <c r="O167" i="66"/>
  <c r="O1251" i="66"/>
  <c r="O363" i="66"/>
  <c r="O1128" i="66"/>
  <c r="O258" i="66"/>
  <c r="O623" i="66"/>
  <c r="O443" i="66"/>
  <c r="O446" i="66"/>
  <c r="O120" i="66"/>
  <c r="O36" i="66"/>
  <c r="O199" i="66"/>
  <c r="O438" i="66"/>
  <c r="O865" i="66"/>
  <c r="O314" i="66"/>
  <c r="O648" i="66"/>
  <c r="O1342" i="66"/>
  <c r="O1028" i="66"/>
  <c r="O945" i="66"/>
  <c r="O263" i="66"/>
  <c r="O696" i="66"/>
  <c r="O441" i="66"/>
  <c r="O480" i="66"/>
  <c r="O131" i="66"/>
  <c r="O176" i="66"/>
  <c r="H357" i="66"/>
  <c r="O1007" i="66"/>
  <c r="O1088" i="66"/>
  <c r="O629" i="66"/>
  <c r="O781" i="66"/>
  <c r="O290" i="66"/>
  <c r="O551" i="66"/>
  <c r="O995" i="66"/>
  <c r="O1106" i="66"/>
  <c r="O736" i="66"/>
  <c r="O726" i="66"/>
  <c r="O942" i="66"/>
  <c r="O588" i="66"/>
  <c r="O138" i="66"/>
  <c r="O188" i="66"/>
  <c r="O395" i="66"/>
  <c r="O1035" i="66"/>
  <c r="O905" i="66"/>
  <c r="O771" i="66"/>
  <c r="O794" i="66"/>
  <c r="O503" i="66"/>
  <c r="O435" i="66"/>
  <c r="O86" i="66"/>
  <c r="O70" i="66"/>
  <c r="O212" i="66"/>
  <c r="O543" i="66"/>
  <c r="O1189" i="66"/>
  <c r="O1300" i="66"/>
  <c r="O652" i="66"/>
  <c r="O1356" i="66"/>
  <c r="O453" i="66"/>
  <c r="O1029" i="66"/>
  <c r="O832" i="66"/>
  <c r="O589" i="66"/>
  <c r="O1248" i="66"/>
  <c r="O354" i="66"/>
  <c r="O108" i="66"/>
  <c r="O545" i="66"/>
  <c r="O1184" i="66"/>
  <c r="O1083" i="66"/>
  <c r="O722" i="66"/>
  <c r="O1379" i="66"/>
  <c r="O823" i="66"/>
  <c r="O532" i="66"/>
  <c r="O1038" i="66"/>
  <c r="O44" i="66"/>
  <c r="O55" i="66"/>
  <c r="O455" i="66"/>
  <c r="O1281" i="66"/>
  <c r="O381" i="66"/>
  <c r="O810" i="66"/>
  <c r="O462" i="66"/>
  <c r="O499" i="66"/>
  <c r="O317" i="66"/>
  <c r="O301" i="66"/>
  <c r="O828" i="66"/>
  <c r="O99" i="66"/>
  <c r="O80" i="66"/>
  <c r="O72" i="66"/>
  <c r="O827" i="66"/>
  <c r="O1276" i="66"/>
  <c r="O101" i="66"/>
  <c r="O1249" i="66"/>
  <c r="O459" i="66"/>
  <c r="O1256" i="66"/>
  <c r="O370" i="66"/>
  <c r="O256" i="66"/>
  <c r="O373" i="66"/>
  <c r="O34" i="66"/>
  <c r="O60" i="66"/>
  <c r="O576" i="66"/>
  <c r="O1168" i="66"/>
  <c r="O806" i="66"/>
  <c r="O531" i="66"/>
  <c r="O464" i="66"/>
  <c r="O1355" i="66"/>
  <c r="O420" i="66"/>
  <c r="O429" i="66"/>
  <c r="O1310" i="66"/>
  <c r="O1034" i="66"/>
  <c r="O1002" i="66"/>
  <c r="O1182" i="66"/>
  <c r="O549" i="66"/>
  <c r="O579" i="66"/>
  <c r="O345" i="66"/>
  <c r="O442" i="66"/>
  <c r="O329" i="66"/>
  <c r="O245" i="66"/>
  <c r="O360" i="66"/>
  <c r="O558" i="66"/>
  <c r="O331" i="66"/>
  <c r="O350" i="66"/>
  <c r="O227" i="66"/>
  <c r="O409" i="66"/>
  <c r="O1066" i="66"/>
  <c r="O682" i="66"/>
  <c r="O467" i="66"/>
  <c r="O820" i="66"/>
  <c r="O1011" i="66"/>
  <c r="O1152" i="66"/>
  <c r="O753" i="66"/>
  <c r="O801" i="66"/>
  <c r="O807" i="66"/>
  <c r="O898" i="66"/>
  <c r="O985" i="66"/>
  <c r="O719" i="66"/>
  <c r="O560" i="66"/>
  <c r="H562" i="66"/>
  <c r="O393" i="66"/>
  <c r="O1163" i="66"/>
  <c r="O106" i="66"/>
  <c r="O320" i="66"/>
  <c r="O507" i="66"/>
  <c r="O365" i="66"/>
  <c r="O100" i="66"/>
  <c r="O450" i="66"/>
  <c r="O1365" i="66"/>
  <c r="O344" i="66"/>
  <c r="O10" i="66"/>
  <c r="O37" i="66"/>
  <c r="O573" i="66"/>
  <c r="O105" i="66"/>
  <c r="O824" i="66"/>
  <c r="O5" i="66"/>
  <c r="O525" i="66"/>
  <c r="O530" i="66"/>
  <c r="O79" i="66"/>
  <c r="O569" i="66"/>
  <c r="O352" i="66"/>
  <c r="O1382" i="66"/>
  <c r="O394" i="66"/>
  <c r="O1027" i="66"/>
  <c r="O78" i="66"/>
  <c r="O1311" i="66"/>
  <c r="O407" i="66"/>
  <c r="O414" i="66"/>
  <c r="O16" i="66"/>
  <c r="O1025" i="66"/>
  <c r="O1037" i="66"/>
  <c r="O1212" i="66"/>
  <c r="O805" i="66"/>
  <c r="O56" i="66"/>
  <c r="O437" i="66"/>
  <c r="O565" i="66"/>
  <c r="O535" i="66"/>
  <c r="O98" i="66"/>
  <c r="O38" i="66"/>
  <c r="O1383" i="66"/>
  <c r="O377" i="66"/>
  <c r="O1015" i="66"/>
  <c r="O1032" i="66"/>
  <c r="O372" i="66"/>
  <c r="O42" i="66"/>
  <c r="O384" i="66"/>
  <c r="O1247" i="66"/>
  <c r="O1312" i="66"/>
  <c r="O847" i="66"/>
  <c r="O889" i="66"/>
  <c r="O1210" i="66"/>
  <c r="O854" i="66"/>
  <c r="O1217" i="66"/>
  <c r="O1055" i="66"/>
  <c r="O1225" i="66"/>
  <c r="O318" i="66"/>
  <c r="O184" i="66"/>
  <c r="O1120" i="66"/>
  <c r="O1197" i="66"/>
  <c r="O750" i="66"/>
  <c r="O505" i="66"/>
  <c r="O81" i="66"/>
  <c r="O930" i="66"/>
  <c r="O861" i="66"/>
  <c r="O330" i="66"/>
  <c r="O347" i="66"/>
  <c r="O472" i="66"/>
  <c r="O1010" i="66"/>
  <c r="O909" i="66"/>
  <c r="O752" i="66"/>
  <c r="O74" i="66"/>
  <c r="O369" i="66"/>
  <c r="O577" i="66"/>
  <c r="O1229" i="66"/>
  <c r="O334" i="66"/>
  <c r="O1280" i="66"/>
  <c r="O477" i="66"/>
  <c r="O822" i="66"/>
  <c r="O1354" i="66"/>
  <c r="O335" i="66"/>
  <c r="O452" i="66"/>
  <c r="O826" i="66"/>
  <c r="O351" i="66"/>
  <c r="O45" i="66"/>
  <c r="O255" i="66"/>
  <c r="O1265" i="66"/>
  <c r="O1268" i="66"/>
  <c r="O73" i="66"/>
  <c r="O552" i="66"/>
  <c r="O448" i="66"/>
  <c r="O57" i="66"/>
  <c r="O808" i="66"/>
  <c r="O470" i="66"/>
  <c r="O247" i="66"/>
  <c r="O399" i="66"/>
  <c r="O1338" i="66"/>
  <c r="O324" i="66"/>
  <c r="O539" i="66"/>
  <c r="O361" i="66"/>
  <c r="O428" i="66"/>
  <c r="O1366" i="66"/>
  <c r="O1008" i="66"/>
  <c r="O943" i="66"/>
  <c r="O874" i="66"/>
  <c r="O367" i="66"/>
  <c r="O14" i="66"/>
  <c r="O368" i="66"/>
  <c r="O380" i="66"/>
  <c r="O359" i="66"/>
  <c r="O816" i="66"/>
  <c r="O800" i="66"/>
  <c r="O1313" i="66"/>
  <c r="O493" i="66"/>
  <c r="O1142" i="66"/>
  <c r="O1143" i="66"/>
  <c r="O484" i="66"/>
  <c r="O342" i="66"/>
  <c r="O488" i="66"/>
  <c r="O104" i="66"/>
  <c r="O1384" i="66"/>
  <c r="O1026" i="66"/>
  <c r="O884" i="66"/>
  <c r="O1041" i="66"/>
  <c r="O998" i="66"/>
  <c r="O1051" i="66"/>
  <c r="O904" i="66"/>
  <c r="O1192" i="66"/>
  <c r="O1019" i="66"/>
  <c r="O895" i="66"/>
  <c r="O1202" i="66"/>
  <c r="O1164" i="66"/>
  <c r="O1177" i="66"/>
  <c r="O1097" i="66"/>
  <c r="O900" i="66"/>
  <c r="O1057" i="66"/>
  <c r="O887" i="66"/>
  <c r="O1068" i="66"/>
  <c r="O851" i="66"/>
  <c r="O1109" i="66"/>
  <c r="O1238" i="66"/>
  <c r="O631" i="66"/>
  <c r="O1307" i="66"/>
  <c r="O641" i="66"/>
  <c r="O1175" i="66"/>
  <c r="O1144" i="66"/>
  <c r="O1123" i="66"/>
  <c r="O1157" i="66"/>
  <c r="O1187" i="66"/>
  <c r="O1018" i="66"/>
  <c r="O1159" i="66"/>
  <c r="O1020" i="66"/>
  <c r="O864" i="66"/>
  <c r="O112" i="66"/>
  <c r="O190" i="66"/>
  <c r="O1206" i="66"/>
  <c r="O978" i="66"/>
  <c r="O787" i="66"/>
  <c r="O1236" i="66"/>
  <c r="O39" i="66"/>
  <c r="O1186" i="66"/>
  <c r="O261" i="66"/>
  <c r="O326" i="66"/>
  <c r="G343" i="66"/>
  <c r="P343" i="66" s="1"/>
  <c r="O523" i="66"/>
  <c r="O1148" i="66"/>
  <c r="O834" i="66"/>
  <c r="O1258" i="66"/>
  <c r="O436" i="66"/>
  <c r="O427" i="66"/>
  <c r="O1173" i="66"/>
  <c r="O419" i="66"/>
  <c r="O559" i="66"/>
  <c r="O385" i="66"/>
  <c r="O566" i="66"/>
  <c r="O53" i="66"/>
  <c r="O391" i="66"/>
  <c r="O1259" i="66"/>
  <c r="O564" i="66"/>
  <c r="O71" i="66"/>
  <c r="O495" i="66"/>
  <c r="O547" i="66"/>
  <c r="O540" i="66"/>
  <c r="O403" i="66"/>
  <c r="O475" i="66"/>
  <c r="O355" i="66"/>
  <c r="O338" i="66"/>
  <c r="O250" i="66"/>
  <c r="O19" i="66"/>
  <c r="O817" i="66"/>
  <c r="O524" i="66"/>
  <c r="O517" i="66"/>
  <c r="O339" i="66"/>
  <c r="O95" i="66"/>
  <c r="O1282" i="66"/>
  <c r="O392" i="66"/>
  <c r="O298" i="66"/>
  <c r="O1246" i="66"/>
  <c r="O12" i="66"/>
  <c r="O888" i="66"/>
  <c r="O1209" i="66"/>
  <c r="O868" i="66"/>
  <c r="O54" i="66"/>
  <c r="O1257" i="66"/>
  <c r="O413" i="66"/>
  <c r="O364" i="66"/>
  <c r="O476" i="66"/>
  <c r="O581" i="66"/>
  <c r="O528" i="66"/>
  <c r="O8" i="66"/>
  <c r="O541" i="66"/>
  <c r="O994" i="66"/>
  <c r="O311" i="66"/>
  <c r="O30" i="66"/>
  <c r="O527" i="66"/>
  <c r="O401" i="66"/>
  <c r="O353" i="66"/>
  <c r="O537" i="66"/>
  <c r="O883" i="66"/>
  <c r="O1001" i="66"/>
  <c r="O1042" i="66"/>
  <c r="O1214" i="66"/>
  <c r="O1183" i="66"/>
  <c r="O1056" i="66"/>
  <c r="O907" i="66"/>
  <c r="O940" i="66"/>
  <c r="O946" i="66"/>
  <c r="O1203" i="66"/>
  <c r="O1208" i="66"/>
  <c r="O859" i="66"/>
  <c r="O1216" i="66"/>
  <c r="O901" i="66"/>
  <c r="O1014" i="66"/>
  <c r="O992" i="66"/>
  <c r="O1133" i="66"/>
  <c r="O1231" i="66"/>
  <c r="O1201" i="66"/>
  <c r="O1243" i="66"/>
  <c r="O230" i="66"/>
  <c r="O202" i="66"/>
  <c r="O1146" i="66"/>
  <c r="O1295" i="66"/>
  <c r="O712" i="66"/>
  <c r="H1363" i="66"/>
  <c r="O799" i="66"/>
  <c r="O1104" i="66"/>
  <c r="O792" i="66"/>
  <c r="O390" i="66"/>
  <c r="O51" i="66"/>
  <c r="O1253" i="66"/>
  <c r="O939" i="66"/>
  <c r="O688" i="66"/>
  <c r="O811" i="66"/>
  <c r="O510" i="66"/>
  <c r="O567" i="66"/>
  <c r="O1043" i="66"/>
  <c r="O20" i="66"/>
  <c r="O447" i="66"/>
  <c r="O550" i="66"/>
  <c r="O829" i="66"/>
  <c r="O483" i="66"/>
  <c r="O426" i="66"/>
  <c r="O379" i="66"/>
  <c r="O533" i="66"/>
  <c r="O554" i="66"/>
  <c r="O411" i="66"/>
  <c r="O1266" i="66"/>
  <c r="O574" i="66"/>
  <c r="O1254" i="66"/>
  <c r="O479" i="66"/>
  <c r="O557" i="66"/>
  <c r="O813" i="66"/>
  <c r="O538" i="66"/>
  <c r="O1269" i="66"/>
  <c r="O1261" i="66"/>
  <c r="O21" i="66"/>
  <c r="O491" i="66"/>
  <c r="O299" i="66"/>
  <c r="O102" i="66"/>
  <c r="O358" i="66"/>
  <c r="O50" i="66"/>
  <c r="O375" i="66"/>
  <c r="O82" i="66"/>
  <c r="O492" i="66"/>
  <c r="O1136" i="66"/>
  <c r="O914" i="66"/>
  <c r="O1114" i="66"/>
  <c r="O22" i="66"/>
  <c r="O378" i="66"/>
  <c r="O150" i="66"/>
  <c r="O328" i="66"/>
  <c r="O866" i="66"/>
  <c r="O1285" i="66"/>
  <c r="O1333" i="66"/>
  <c r="O32" i="66"/>
  <c r="O956" i="66"/>
  <c r="O1230" i="66"/>
  <c r="O260" i="66"/>
  <c r="O1340" i="66"/>
  <c r="O481" i="66"/>
  <c r="O986" i="66"/>
  <c r="O1061" i="66"/>
  <c r="O276" i="66"/>
  <c r="O536" i="66"/>
  <c r="O1278" i="66"/>
  <c r="O109" i="66"/>
  <c r="O1047" i="66"/>
  <c r="O812" i="66"/>
  <c r="O457" i="66"/>
  <c r="O17" i="66"/>
  <c r="O482" i="66"/>
  <c r="O463" i="66"/>
  <c r="O346" i="66"/>
  <c r="O76" i="66"/>
  <c r="O1347" i="66"/>
  <c r="O815" i="66"/>
  <c r="O1370" i="66"/>
  <c r="O521" i="66"/>
  <c r="O388" i="66"/>
  <c r="O1367" i="66"/>
  <c r="O1275" i="66"/>
  <c r="O561" i="66"/>
  <c r="O356" i="66"/>
  <c r="O1252" i="66"/>
  <c r="O465" i="66"/>
  <c r="O502" i="66"/>
  <c r="O376" i="66"/>
  <c r="O341" i="66"/>
  <c r="O1000" i="66"/>
  <c r="O1380" i="66"/>
  <c r="O542" i="66"/>
  <c r="O1368" i="66"/>
  <c r="O571" i="66"/>
  <c r="O1352" i="66"/>
  <c r="O1273" i="66"/>
  <c r="O316" i="66"/>
  <c r="O1095" i="66"/>
  <c r="O563" i="66"/>
  <c r="O371" i="66"/>
  <c r="O254" i="66"/>
  <c r="O814" i="66"/>
  <c r="O29" i="66"/>
  <c r="O568" i="66"/>
  <c r="O802" i="66"/>
  <c r="O405" i="66"/>
  <c r="O1341" i="66"/>
  <c r="O83" i="66"/>
  <c r="O1155" i="66"/>
  <c r="O103" i="66"/>
  <c r="O1381" i="66"/>
  <c r="O4" i="66"/>
  <c r="O48" i="66"/>
  <c r="O337" i="66"/>
  <c r="O494" i="66"/>
  <c r="O911" i="66"/>
  <c r="O858" i="66"/>
  <c r="O1017" i="66"/>
  <c r="O892" i="66"/>
  <c r="O937" i="66"/>
  <c r="O1013" i="66"/>
  <c r="O1103" i="66"/>
  <c r="O1228" i="66"/>
  <c r="O1118" i="66"/>
  <c r="O1033" i="66"/>
  <c r="O1040" i="66"/>
  <c r="O1213" i="66"/>
  <c r="O1219" i="66"/>
  <c r="O1167" i="66"/>
  <c r="O1191" i="66"/>
  <c r="O1064" i="66"/>
  <c r="O1134" i="66"/>
  <c r="O1150" i="66"/>
  <c r="O1087" i="66"/>
  <c r="O664" i="66"/>
  <c r="O65" i="66"/>
  <c r="O382" i="66"/>
  <c r="O1130" i="66"/>
  <c r="O281" i="66"/>
  <c r="O406" i="66"/>
  <c r="O1267" i="66"/>
  <c r="O954" i="66"/>
  <c r="O313" i="66"/>
  <c r="O1293" i="66"/>
  <c r="H297" i="66"/>
  <c r="O6" i="66"/>
  <c r="O1204" i="66"/>
  <c r="O1158" i="66"/>
  <c r="O737" i="66"/>
  <c r="O107" i="66"/>
  <c r="H398" i="66"/>
  <c r="O804" i="66"/>
  <c r="O1220" i="66"/>
  <c r="O500" i="66"/>
  <c r="O1344" i="66"/>
  <c r="O77" i="66"/>
  <c r="O553" i="66"/>
  <c r="O25" i="66"/>
  <c r="O456" i="66"/>
  <c r="O512" i="66"/>
  <c r="O41" i="66"/>
  <c r="O1271" i="66"/>
  <c r="O1369" i="66"/>
  <c r="O572" i="66"/>
  <c r="O490" i="66"/>
  <c r="O544" i="66"/>
  <c r="O1277" i="66"/>
  <c r="O1279" i="66"/>
  <c r="O300" i="66"/>
  <c r="O508" i="66"/>
  <c r="O1272" i="66"/>
  <c r="O570" i="66"/>
  <c r="O332" i="66"/>
  <c r="O23" i="66"/>
  <c r="O910" i="66"/>
  <c r="O249" i="66"/>
  <c r="O333" i="66"/>
  <c r="O818" i="66"/>
  <c r="O362" i="66"/>
  <c r="O11" i="66"/>
  <c r="O1024" i="66"/>
  <c r="O912" i="66"/>
  <c r="O1178" i="66"/>
  <c r="O28" i="66"/>
  <c r="O1274" i="66"/>
  <c r="O1361" i="66"/>
  <c r="O496" i="66"/>
  <c r="O1260" i="66"/>
  <c r="O15" i="66"/>
  <c r="O374" i="66"/>
  <c r="O1343" i="66"/>
  <c r="O248" i="66"/>
  <c r="O556" i="66"/>
  <c r="O855" i="66"/>
  <c r="O321" i="66"/>
  <c r="O9" i="66"/>
  <c r="O819" i="66"/>
  <c r="O830" i="66"/>
  <c r="O325" i="66"/>
  <c r="O825" i="66"/>
  <c r="O1030" i="66"/>
  <c r="O1176" i="66"/>
  <c r="O1181" i="66"/>
  <c r="O1049" i="66"/>
  <c r="O1089" i="66"/>
  <c r="O1190" i="66"/>
  <c r="O925" i="66"/>
  <c r="O967" i="66"/>
  <c r="O906" i="66"/>
  <c r="O1205" i="66"/>
  <c r="O1094" i="66"/>
  <c r="O1147" i="66"/>
  <c r="O919" i="66"/>
  <c r="O846" i="66"/>
  <c r="O964" i="66"/>
  <c r="O1131" i="66"/>
  <c r="O1073" i="66"/>
  <c r="O1079" i="66"/>
  <c r="O840" i="66"/>
  <c r="O1306" i="66"/>
  <c r="O707" i="66"/>
  <c r="O788" i="66"/>
  <c r="O1174" i="66"/>
  <c r="O1039" i="66"/>
  <c r="O891" i="66"/>
  <c r="O957" i="66"/>
  <c r="O1221" i="66"/>
  <c r="O923" i="66"/>
  <c r="O869" i="66"/>
  <c r="O1071" i="66"/>
  <c r="O1154" i="66"/>
  <c r="O871" i="66"/>
  <c r="O839" i="66"/>
  <c r="O613" i="66"/>
  <c r="O637" i="66"/>
  <c r="O1098" i="66"/>
  <c r="O1126" i="66"/>
  <c r="O936" i="66"/>
  <c r="O1065" i="66"/>
  <c r="O306" i="66"/>
  <c r="O870" i="66"/>
  <c r="O515" i="66"/>
  <c r="O628" i="66"/>
  <c r="O604" i="66"/>
  <c r="O890" i="66"/>
  <c r="O886" i="66"/>
  <c r="O1124" i="66"/>
  <c r="O1100" i="66"/>
  <c r="O1223" i="66"/>
  <c r="O991" i="66"/>
  <c r="O1195" i="66"/>
  <c r="O969" i="66"/>
  <c r="O1198" i="66"/>
  <c r="O1240" i="66"/>
  <c r="O687" i="66"/>
  <c r="O634" i="66"/>
  <c r="O761" i="66"/>
  <c r="O430" i="66"/>
  <c r="O386" i="66"/>
  <c r="O529" i="66"/>
  <c r="O958" i="66"/>
  <c r="O996" i="66"/>
  <c r="O1046" i="66"/>
  <c r="O1129" i="66"/>
  <c r="O879" i="66"/>
  <c r="O612" i="66"/>
  <c r="O765" i="66"/>
  <c r="O932" i="66"/>
  <c r="O1179" i="66"/>
  <c r="O975" i="66"/>
  <c r="O1059" i="66"/>
  <c r="O876" i="66"/>
  <c r="O1161" i="66"/>
  <c r="O872" i="66"/>
  <c r="O262" i="66"/>
  <c r="O277" i="66"/>
  <c r="O642" i="66"/>
  <c r="O1222" i="66"/>
  <c r="O862" i="66"/>
  <c r="O1070" i="66"/>
  <c r="O849" i="66"/>
  <c r="O835" i="66"/>
  <c r="O1297" i="66"/>
  <c r="O639" i="66"/>
  <c r="O1122" i="66"/>
  <c r="O1003" i="66"/>
  <c r="O875" i="66"/>
  <c r="O1102" i="66"/>
  <c r="O1063" i="66"/>
  <c r="O1107" i="66"/>
  <c r="O1149" i="66"/>
  <c r="O1112" i="66"/>
  <c r="O757" i="66"/>
  <c r="O636" i="66"/>
  <c r="O268" i="66"/>
  <c r="O744" i="66"/>
  <c r="O303" i="66"/>
  <c r="O1085" i="66"/>
  <c r="O1291" i="66"/>
  <c r="O275" i="66"/>
  <c r="O638" i="66"/>
  <c r="O280" i="66"/>
  <c r="O745" i="66"/>
  <c r="O619" i="66"/>
  <c r="O595" i="66"/>
  <c r="O1334" i="66"/>
  <c r="O251" i="66"/>
  <c r="O1023" i="66"/>
  <c r="O647" i="66"/>
  <c r="O767" i="66"/>
  <c r="O751" i="66"/>
  <c r="O798" i="66"/>
  <c r="O1351" i="66"/>
  <c r="O981" i="66"/>
  <c r="O1364" i="66"/>
  <c r="O487" i="66"/>
  <c r="O43" i="66"/>
  <c r="O136" i="66"/>
  <c r="O87" i="66"/>
  <c r="O177" i="66"/>
  <c r="O200" i="66"/>
  <c r="O1304" i="66"/>
  <c r="O681" i="66"/>
  <c r="O601" i="66"/>
  <c r="O790" i="66"/>
  <c r="O658" i="66"/>
  <c r="O950" i="66"/>
  <c r="O952" i="66"/>
  <c r="O513" i="66"/>
  <c r="O519" i="66"/>
  <c r="O61" i="66"/>
  <c r="O132" i="66"/>
  <c r="O239" i="66"/>
  <c r="O231" i="66"/>
  <c r="O197" i="66"/>
  <c r="O217" i="66"/>
  <c r="O764" i="66"/>
  <c r="O265" i="66"/>
  <c r="O592" i="66"/>
  <c r="O659" i="66"/>
  <c r="O454" i="66"/>
  <c r="O716" i="66"/>
  <c r="O432" i="66"/>
  <c r="O1348" i="66"/>
  <c r="O110" i="66"/>
  <c r="O133" i="66"/>
  <c r="O154" i="66"/>
  <c r="O173" i="66"/>
  <c r="O234" i="66"/>
  <c r="O749" i="66"/>
  <c r="O697" i="66"/>
  <c r="O657" i="66"/>
  <c r="O468" i="66"/>
  <c r="O518" i="66"/>
  <c r="O1169" i="66"/>
  <c r="O821" i="66"/>
  <c r="O1188" i="66"/>
  <c r="O948" i="66"/>
  <c r="O1215" i="66"/>
  <c r="O997" i="66"/>
  <c r="O315" i="66"/>
  <c r="O598" i="66"/>
  <c r="O691" i="66"/>
  <c r="O1207" i="66"/>
  <c r="O933" i="66"/>
  <c r="O1053" i="66"/>
  <c r="O1060" i="66"/>
  <c r="O1227" i="66"/>
  <c r="O1232" i="66"/>
  <c r="O841" i="66"/>
  <c r="O1299" i="66"/>
  <c r="O660" i="66"/>
  <c r="O1099" i="66"/>
  <c r="O1137" i="66"/>
  <c r="O1193" i="66"/>
  <c r="O968" i="66"/>
  <c r="O1162" i="66"/>
  <c r="O833" i="66"/>
  <c r="O624" i="66"/>
  <c r="O708" i="66"/>
  <c r="O1093" i="66"/>
  <c r="O915" i="66"/>
  <c r="O1119" i="66"/>
  <c r="O1224" i="66"/>
  <c r="O983" i="66"/>
  <c r="O993" i="66"/>
  <c r="O867" i="66"/>
  <c r="O836" i="66"/>
  <c r="O632" i="66"/>
  <c r="O614" i="66"/>
  <c r="O615" i="66"/>
  <c r="O685" i="66"/>
  <c r="O1135" i="66"/>
  <c r="O305" i="66"/>
  <c r="O586" i="66"/>
  <c r="O1301" i="66"/>
  <c r="O609" i="66"/>
  <c r="O1292" i="66"/>
  <c r="O780" i="66"/>
  <c r="O654" i="66"/>
  <c r="O287" i="66"/>
  <c r="O1322" i="66"/>
  <c r="O1385" i="66"/>
  <c r="O850" i="66"/>
  <c r="O270" i="66"/>
  <c r="O1302" i="66"/>
  <c r="O789" i="66"/>
  <c r="O755" i="66"/>
  <c r="O984" i="66"/>
  <c r="O340" i="66"/>
  <c r="O471" i="66"/>
  <c r="O1314" i="66"/>
  <c r="O1153" i="66"/>
  <c r="O139" i="66"/>
  <c r="O158" i="66"/>
  <c r="O181" i="66"/>
  <c r="O203" i="66"/>
  <c r="O759" i="66"/>
  <c r="O649" i="66"/>
  <c r="O606" i="66"/>
  <c r="O603" i="66"/>
  <c r="O1319" i="66"/>
  <c r="O288" i="66"/>
  <c r="O478" i="66"/>
  <c r="O961" i="66"/>
  <c r="O715" i="66"/>
  <c r="O113" i="66"/>
  <c r="O232" i="66"/>
  <c r="O88" i="66"/>
  <c r="O178" i="66"/>
  <c r="O473" i="66"/>
  <c r="O643" i="66"/>
  <c r="O743" i="66"/>
  <c r="O1294" i="66"/>
  <c r="O783" i="66"/>
  <c r="O1320" i="66"/>
  <c r="O979" i="66"/>
  <c r="O526" i="66"/>
  <c r="O1264" i="66"/>
  <c r="O1091" i="66"/>
  <c r="O894" i="66"/>
  <c r="O1031" i="66"/>
  <c r="O1170" i="66"/>
  <c r="O863" i="66"/>
  <c r="O1141" i="66"/>
  <c r="O607" i="66"/>
  <c r="O797" i="66"/>
  <c r="O974" i="66"/>
  <c r="O880" i="66"/>
  <c r="O1054" i="66"/>
  <c r="O990" i="66"/>
  <c r="O908" i="66"/>
  <c r="O1108" i="66"/>
  <c r="O843" i="66"/>
  <c r="O706" i="66"/>
  <c r="O778" i="66"/>
  <c r="O1052" i="66"/>
  <c r="O1138" i="66"/>
  <c r="O1194" i="66"/>
  <c r="O1196" i="66"/>
  <c r="O1200" i="66"/>
  <c r="O680" i="66"/>
  <c r="O763" i="66"/>
  <c r="O1288" i="66"/>
  <c r="O1211" i="66"/>
  <c r="O831" i="66"/>
  <c r="O902" i="66"/>
  <c r="O976" i="66"/>
  <c r="O881" i="66"/>
  <c r="O307" i="66"/>
  <c r="O1151" i="66"/>
  <c r="O1242" i="66"/>
  <c r="O777" i="66"/>
  <c r="O259" i="66"/>
  <c r="O282" i="66"/>
  <c r="O650" i="66"/>
  <c r="O970" i="66"/>
  <c r="O929" i="66"/>
  <c r="O735" i="66"/>
  <c r="O584" i="66"/>
  <c r="O1287" i="66"/>
  <c r="O264" i="66"/>
  <c r="O746" i="66"/>
  <c r="O273" i="66"/>
  <c r="O699" i="66"/>
  <c r="O1324" i="66"/>
  <c r="O951" i="66"/>
  <c r="O600" i="66"/>
  <c r="O283" i="66"/>
  <c r="O627" i="66"/>
  <c r="O602" i="66"/>
  <c r="O714" i="66"/>
  <c r="O444" i="66"/>
  <c r="O292" i="66"/>
  <c r="O1376" i="66"/>
  <c r="O396" i="66"/>
  <c r="O121" i="66"/>
  <c r="O144" i="66"/>
  <c r="O161" i="66"/>
  <c r="O218" i="66"/>
  <c r="O207" i="66"/>
  <c r="O727" i="66"/>
  <c r="O732" i="66"/>
  <c r="O725" i="66"/>
  <c r="O611" i="66"/>
  <c r="O1326" i="66"/>
  <c r="O1316" i="66"/>
  <c r="O947" i="66"/>
  <c r="O458" i="66"/>
  <c r="O1263" i="66"/>
  <c r="O117" i="66"/>
  <c r="O140" i="66"/>
  <c r="O66" i="66"/>
  <c r="O182" i="66"/>
  <c r="O229" i="66"/>
  <c r="O644" i="66"/>
  <c r="O1284" i="66"/>
  <c r="O676" i="66"/>
  <c r="O655" i="66"/>
  <c r="O1328" i="66"/>
  <c r="O291" i="66"/>
  <c r="O445" i="66"/>
  <c r="O980" i="66"/>
  <c r="O1377" i="66"/>
  <c r="O118" i="66"/>
  <c r="O141" i="66"/>
  <c r="O159" i="66"/>
  <c r="O224" i="66"/>
  <c r="O92" i="66"/>
  <c r="O772" i="66"/>
  <c r="O630" i="66"/>
  <c r="O686" i="66"/>
  <c r="O999" i="66"/>
  <c r="O423" i="66"/>
  <c r="O322" i="66"/>
  <c r="O852" i="66"/>
  <c r="O111" i="66"/>
  <c r="O134" i="66"/>
  <c r="O240" i="66"/>
  <c r="O174" i="66"/>
  <c r="O225" i="66"/>
  <c r="O666" i="66"/>
  <c r="O1353" i="66"/>
  <c r="O302" i="66"/>
  <c r="O123" i="66"/>
  <c r="O146" i="66"/>
  <c r="O67" i="66"/>
  <c r="O187" i="66"/>
  <c r="O211" i="66"/>
  <c r="O383" i="66"/>
  <c r="O408" i="66"/>
  <c r="O433" i="66"/>
  <c r="O336" i="66"/>
  <c r="O522" i="66"/>
  <c r="O389" i="66"/>
  <c r="O885" i="66"/>
  <c r="O949" i="66"/>
  <c r="O1036" i="66"/>
  <c r="O1166" i="66"/>
  <c r="O1132" i="66"/>
  <c r="O842" i="66"/>
  <c r="O594" i="66"/>
  <c r="O1172" i="66"/>
  <c r="O913" i="66"/>
  <c r="O917" i="66"/>
  <c r="O1012" i="66"/>
  <c r="O1226" i="66"/>
  <c r="O1072" i="66"/>
  <c r="O1022" i="66"/>
  <c r="O1244" i="66"/>
  <c r="O1308" i="66"/>
  <c r="O596" i="66"/>
  <c r="O899" i="66"/>
  <c r="O988" i="66"/>
  <c r="O926" i="66"/>
  <c r="O896" i="66"/>
  <c r="O860" i="66"/>
  <c r="O274" i="66"/>
  <c r="O272" i="66"/>
  <c r="O271" i="66"/>
  <c r="O973" i="66"/>
  <c r="O1165" i="66"/>
  <c r="O1101" i="66"/>
  <c r="O1116" i="66"/>
  <c r="O1113" i="66"/>
  <c r="O959" i="66"/>
  <c r="O1081" i="66"/>
  <c r="O673" i="66"/>
  <c r="O720" i="66"/>
  <c r="O796" i="66"/>
  <c r="O740" i="66"/>
  <c r="O747" i="66"/>
  <c r="O1199" i="66"/>
  <c r="O1241" i="66"/>
  <c r="O702" i="66"/>
  <c r="O689" i="66"/>
  <c r="O690" i="66"/>
  <c r="O729" i="66"/>
  <c r="O748" i="66"/>
  <c r="O782" i="66"/>
  <c r="O684" i="66"/>
  <c r="O520" i="66"/>
  <c r="O791" i="66"/>
  <c r="O731" i="66"/>
  <c r="O266" i="66"/>
  <c r="O591" i="66"/>
  <c r="O760" i="66"/>
  <c r="O1329" i="66"/>
  <c r="O1374" i="66"/>
  <c r="O319" i="66"/>
  <c r="O400" i="66"/>
  <c r="O853" i="66"/>
  <c r="O84" i="66"/>
  <c r="O147" i="66"/>
  <c r="O163" i="66"/>
  <c r="O31" i="66"/>
  <c r="O242" i="66"/>
  <c r="O779" i="66"/>
  <c r="O617" i="66"/>
  <c r="O774" i="66"/>
  <c r="O587" i="66"/>
  <c r="O1335" i="66"/>
  <c r="O469" i="66"/>
  <c r="O1375" i="66"/>
  <c r="O1318" i="66"/>
  <c r="O953" i="66"/>
  <c r="O415" i="66"/>
  <c r="O145" i="66"/>
  <c r="O89" i="66"/>
  <c r="O185" i="66"/>
  <c r="O208" i="66"/>
  <c r="O610" i="66"/>
  <c r="O694" i="66"/>
  <c r="O717" i="66"/>
  <c r="O677" i="66"/>
  <c r="O1323" i="66"/>
  <c r="O1255" i="66"/>
  <c r="O1358" i="66"/>
  <c r="O18" i="66"/>
  <c r="O497" i="66"/>
  <c r="O873" i="66"/>
  <c r="O1067" i="66"/>
  <c r="O1016" i="66"/>
  <c r="O903" i="66"/>
  <c r="O310" i="66"/>
  <c r="O776" i="66"/>
  <c r="O590" i="66"/>
  <c r="O1121" i="66"/>
  <c r="O1145" i="66"/>
  <c r="O1048" i="66"/>
  <c r="O1117" i="66"/>
  <c r="O924" i="66"/>
  <c r="O935" i="66"/>
  <c r="O1140" i="66"/>
  <c r="O625" i="66"/>
  <c r="O703" i="66"/>
  <c r="O672" i="66"/>
  <c r="O1115" i="66"/>
  <c r="O308" i="66"/>
  <c r="O966" i="66"/>
  <c r="O877" i="66"/>
  <c r="O1086" i="66"/>
  <c r="O734" i="66"/>
  <c r="O608" i="66"/>
  <c r="O309" i="66"/>
  <c r="O1180" i="66"/>
  <c r="O987" i="66"/>
  <c r="O921" i="66"/>
  <c r="O934" i="66"/>
  <c r="O1160" i="66"/>
  <c r="O1077" i="66"/>
  <c r="O1084" i="66"/>
  <c r="O583" i="66"/>
  <c r="O721" i="66"/>
  <c r="O709" i="66"/>
  <c r="O646" i="66"/>
  <c r="O1005" i="66"/>
  <c r="O878" i="66"/>
  <c r="O844" i="66"/>
  <c r="O768" i="66"/>
  <c r="O278" i="66"/>
  <c r="O626" i="66"/>
  <c r="O605" i="66"/>
  <c r="O622" i="66"/>
  <c r="O286" i="66"/>
  <c r="O700" i="66"/>
  <c r="O938" i="66"/>
  <c r="O246" i="66"/>
  <c r="O645" i="66"/>
  <c r="O693" i="66"/>
  <c r="O710" i="66"/>
  <c r="O754" i="66"/>
  <c r="O1337" i="66"/>
  <c r="O486" i="66"/>
  <c r="O509" i="66"/>
  <c r="O293" i="66"/>
  <c r="O1250" i="66"/>
  <c r="O127" i="66"/>
  <c r="O151" i="66"/>
  <c r="O168" i="66"/>
  <c r="O191" i="66"/>
  <c r="O215" i="66"/>
  <c r="O741" i="66"/>
  <c r="O766" i="66"/>
  <c r="O1296" i="66"/>
  <c r="O678" i="66"/>
  <c r="O1317" i="66"/>
  <c r="O466" i="66"/>
  <c r="O1362" i="66"/>
  <c r="O593" i="66"/>
  <c r="O578" i="66"/>
  <c r="O85" i="66"/>
  <c r="O221" i="66"/>
  <c r="O164" i="66"/>
  <c r="O189" i="66"/>
  <c r="O213" i="66"/>
  <c r="O692" i="66"/>
  <c r="O662" i="66"/>
  <c r="O1309" i="66"/>
  <c r="O668" i="66"/>
  <c r="O1331" i="66"/>
  <c r="O669" i="66"/>
  <c r="O1359" i="66"/>
  <c r="O809" i="66"/>
  <c r="O449" i="66"/>
  <c r="O916" i="66"/>
  <c r="O927" i="66"/>
  <c r="O1044" i="66"/>
  <c r="O922" i="66"/>
  <c r="O1090" i="66"/>
  <c r="O705" i="66"/>
  <c r="O1289" i="66"/>
  <c r="O1156" i="66"/>
  <c r="O1045" i="66"/>
  <c r="O1125" i="66"/>
  <c r="O1058" i="66"/>
  <c r="O1105" i="66"/>
  <c r="O1076" i="66"/>
  <c r="O1234" i="66"/>
  <c r="O585" i="66"/>
  <c r="O621" i="66"/>
  <c r="O279" i="66"/>
  <c r="O1171" i="66"/>
  <c r="O989" i="66"/>
  <c r="O1069" i="66"/>
  <c r="O1139" i="66"/>
  <c r="O928" i="66"/>
  <c r="O773" i="66"/>
  <c r="O738" i="66"/>
  <c r="O1092" i="66"/>
  <c r="O1096" i="66"/>
  <c r="O1050" i="66"/>
  <c r="O1127" i="66"/>
  <c r="O1062" i="66"/>
  <c r="O955" i="66"/>
  <c r="O1006" i="66"/>
  <c r="O1111" i="66"/>
  <c r="O770" i="66"/>
  <c r="O730" i="66"/>
  <c r="O674" i="66"/>
  <c r="O679" i="66"/>
  <c r="O1021" i="66"/>
  <c r="O1082" i="66"/>
  <c r="O1245" i="66"/>
  <c r="O582" i="66"/>
  <c r="O728" i="66"/>
  <c r="O599" i="66"/>
  <c r="O597" i="66"/>
  <c r="O618" i="66"/>
  <c r="O795" i="66"/>
  <c r="O756" i="66"/>
  <c r="O1303" i="66"/>
  <c r="O304" i="66"/>
  <c r="O723" i="66"/>
  <c r="O269" i="66"/>
  <c r="O1298" i="66"/>
  <c r="O1290" i="66"/>
  <c r="O1330" i="66"/>
  <c r="O663" i="66"/>
  <c r="O295" i="66"/>
  <c r="O514" i="66"/>
  <c r="O931" i="66"/>
  <c r="O220" i="66"/>
  <c r="O222" i="66"/>
  <c r="O172" i="66"/>
  <c r="O196" i="66"/>
  <c r="O94" i="66"/>
  <c r="O769" i="66"/>
  <c r="O733" i="66"/>
  <c r="O698" i="66"/>
  <c r="O620" i="66"/>
  <c r="O1372" i="66"/>
  <c r="O665" i="66"/>
  <c r="O671" i="66"/>
  <c r="O434" i="66"/>
  <c r="O294" i="66"/>
  <c r="O128" i="66"/>
  <c r="O152" i="66"/>
  <c r="O169" i="66"/>
  <c r="O192" i="66"/>
  <c r="O226" i="66"/>
  <c r="O742" i="66"/>
  <c r="O651" i="66"/>
  <c r="O285" i="66"/>
  <c r="O713" i="66"/>
  <c r="O440" i="66"/>
  <c r="O837" i="66"/>
  <c r="O1283" i="66"/>
  <c r="O422" i="66"/>
  <c r="O460" i="66"/>
  <c r="O129" i="66"/>
  <c r="O46" i="66"/>
  <c r="O223" i="66"/>
  <c r="O193" i="66"/>
  <c r="O243" i="66"/>
  <c r="O284" i="66"/>
  <c r="O784" i="66"/>
  <c r="O1327" i="66"/>
  <c r="O786" i="66"/>
  <c r="O1239" i="66"/>
  <c r="O404" i="66"/>
  <c r="O252" i="66"/>
  <c r="O416" i="66"/>
  <c r="O7" i="66"/>
  <c r="O162" i="66"/>
  <c r="O97" i="66"/>
  <c r="O210" i="66"/>
  <c r="O960" i="66"/>
  <c r="O856" i="66"/>
  <c r="O1262" i="66"/>
  <c r="O135" i="66"/>
  <c r="O35" i="66"/>
  <c r="O175" i="66"/>
  <c r="O511" i="66"/>
  <c r="O1350" i="66"/>
  <c r="O148" i="66"/>
  <c r="O27" i="66"/>
  <c r="O653" i="66"/>
  <c r="O1332" i="66"/>
  <c r="O1357" i="66"/>
  <c r="O431" i="66"/>
  <c r="O114" i="66"/>
  <c r="O149" i="66"/>
  <c r="O180" i="66"/>
  <c r="O236" i="66"/>
  <c r="O670" i="66"/>
  <c r="O115" i="66"/>
  <c r="O244" i="66"/>
  <c r="O241" i="66"/>
  <c r="O205" i="66"/>
  <c r="H882" i="66"/>
  <c r="O1270" i="66"/>
  <c r="H348" i="66"/>
  <c r="O398" i="66"/>
  <c r="O461" i="66"/>
  <c r="O918" i="66"/>
  <c r="O1233" i="66"/>
  <c r="O635" i="66"/>
  <c r="G489" i="66"/>
  <c r="P489" i="66" s="1"/>
  <c r="G395" i="66"/>
  <c r="P395" i="66" s="1"/>
  <c r="G567" i="66"/>
  <c r="P567" i="66" s="1"/>
  <c r="G534" i="66"/>
  <c r="P534" i="66" s="1"/>
  <c r="G323" i="66"/>
  <c r="P323" i="66" s="1"/>
  <c r="G799" i="66"/>
  <c r="P799" i="66" s="1"/>
  <c r="G1029" i="66"/>
  <c r="P1029" i="66" s="1"/>
  <c r="G1038" i="66"/>
  <c r="P1038" i="66" s="1"/>
  <c r="G1009" i="66"/>
  <c r="P1009" i="66" s="1"/>
  <c r="G944" i="66"/>
  <c r="P944" i="66" s="1"/>
  <c r="G920" i="66"/>
  <c r="P920" i="66" s="1"/>
  <c r="G1189" i="66"/>
  <c r="P1189" i="66" s="1"/>
  <c r="G1130" i="66"/>
  <c r="P1130" i="66" s="1"/>
  <c r="G1066" i="66"/>
  <c r="P1066" i="66" s="1"/>
  <c r="G1230" i="66"/>
  <c r="P1230" i="66" s="1"/>
  <c r="G909" i="66"/>
  <c r="P909" i="66" s="1"/>
  <c r="G1083" i="66"/>
  <c r="P1083" i="66" s="1"/>
  <c r="G845" i="66"/>
  <c r="P845" i="66" s="1"/>
  <c r="G688" i="66"/>
  <c r="P688" i="66" s="1"/>
  <c r="G1295" i="66"/>
  <c r="P1295" i="66" s="1"/>
  <c r="G737" i="66"/>
  <c r="P737" i="66" s="1"/>
  <c r="G739" i="66"/>
  <c r="P739" i="66" s="1"/>
  <c r="G648" i="66"/>
  <c r="P648" i="66" s="1"/>
  <c r="G652" i="66"/>
  <c r="P652" i="66" s="1"/>
  <c r="G752" i="66"/>
  <c r="P752" i="66" s="1"/>
  <c r="G775" i="66"/>
  <c r="P775" i="66" s="1"/>
  <c r="G1373" i="66"/>
  <c r="P1373" i="66" s="1"/>
  <c r="G467" i="66"/>
  <c r="P467" i="66" s="1"/>
  <c r="G402" i="66"/>
  <c r="P402" i="66" s="1"/>
  <c r="G350" i="66"/>
  <c r="P350" i="66" s="1"/>
  <c r="G1345" i="66"/>
  <c r="P1345" i="66" s="1"/>
  <c r="G112" i="66"/>
  <c r="P112" i="66" s="1"/>
  <c r="G237" i="66"/>
  <c r="P237" i="66" s="1"/>
  <c r="G86" i="66"/>
  <c r="P86" i="66" s="1"/>
  <c r="G63" i="66"/>
  <c r="P63" i="66" s="1"/>
  <c r="G155" i="66"/>
  <c r="P155" i="66" s="1"/>
  <c r="G227" i="66"/>
  <c r="P227" i="66" s="1"/>
  <c r="H176" i="66"/>
  <c r="H188" i="66"/>
  <c r="H199" i="66"/>
  <c r="H212" i="66"/>
  <c r="G357" i="66"/>
  <c r="P357" i="66" s="1"/>
  <c r="G100" i="66"/>
  <c r="P100" i="66" s="1"/>
  <c r="G456" i="66"/>
  <c r="P456" i="66" s="1"/>
  <c r="G512" i="66"/>
  <c r="P512" i="66" s="1"/>
  <c r="G41" i="66"/>
  <c r="P41" i="66" s="1"/>
  <c r="G1271" i="66"/>
  <c r="P1271" i="66" s="1"/>
  <c r="G1369" i="66"/>
  <c r="P1369" i="66" s="1"/>
  <c r="G572" i="66"/>
  <c r="P572" i="66" s="1"/>
  <c r="G490" i="66"/>
  <c r="P490" i="66" s="1"/>
  <c r="G1367" i="66"/>
  <c r="P1367" i="66" s="1"/>
  <c r="G1203" i="66"/>
  <c r="P1203" i="66" s="1"/>
  <c r="G1040" i="66"/>
  <c r="P1040" i="66" s="1"/>
  <c r="G1170" i="66"/>
  <c r="P1170" i="66" s="1"/>
  <c r="G1376" i="66"/>
  <c r="P1376" i="66" s="1"/>
  <c r="G514" i="66"/>
  <c r="P514" i="66" s="1"/>
  <c r="G396" i="66"/>
  <c r="P396" i="66" s="1"/>
  <c r="G931" i="66"/>
  <c r="P931" i="66" s="1"/>
  <c r="H127" i="66"/>
  <c r="G151" i="66"/>
  <c r="P151" i="66" s="1"/>
  <c r="G58" i="66"/>
  <c r="P58" i="66" s="1"/>
  <c r="H6" i="66"/>
  <c r="H427" i="66"/>
  <c r="H417" i="66"/>
  <c r="H532" i="66"/>
  <c r="H109" i="66"/>
  <c r="H575" i="66"/>
  <c r="H363" i="66"/>
  <c r="H1007" i="66"/>
  <c r="H956" i="66"/>
  <c r="H954" i="66"/>
  <c r="H865" i="66"/>
  <c r="H1218" i="66"/>
  <c r="H1185" i="66"/>
  <c r="H1061" i="66"/>
  <c r="H1229" i="66"/>
  <c r="H313" i="66"/>
  <c r="H1110" i="66"/>
  <c r="G258" i="66"/>
  <c r="P258" i="66" s="1"/>
  <c r="H771" i="66"/>
  <c r="H281" i="66"/>
  <c r="H1305" i="66"/>
  <c r="H696" i="66"/>
  <c r="H753" i="66"/>
  <c r="H785" i="66"/>
  <c r="H406" i="66"/>
  <c r="H942" i="66"/>
  <c r="H505" i="66"/>
  <c r="H318" i="66"/>
  <c r="G463" i="66"/>
  <c r="P463" i="66" s="1"/>
  <c r="G391" i="66"/>
  <c r="P391" i="66" s="1"/>
  <c r="G499" i="66"/>
  <c r="P499" i="66" s="1"/>
  <c r="G317" i="66"/>
  <c r="P317" i="66" s="1"/>
  <c r="G1347" i="66"/>
  <c r="P1347" i="66" s="1"/>
  <c r="G71" i="66"/>
  <c r="P71" i="66" s="1"/>
  <c r="G10" i="66"/>
  <c r="P10" i="66" s="1"/>
  <c r="G411" i="66"/>
  <c r="P411" i="66" s="1"/>
  <c r="G80" i="66"/>
  <c r="P80" i="66" s="1"/>
  <c r="G573" i="66"/>
  <c r="P573" i="66" s="1"/>
  <c r="G388" i="66"/>
  <c r="P388" i="66" s="1"/>
  <c r="G1254" i="66"/>
  <c r="P1254" i="66" s="1"/>
  <c r="G906" i="66"/>
  <c r="P906" i="66" s="1"/>
  <c r="G1205" i="66"/>
  <c r="P1205" i="66" s="1"/>
  <c r="G1016" i="66"/>
  <c r="P1016" i="66" s="1"/>
  <c r="G859" i="66"/>
  <c r="P859" i="66" s="1"/>
  <c r="G1215" i="66"/>
  <c r="P1215" i="66" s="1"/>
  <c r="G1219" i="66"/>
  <c r="P1219" i="66" s="1"/>
  <c r="G900" i="66"/>
  <c r="P900" i="66" s="1"/>
  <c r="G1167" i="66"/>
  <c r="P1167" i="66" s="1"/>
  <c r="G1057" i="66"/>
  <c r="P1057" i="66" s="1"/>
  <c r="G1191" i="66"/>
  <c r="P1191" i="66" s="1"/>
  <c r="G887" i="66"/>
  <c r="P887" i="66" s="1"/>
  <c r="G1131" i="66"/>
  <c r="P1131" i="66" s="1"/>
  <c r="G1133" i="66"/>
  <c r="P1133" i="66" s="1"/>
  <c r="G1073" i="66"/>
  <c r="P1073" i="66" s="1"/>
  <c r="G851" i="66"/>
  <c r="P851" i="66" s="1"/>
  <c r="G1150" i="66"/>
  <c r="P1150" i="66" s="1"/>
  <c r="G1109" i="66"/>
  <c r="P1109" i="66" s="1"/>
  <c r="G1087" i="66"/>
  <c r="P1087" i="66" s="1"/>
  <c r="G1238" i="66"/>
  <c r="P1238" i="66" s="1"/>
  <c r="G664" i="66"/>
  <c r="P664" i="66" s="1"/>
  <c r="G631" i="66"/>
  <c r="P631" i="66" s="1"/>
  <c r="G607" i="66"/>
  <c r="P607" i="66" s="1"/>
  <c r="G1307" i="66"/>
  <c r="P1307" i="66" s="1"/>
  <c r="G765" i="66"/>
  <c r="P765" i="66" s="1"/>
  <c r="G641" i="66"/>
  <c r="P641" i="66" s="1"/>
  <c r="G731" i="66"/>
  <c r="P731" i="66" s="1"/>
  <c r="G647" i="66"/>
  <c r="P647" i="66" s="1"/>
  <c r="G266" i="66"/>
  <c r="P266" i="66" s="1"/>
  <c r="G767" i="66"/>
  <c r="P767" i="66" s="1"/>
  <c r="G591" i="66"/>
  <c r="P591" i="66" s="1"/>
  <c r="G751" i="66"/>
  <c r="P751" i="66" s="1"/>
  <c r="G760" i="66"/>
  <c r="P760" i="66" s="1"/>
  <c r="G798" i="66"/>
  <c r="P798" i="66" s="1"/>
  <c r="G1329" i="66"/>
  <c r="P1329" i="66" s="1"/>
  <c r="G1351" i="66"/>
  <c r="P1351" i="66" s="1"/>
  <c r="G1374" i="66"/>
  <c r="P1374" i="66" s="1"/>
  <c r="G981" i="66"/>
  <c r="P981" i="66" s="1"/>
  <c r="G319" i="66"/>
  <c r="P319" i="66" s="1"/>
  <c r="G1364" i="66"/>
  <c r="P1364" i="66" s="1"/>
  <c r="G220" i="66"/>
  <c r="P220" i="66" s="1"/>
  <c r="G222" i="66"/>
  <c r="P222" i="66" s="1"/>
  <c r="G163" i="66"/>
  <c r="P163" i="66" s="1"/>
  <c r="G177" i="66"/>
  <c r="P177" i="66" s="1"/>
  <c r="H31" i="66"/>
  <c r="O424" i="66"/>
  <c r="O49" i="66"/>
  <c r="O156" i="66"/>
  <c r="O201" i="66"/>
  <c r="O718" i="66"/>
  <c r="O327" i="66"/>
  <c r="O412" i="66"/>
  <c r="O971" i="66"/>
  <c r="O119" i="66"/>
  <c r="O64" i="66"/>
  <c r="O68" i="66"/>
  <c r="O93" i="66"/>
  <c r="O485" i="66"/>
  <c r="O701" i="66"/>
  <c r="O153" i="66"/>
  <c r="O183" i="66"/>
  <c r="O214" i="66"/>
  <c r="O882" i="66"/>
  <c r="H58" i="66"/>
  <c r="O348" i="66"/>
  <c r="O343" i="66"/>
  <c r="H548" i="66"/>
  <c r="H1004" i="66"/>
  <c r="H977" i="66"/>
  <c r="H667" i="66"/>
  <c r="H481" i="66"/>
  <c r="H807" i="66"/>
  <c r="H438" i="66"/>
  <c r="H1253" i="66"/>
  <c r="H393" i="66"/>
  <c r="H986" i="66"/>
  <c r="H1204" i="66"/>
  <c r="H898" i="66"/>
  <c r="H312" i="66"/>
  <c r="H930" i="66"/>
  <c r="H1186" i="66"/>
  <c r="H893" i="66"/>
  <c r="H1088" i="66"/>
  <c r="H1106" i="66"/>
  <c r="H1197" i="66"/>
  <c r="H314" i="66"/>
  <c r="H978" i="66"/>
  <c r="H1300" i="66"/>
  <c r="H263" i="66"/>
  <c r="H629" i="66"/>
  <c r="H1285" i="66"/>
  <c r="H616" i="66"/>
  <c r="H793" i="66"/>
  <c r="H781" i="66"/>
  <c r="H787" i="66"/>
  <c r="H1333" i="66"/>
  <c r="H1356" i="66"/>
  <c r="H24" i="66"/>
  <c r="H446" i="66"/>
  <c r="H435" i="66"/>
  <c r="H418" i="66"/>
  <c r="H116" i="66"/>
  <c r="H230" i="66"/>
  <c r="H138" i="66"/>
  <c r="H150" i="66"/>
  <c r="H36" i="66"/>
  <c r="G167" i="66"/>
  <c r="P167" i="66" s="1"/>
  <c r="G96" i="66"/>
  <c r="P96" i="66" s="1"/>
  <c r="G190" i="66"/>
  <c r="P190" i="66" s="1"/>
  <c r="G202" i="66"/>
  <c r="P202" i="66" s="1"/>
  <c r="G53" i="66"/>
  <c r="P53" i="66" s="1"/>
  <c r="G383" i="66"/>
  <c r="P383" i="66" s="1"/>
  <c r="H462" i="66"/>
  <c r="H335" i="66"/>
  <c r="H1365" i="66"/>
  <c r="H826" i="66"/>
  <c r="H99" i="66"/>
  <c r="H45" i="66"/>
  <c r="H72" i="66"/>
  <c r="H105" i="66"/>
  <c r="H544" i="66"/>
  <c r="H1033" i="66"/>
  <c r="O397" i="66"/>
  <c r="O122" i="66"/>
  <c r="O26" i="66"/>
  <c r="O209" i="66"/>
  <c r="O683" i="66"/>
  <c r="O289" i="66"/>
  <c r="O366" i="66"/>
  <c r="O421" i="66"/>
  <c r="O125" i="66"/>
  <c r="O157" i="66"/>
  <c r="O90" i="66"/>
  <c r="O1286" i="66"/>
  <c r="O580" i="66"/>
  <c r="O126" i="66"/>
  <c r="O52" i="66"/>
  <c r="O228" i="66"/>
  <c r="O216" i="66"/>
  <c r="H963" i="66"/>
  <c r="O58" i="66"/>
  <c r="H336" i="66"/>
  <c r="O387" i="66"/>
  <c r="O548" i="66"/>
  <c r="O1004" i="66"/>
  <c r="O977" i="66"/>
  <c r="O667" i="66"/>
  <c r="G481" i="66"/>
  <c r="P481" i="66" s="1"/>
  <c r="G807" i="66"/>
  <c r="P807" i="66" s="1"/>
  <c r="G438" i="66"/>
  <c r="P438" i="66" s="1"/>
  <c r="G1253" i="66"/>
  <c r="P1253" i="66" s="1"/>
  <c r="G393" i="66"/>
  <c r="P393" i="66" s="1"/>
  <c r="G986" i="66"/>
  <c r="P986" i="66" s="1"/>
  <c r="G1204" i="66"/>
  <c r="P1204" i="66" s="1"/>
  <c r="G898" i="66"/>
  <c r="P898" i="66" s="1"/>
  <c r="G312" i="66"/>
  <c r="P312" i="66" s="1"/>
  <c r="G930" i="66"/>
  <c r="P930" i="66" s="1"/>
  <c r="G1186" i="66"/>
  <c r="P1186" i="66" s="1"/>
  <c r="G893" i="66"/>
  <c r="P893" i="66" s="1"/>
  <c r="G1088" i="66"/>
  <c r="P1088" i="66" s="1"/>
  <c r="G1106" i="66"/>
  <c r="P1106" i="66" s="1"/>
  <c r="G1197" i="66"/>
  <c r="P1197" i="66" s="1"/>
  <c r="G314" i="66"/>
  <c r="P314" i="66" s="1"/>
  <c r="G978" i="66"/>
  <c r="P978" i="66" s="1"/>
  <c r="G1300" i="66"/>
  <c r="P1300" i="66" s="1"/>
  <c r="G263" i="66"/>
  <c r="P263" i="66" s="1"/>
  <c r="G629" i="66"/>
  <c r="P629" i="66" s="1"/>
  <c r="G1285" i="66"/>
  <c r="P1285" i="66" s="1"/>
  <c r="G616" i="66"/>
  <c r="P616" i="66" s="1"/>
  <c r="G793" i="66"/>
  <c r="P793" i="66" s="1"/>
  <c r="G781" i="66"/>
  <c r="P781" i="66" s="1"/>
  <c r="G787" i="66"/>
  <c r="P787" i="66" s="1"/>
  <c r="G1333" i="66"/>
  <c r="P1333" i="66" s="1"/>
  <c r="G1356" i="66"/>
  <c r="P1356" i="66" s="1"/>
  <c r="G24" i="66"/>
  <c r="P24" i="66" s="1"/>
  <c r="G446" i="66"/>
  <c r="P446" i="66" s="1"/>
  <c r="G435" i="66"/>
  <c r="P435" i="66" s="1"/>
  <c r="G418" i="66"/>
  <c r="P418" i="66" s="1"/>
  <c r="G116" i="66"/>
  <c r="P116" i="66" s="1"/>
  <c r="G230" i="66"/>
  <c r="P230" i="66" s="1"/>
  <c r="G138" i="66"/>
  <c r="P138" i="66" s="1"/>
  <c r="G150" i="66"/>
  <c r="P150" i="66" s="1"/>
  <c r="G36" i="66"/>
  <c r="P36" i="66" s="1"/>
  <c r="H167" i="66"/>
  <c r="H96" i="66"/>
  <c r="H190" i="66"/>
  <c r="H202" i="66"/>
  <c r="H53" i="66"/>
  <c r="G982" i="66"/>
  <c r="P982" i="66" s="1"/>
  <c r="G462" i="66"/>
  <c r="P462" i="66" s="1"/>
  <c r="G335" i="66"/>
  <c r="P335" i="66" s="1"/>
  <c r="G1365" i="66"/>
  <c r="P1365" i="66" s="1"/>
  <c r="G826" i="66"/>
  <c r="P826" i="66" s="1"/>
  <c r="G99" i="66"/>
  <c r="P99" i="66" s="1"/>
  <c r="G45" i="66"/>
  <c r="P45" i="66" s="1"/>
  <c r="G72" i="66"/>
  <c r="P72" i="66" s="1"/>
  <c r="G105" i="66"/>
  <c r="P105" i="66" s="1"/>
  <c r="G544" i="66"/>
  <c r="P544" i="66" s="1"/>
  <c r="G1033" i="66"/>
  <c r="P1033" i="66" s="1"/>
  <c r="G1044" i="66"/>
  <c r="P1044" i="66" s="1"/>
  <c r="G1064" i="66"/>
  <c r="P1064" i="66" s="1"/>
  <c r="G400" i="66"/>
  <c r="P400" i="66" s="1"/>
  <c r="G487" i="66"/>
  <c r="P487" i="66" s="1"/>
  <c r="G853" i="66"/>
  <c r="P853" i="66" s="1"/>
  <c r="G43" i="66"/>
  <c r="P43" i="66" s="1"/>
  <c r="G136" i="66"/>
  <c r="P136" i="66" s="1"/>
  <c r="G161" i="66"/>
  <c r="P161" i="66" s="1"/>
  <c r="H59" i="66"/>
  <c r="H551" i="66"/>
  <c r="H472" i="66"/>
  <c r="H382" i="66"/>
  <c r="H523" i="66"/>
  <c r="H81" i="66"/>
  <c r="H39" i="66"/>
  <c r="H349" i="66"/>
  <c r="H1028" i="66"/>
  <c r="H1035" i="66"/>
  <c r="H1146" i="66"/>
  <c r="H1011" i="66"/>
  <c r="H1220" i="66"/>
  <c r="H1163" i="66"/>
  <c r="H945" i="66"/>
  <c r="H985" i="66"/>
  <c r="H1078" i="66"/>
  <c r="H861" i="66"/>
  <c r="H276" i="66"/>
  <c r="H640" i="66"/>
  <c r="H704" i="66"/>
  <c r="H682" i="66"/>
  <c r="H750" i="66"/>
  <c r="H656" i="66"/>
  <c r="H1336" i="66"/>
  <c r="H290" i="66"/>
  <c r="H474" i="66"/>
  <c r="H1325" i="66"/>
  <c r="G633" i="66"/>
  <c r="P633" i="66" s="1"/>
  <c r="G25" i="66"/>
  <c r="P25" i="66" s="1"/>
  <c r="G346" i="66"/>
  <c r="P346" i="66" s="1"/>
  <c r="G1259" i="66"/>
  <c r="P1259" i="66" s="1"/>
  <c r="G452" i="66"/>
  <c r="P452" i="66" s="1"/>
  <c r="G301" i="66"/>
  <c r="P301" i="66" s="1"/>
  <c r="G828" i="66"/>
  <c r="P828" i="66" s="1"/>
  <c r="G351" i="66"/>
  <c r="P351" i="66" s="1"/>
  <c r="G1370" i="66"/>
  <c r="P1370" i="66" s="1"/>
  <c r="G547" i="66"/>
  <c r="P547" i="66" s="1"/>
  <c r="G255" i="66"/>
  <c r="P255" i="66" s="1"/>
  <c r="G827" i="66"/>
  <c r="P827" i="66" s="1"/>
  <c r="G1276" i="66"/>
  <c r="P1276" i="66" s="1"/>
  <c r="G1202" i="66"/>
  <c r="P1202" i="66" s="1"/>
  <c r="G1036" i="66"/>
  <c r="P1036" i="66" s="1"/>
  <c r="G1094" i="66"/>
  <c r="P1094" i="66" s="1"/>
  <c r="G1213" i="66"/>
  <c r="P1213" i="66" s="1"/>
  <c r="G1097" i="66"/>
  <c r="P1097" i="66" s="1"/>
  <c r="G919" i="66"/>
  <c r="P919" i="66" s="1"/>
  <c r="G901" i="66"/>
  <c r="P901" i="66" s="1"/>
  <c r="G846" i="66"/>
  <c r="P846" i="66" s="1"/>
  <c r="G1014" i="66"/>
  <c r="P1014" i="66" s="1"/>
  <c r="G964" i="66"/>
  <c r="P964" i="66" s="1"/>
  <c r="G992" i="66"/>
  <c r="P992" i="66" s="1"/>
  <c r="G1132" i="66"/>
  <c r="P1132" i="66" s="1"/>
  <c r="G310" i="66"/>
  <c r="P310" i="66" s="1"/>
  <c r="G1231" i="66"/>
  <c r="P1231" i="66" s="1"/>
  <c r="G1079" i="66"/>
  <c r="P1079" i="66" s="1"/>
  <c r="G1201" i="66"/>
  <c r="P1201" i="66" s="1"/>
  <c r="G840" i="66"/>
  <c r="P840" i="66" s="1"/>
  <c r="G1243" i="66"/>
  <c r="P1243" i="66" s="1"/>
  <c r="G1306" i="66"/>
  <c r="P1306" i="66" s="1"/>
  <c r="G612" i="66"/>
  <c r="P612" i="66" s="1"/>
  <c r="G707" i="66"/>
  <c r="P707" i="66" s="1"/>
  <c r="G590" i="66"/>
  <c r="P590" i="66" s="1"/>
  <c r="G788" i="66"/>
  <c r="P788" i="66" s="1"/>
  <c r="G797" i="66"/>
  <c r="P797" i="66" s="1"/>
  <c r="G645" i="66"/>
  <c r="P645" i="66" s="1"/>
  <c r="G270" i="66"/>
  <c r="P270" i="66" s="1"/>
  <c r="G693" i="66"/>
  <c r="P693" i="66" s="1"/>
  <c r="G1302" i="66"/>
  <c r="P1302" i="66" s="1"/>
  <c r="G710" i="66"/>
  <c r="P710" i="66" s="1"/>
  <c r="G789" i="66"/>
  <c r="P789" i="66" s="1"/>
  <c r="G754" i="66"/>
  <c r="P754" i="66" s="1"/>
  <c r="G755" i="66"/>
  <c r="P755" i="66" s="1"/>
  <c r="G1337" i="66"/>
  <c r="P1337" i="66" s="1"/>
  <c r="G984" i="66"/>
  <c r="P984" i="66" s="1"/>
  <c r="G486" i="66"/>
  <c r="P486" i="66" s="1"/>
  <c r="G340" i="66"/>
  <c r="P340" i="66" s="1"/>
  <c r="G509" i="66"/>
  <c r="P509" i="66" s="1"/>
  <c r="G1153" i="66"/>
  <c r="P1153" i="66" s="1"/>
  <c r="G139" i="66"/>
  <c r="P139" i="66" s="1"/>
  <c r="G87" i="66"/>
  <c r="P87" i="66" s="1"/>
  <c r="G168" i="66"/>
  <c r="P168" i="66" s="1"/>
  <c r="H181" i="66"/>
  <c r="O498" i="66"/>
  <c r="O124" i="66"/>
  <c r="O165" i="66"/>
  <c r="O235" i="66"/>
  <c r="O711" i="66"/>
  <c r="O555" i="66"/>
  <c r="O504" i="66"/>
  <c r="O425" i="66"/>
  <c r="O219" i="66"/>
  <c r="O1237" i="66"/>
  <c r="O194" i="66"/>
  <c r="O506" i="66"/>
  <c r="O1349" i="66"/>
  <c r="O130" i="66"/>
  <c r="O233" i="66"/>
  <c r="O69" i="66"/>
  <c r="H724" i="66"/>
  <c r="O963" i="66"/>
  <c r="H433" i="66"/>
  <c r="H516" i="66"/>
  <c r="O562" i="66"/>
  <c r="H982" i="66"/>
  <c r="H965" i="66"/>
  <c r="H633" i="66"/>
  <c r="H51" i="66"/>
  <c r="H75" i="66"/>
  <c r="H328" i="66"/>
  <c r="H820" i="66"/>
  <c r="H804" i="66"/>
  <c r="H543" i="66"/>
  <c r="H1120" i="66"/>
  <c r="H1206" i="66"/>
  <c r="H1043" i="66"/>
  <c r="H1047" i="66"/>
  <c r="H866" i="66"/>
  <c r="H939" i="66"/>
  <c r="H832" i="66"/>
  <c r="H1158" i="66"/>
  <c r="H905" i="66"/>
  <c r="H897" i="66"/>
  <c r="H1080" i="66"/>
  <c r="H834" i="66"/>
  <c r="H589" i="66"/>
  <c r="H261" i="66"/>
  <c r="H792" i="66"/>
  <c r="H260" i="66"/>
  <c r="H722" i="66"/>
  <c r="H661" i="66"/>
  <c r="H726" i="66"/>
  <c r="H762" i="66"/>
  <c r="H443" i="66"/>
  <c r="H503" i="66"/>
  <c r="H410" i="66"/>
  <c r="H480" i="66"/>
  <c r="H588" i="66"/>
  <c r="H972" i="66"/>
  <c r="H120" i="66"/>
  <c r="H131" i="66"/>
  <c r="H143" i="66"/>
  <c r="H65" i="66"/>
  <c r="H160" i="66"/>
  <c r="G70" i="66"/>
  <c r="P70" i="66" s="1"/>
  <c r="G184" i="66"/>
  <c r="P184" i="66" s="1"/>
  <c r="G195" i="66"/>
  <c r="P195" i="66" s="1"/>
  <c r="G206" i="66"/>
  <c r="P206" i="66" s="1"/>
  <c r="G1236" i="66"/>
  <c r="P1236" i="66" s="1"/>
  <c r="H483" i="66"/>
  <c r="O296" i="66"/>
  <c r="O62" i="66"/>
  <c r="O179" i="66"/>
  <c r="O695" i="66"/>
  <c r="O758" i="66"/>
  <c r="O439" i="66"/>
  <c r="O1371" i="66"/>
  <c r="O857" i="66"/>
  <c r="O238" i="66"/>
  <c r="O166" i="66"/>
  <c r="O91" i="66"/>
  <c r="O1339" i="66"/>
  <c r="O941" i="66"/>
  <c r="O137" i="66"/>
  <c r="O47" i="66"/>
  <c r="O198" i="66"/>
  <c r="O724" i="66"/>
  <c r="H408" i="66"/>
  <c r="H848" i="66"/>
  <c r="O516" i="66"/>
  <c r="O1363" i="66"/>
  <c r="O982" i="66"/>
  <c r="O965" i="66"/>
  <c r="O633" i="66"/>
  <c r="G51" i="66"/>
  <c r="P51" i="66" s="1"/>
  <c r="G75" i="66"/>
  <c r="P75" i="66" s="1"/>
  <c r="G328" i="66"/>
  <c r="P328" i="66" s="1"/>
  <c r="G820" i="66"/>
  <c r="P820" i="66" s="1"/>
  <c r="G804" i="66"/>
  <c r="P804" i="66" s="1"/>
  <c r="G543" i="66"/>
  <c r="P543" i="66" s="1"/>
  <c r="G1120" i="66"/>
  <c r="P1120" i="66" s="1"/>
  <c r="G1206" i="66"/>
  <c r="P1206" i="66" s="1"/>
  <c r="G1043" i="66"/>
  <c r="P1043" i="66" s="1"/>
  <c r="G1047" i="66"/>
  <c r="P1047" i="66" s="1"/>
  <c r="G866" i="66"/>
  <c r="P866" i="66" s="1"/>
  <c r="G939" i="66"/>
  <c r="P939" i="66" s="1"/>
  <c r="G832" i="66"/>
  <c r="P832" i="66" s="1"/>
  <c r="G1158" i="66"/>
  <c r="P1158" i="66" s="1"/>
  <c r="G905" i="66"/>
  <c r="P905" i="66" s="1"/>
  <c r="G897" i="66"/>
  <c r="P897" i="66" s="1"/>
  <c r="G1080" i="66"/>
  <c r="P1080" i="66" s="1"/>
  <c r="G834" i="66"/>
  <c r="P834" i="66" s="1"/>
  <c r="G589" i="66"/>
  <c r="P589" i="66" s="1"/>
  <c r="G261" i="66"/>
  <c r="P261" i="66" s="1"/>
  <c r="G792" i="66"/>
  <c r="P792" i="66" s="1"/>
  <c r="G260" i="66"/>
  <c r="P260" i="66" s="1"/>
  <c r="G722" i="66"/>
  <c r="P722" i="66" s="1"/>
  <c r="G661" i="66"/>
  <c r="P661" i="66" s="1"/>
  <c r="G726" i="66"/>
  <c r="P726" i="66" s="1"/>
  <c r="G762" i="66"/>
  <c r="P762" i="66" s="1"/>
  <c r="G443" i="66"/>
  <c r="P443" i="66" s="1"/>
  <c r="G503" i="66"/>
  <c r="P503" i="66" s="1"/>
  <c r="G410" i="66"/>
  <c r="P410" i="66" s="1"/>
  <c r="G480" i="66"/>
  <c r="P480" i="66" s="1"/>
  <c r="G588" i="66"/>
  <c r="P588" i="66" s="1"/>
  <c r="G972" i="66"/>
  <c r="P972" i="66" s="1"/>
  <c r="G120" i="66"/>
  <c r="P120" i="66" s="1"/>
  <c r="G131" i="66"/>
  <c r="P131" i="66" s="1"/>
  <c r="G143" i="66"/>
  <c r="P143" i="66" s="1"/>
  <c r="G65" i="66"/>
  <c r="P65" i="66" s="1"/>
  <c r="G160" i="66"/>
  <c r="P160" i="66" s="1"/>
  <c r="H70" i="66"/>
  <c r="H184" i="66"/>
  <c r="H195" i="66"/>
  <c r="H206" i="66"/>
  <c r="H1236" i="66"/>
  <c r="G483" i="66"/>
  <c r="P483" i="66" s="1"/>
  <c r="G426" i="66"/>
  <c r="P426" i="66" s="1"/>
  <c r="G379" i="66"/>
  <c r="P379" i="66" s="1"/>
  <c r="G533" i="66"/>
  <c r="P533" i="66" s="1"/>
  <c r="G554" i="66"/>
  <c r="P554" i="66" s="1"/>
  <c r="G1266" i="66"/>
  <c r="P1266" i="66" s="1"/>
  <c r="G574" i="66"/>
  <c r="P574" i="66" s="1"/>
  <c r="G403" i="66"/>
  <c r="P403" i="66" s="1"/>
  <c r="G948" i="66"/>
  <c r="P948" i="66" s="1"/>
  <c r="G1164" i="66"/>
  <c r="P1164" i="66" s="1"/>
  <c r="G1046" i="66"/>
  <c r="P1046" i="66" s="1"/>
  <c r="G471" i="66"/>
  <c r="P471" i="66" s="1"/>
  <c r="G293" i="66"/>
  <c r="P293" i="66" s="1"/>
  <c r="G1314" i="66"/>
  <c r="P1314" i="66" s="1"/>
  <c r="G1250" i="66"/>
  <c r="P1250" i="66" s="1"/>
  <c r="G121" i="66"/>
  <c r="P121" i="66" s="1"/>
  <c r="G144" i="66"/>
  <c r="P144" i="66" s="1"/>
  <c r="H203" i="66"/>
  <c r="H1378" i="66"/>
  <c r="H453" i="66"/>
  <c r="H451" i="66"/>
  <c r="H1267" i="66"/>
  <c r="H803" i="66"/>
  <c r="H409" i="66"/>
  <c r="H545" i="66"/>
  <c r="H577" i="66"/>
  <c r="H1173" i="66"/>
  <c r="H995" i="66"/>
  <c r="H1010" i="66"/>
  <c r="H1148" i="66"/>
  <c r="H1184" i="66"/>
  <c r="H1128" i="66"/>
  <c r="H1104" i="66"/>
  <c r="H1075" i="66"/>
  <c r="H1152" i="66"/>
  <c r="H838" i="66"/>
  <c r="H736" i="66"/>
  <c r="H719" i="66"/>
  <c r="H1293" i="66"/>
  <c r="H623" i="66"/>
  <c r="H794" i="66"/>
  <c r="H712" i="66"/>
  <c r="H1315" i="66"/>
  <c r="H441" i="66"/>
  <c r="H257" i="66"/>
  <c r="H13" i="66"/>
  <c r="G810" i="66"/>
  <c r="P810" i="66" s="1"/>
  <c r="G1354" i="66"/>
  <c r="P1354" i="66" s="1"/>
  <c r="G450" i="66"/>
  <c r="P450" i="66" s="1"/>
  <c r="G76" i="66"/>
  <c r="P76" i="66" s="1"/>
  <c r="G564" i="66"/>
  <c r="P564" i="66" s="1"/>
  <c r="G344" i="66"/>
  <c r="P344" i="66" s="1"/>
  <c r="G815" i="66"/>
  <c r="P815" i="66" s="1"/>
  <c r="G495" i="66"/>
  <c r="P495" i="66" s="1"/>
  <c r="G37" i="66"/>
  <c r="P37" i="66" s="1"/>
  <c r="G521" i="66"/>
  <c r="P521" i="66" s="1"/>
  <c r="G540" i="66"/>
  <c r="P540" i="66" s="1"/>
  <c r="G1265" i="66"/>
  <c r="P1265" i="66" s="1"/>
  <c r="G1118" i="66"/>
  <c r="P1118" i="66" s="1"/>
  <c r="G1031" i="66"/>
  <c r="P1031" i="66" s="1"/>
  <c r="G1208" i="66"/>
  <c r="P1208" i="66" s="1"/>
  <c r="G1177" i="66"/>
  <c r="P1177" i="66" s="1"/>
  <c r="G1147" i="66"/>
  <c r="P1147" i="66" s="1"/>
  <c r="G1216" i="66"/>
  <c r="P1216" i="66" s="1"/>
  <c r="G1166" i="66"/>
  <c r="P1166" i="66" s="1"/>
  <c r="G903" i="66"/>
  <c r="P903" i="66" s="1"/>
  <c r="G922" i="66"/>
  <c r="P922" i="66" s="1"/>
  <c r="G1129" i="66"/>
  <c r="P1129" i="66" s="1"/>
  <c r="G997" i="66"/>
  <c r="P997" i="66" s="1"/>
  <c r="G863" i="66"/>
  <c r="P863" i="66" s="1"/>
  <c r="G1068" i="66"/>
  <c r="P1068" i="66" s="1"/>
  <c r="G1134" i="66"/>
  <c r="P1134" i="66" s="1"/>
  <c r="G1090" i="66"/>
  <c r="P1090" i="66" s="1"/>
  <c r="G879" i="66"/>
  <c r="P879" i="66" s="1"/>
  <c r="G315" i="66"/>
  <c r="P315" i="66" s="1"/>
  <c r="G1141" i="66"/>
  <c r="P1141" i="66" s="1"/>
  <c r="G842" i="66"/>
  <c r="P842" i="66" s="1"/>
  <c r="G776" i="66"/>
  <c r="P776" i="66" s="1"/>
  <c r="G705" i="66"/>
  <c r="P705" i="66" s="1"/>
  <c r="G598" i="66"/>
  <c r="P598" i="66" s="1"/>
  <c r="G594" i="66"/>
  <c r="P594" i="66" s="1"/>
  <c r="G1289" i="66"/>
  <c r="P1289" i="66" s="1"/>
  <c r="G691" i="66"/>
  <c r="P691" i="66" s="1"/>
  <c r="G600" i="66"/>
  <c r="P600" i="66" s="1"/>
  <c r="G723" i="66"/>
  <c r="P723" i="66" s="1"/>
  <c r="G283" i="66"/>
  <c r="P283" i="66" s="1"/>
  <c r="G269" i="66"/>
  <c r="P269" i="66" s="1"/>
  <c r="G627" i="66"/>
  <c r="P627" i="66" s="1"/>
  <c r="G1298" i="66"/>
  <c r="P1298" i="66" s="1"/>
  <c r="G602" i="66"/>
  <c r="P602" i="66" s="1"/>
  <c r="G1290" i="66"/>
  <c r="P1290" i="66" s="1"/>
  <c r="G714" i="66"/>
  <c r="P714" i="66" s="1"/>
  <c r="G1330" i="66"/>
  <c r="P1330" i="66" s="1"/>
  <c r="G444" i="66"/>
  <c r="P444" i="66" s="1"/>
  <c r="G663" i="66"/>
  <c r="P663" i="66" s="1"/>
  <c r="G292" i="66"/>
  <c r="P292" i="66" s="1"/>
  <c r="G295" i="66"/>
  <c r="P295" i="66" s="1"/>
  <c r="G84" i="66"/>
  <c r="P84" i="66" s="1"/>
  <c r="G147" i="66"/>
  <c r="P147" i="66" s="1"/>
  <c r="G158" i="66"/>
  <c r="P158" i="66" s="1"/>
  <c r="G172" i="66"/>
  <c r="P172" i="66" s="1"/>
  <c r="H218" i="66"/>
  <c r="O1360" i="66"/>
  <c r="O33" i="66"/>
  <c r="O186" i="66"/>
  <c r="O675" i="66"/>
  <c r="O1321" i="66"/>
  <c r="O962" i="66"/>
  <c r="O1346" i="66"/>
  <c r="O501" i="66"/>
  <c r="O142" i="66"/>
  <c r="O170" i="66"/>
  <c r="O204" i="66"/>
  <c r="O267" i="66"/>
  <c r="O253" i="66"/>
  <c r="O1235" i="66"/>
  <c r="O171" i="66"/>
  <c r="O40" i="66"/>
  <c r="H383" i="66"/>
  <c r="H1270" i="66"/>
  <c r="O848" i="66"/>
  <c r="O297" i="66"/>
  <c r="O357" i="66"/>
  <c r="H918" i="66"/>
  <c r="H1233" i="66"/>
  <c r="H635" i="66"/>
  <c r="H489" i="66"/>
  <c r="H395" i="66"/>
  <c r="H567" i="66"/>
  <c r="H534" i="66"/>
  <c r="H323" i="66"/>
  <c r="H799" i="66"/>
  <c r="H1029" i="66"/>
  <c r="H1038" i="66"/>
  <c r="H1009" i="66"/>
  <c r="H944" i="66"/>
  <c r="H920" i="66"/>
  <c r="H1189" i="66"/>
  <c r="H1130" i="66"/>
  <c r="H1066" i="66"/>
  <c r="H1230" i="66"/>
  <c r="H909" i="66"/>
  <c r="H1083" i="66"/>
  <c r="H845" i="66"/>
  <c r="H688" i="66"/>
  <c r="H1295" i="66"/>
  <c r="H737" i="66"/>
  <c r="H739" i="66"/>
  <c r="H648" i="66"/>
  <c r="H652" i="66"/>
  <c r="H752" i="66"/>
  <c r="H775" i="66"/>
  <c r="H1373" i="66"/>
  <c r="H467" i="66"/>
  <c r="H402" i="66"/>
  <c r="H350" i="66"/>
  <c r="H1345" i="66"/>
  <c r="H112" i="66"/>
  <c r="H237" i="66"/>
  <c r="H86" i="66"/>
  <c r="H63" i="66"/>
  <c r="H155" i="66"/>
  <c r="H227" i="66"/>
  <c r="G176" i="66"/>
  <c r="P176" i="66" s="1"/>
  <c r="G188" i="66"/>
  <c r="P188" i="66" s="1"/>
  <c r="G199" i="66"/>
  <c r="P199" i="66" s="1"/>
  <c r="G212" i="66"/>
  <c r="P212" i="66" s="1"/>
  <c r="G297" i="66"/>
  <c r="P297" i="66" s="1"/>
  <c r="H100" i="66"/>
  <c r="H456" i="66"/>
  <c r="H512" i="66"/>
  <c r="H41" i="66"/>
  <c r="H1271" i="66"/>
  <c r="H1369" i="66"/>
  <c r="H572" i="66"/>
  <c r="H490" i="66"/>
  <c r="H1367" i="66"/>
  <c r="H1203" i="66"/>
  <c r="H1040" i="66"/>
  <c r="H1170" i="66"/>
  <c r="H1376" i="66"/>
  <c r="H514" i="66"/>
  <c r="H426" i="66"/>
  <c r="H1266" i="66"/>
  <c r="H1046" i="66"/>
  <c r="H1314" i="66"/>
  <c r="H121" i="66"/>
  <c r="G203" i="66"/>
  <c r="P203" i="66" s="1"/>
  <c r="G551" i="66"/>
  <c r="P551" i="66" s="1"/>
  <c r="G382" i="66"/>
  <c r="P382" i="66" s="1"/>
  <c r="G81" i="66"/>
  <c r="P81" i="66" s="1"/>
  <c r="G349" i="66"/>
  <c r="P349" i="66" s="1"/>
  <c r="G1035" i="66"/>
  <c r="P1035" i="66" s="1"/>
  <c r="G1011" i="66"/>
  <c r="P1011" i="66" s="1"/>
  <c r="G1163" i="66"/>
  <c r="P1163" i="66" s="1"/>
  <c r="G985" i="66"/>
  <c r="P985" i="66" s="1"/>
  <c r="G861" i="66"/>
  <c r="P861" i="66" s="1"/>
  <c r="G640" i="66"/>
  <c r="P640" i="66" s="1"/>
  <c r="G682" i="66"/>
  <c r="P682" i="66" s="1"/>
  <c r="G656" i="66"/>
  <c r="P656" i="66" s="1"/>
  <c r="G290" i="66"/>
  <c r="P290" i="66" s="1"/>
  <c r="G1325" i="66"/>
  <c r="P1325" i="66" s="1"/>
  <c r="H1354" i="66"/>
  <c r="H76" i="66"/>
  <c r="H344" i="66"/>
  <c r="H495" i="66"/>
  <c r="H521" i="66"/>
  <c r="H1265" i="66"/>
  <c r="H1031" i="66"/>
  <c r="H1177" i="66"/>
  <c r="H1216" i="66"/>
  <c r="H903" i="66"/>
  <c r="H1129" i="66"/>
  <c r="H863" i="66"/>
  <c r="H1134" i="66"/>
  <c r="H1231" i="66"/>
  <c r="H1201" i="66"/>
  <c r="H1243" i="66"/>
  <c r="H612" i="66"/>
  <c r="H590" i="66"/>
  <c r="H797" i="66"/>
  <c r="H270" i="66"/>
  <c r="H1302" i="66"/>
  <c r="H789" i="66"/>
  <c r="H755" i="66"/>
  <c r="H984" i="66"/>
  <c r="H340" i="66"/>
  <c r="H1153" i="66"/>
  <c r="H87" i="66"/>
  <c r="G181" i="66"/>
  <c r="P181" i="66" s="1"/>
  <c r="H196" i="66"/>
  <c r="G635" i="66"/>
  <c r="P635" i="66" s="1"/>
  <c r="G475" i="66"/>
  <c r="P475" i="66" s="1"/>
  <c r="G1275" i="66"/>
  <c r="P1275" i="66" s="1"/>
  <c r="G73" i="66"/>
  <c r="P73" i="66" s="1"/>
  <c r="G557" i="66"/>
  <c r="P557" i="66" s="1"/>
  <c r="G525" i="66"/>
  <c r="P525" i="66" s="1"/>
  <c r="G338" i="66"/>
  <c r="P338" i="66" s="1"/>
  <c r="G300" i="66"/>
  <c r="P300" i="66" s="1"/>
  <c r="G448" i="66"/>
  <c r="P448" i="66" s="1"/>
  <c r="G1252" i="66"/>
  <c r="P1252" i="66" s="1"/>
  <c r="G79" i="66"/>
  <c r="P79" i="66" s="1"/>
  <c r="G1269" i="66"/>
  <c r="P1269" i="66" s="1"/>
  <c r="G1272" i="66"/>
  <c r="P1272" i="66" s="1"/>
  <c r="G817" i="66"/>
  <c r="P817" i="66" s="1"/>
  <c r="G502" i="66"/>
  <c r="P502" i="66" s="1"/>
  <c r="G470" i="66"/>
  <c r="P470" i="66" s="1"/>
  <c r="G21" i="66"/>
  <c r="P21" i="66" s="1"/>
  <c r="G1382" i="66"/>
  <c r="P1382" i="66" s="1"/>
  <c r="G517" i="66"/>
  <c r="P517" i="66" s="1"/>
  <c r="G23" i="66"/>
  <c r="P23" i="66" s="1"/>
  <c r="G399" i="66"/>
  <c r="P399" i="66" s="1"/>
  <c r="G1000" i="66"/>
  <c r="P1000" i="66" s="1"/>
  <c r="G1027" i="66"/>
  <c r="P1027" i="66" s="1"/>
  <c r="G1174" i="66"/>
  <c r="P1174" i="66" s="1"/>
  <c r="G932" i="66"/>
  <c r="P932" i="66" s="1"/>
  <c r="G1039" i="66"/>
  <c r="P1039" i="66" s="1"/>
  <c r="G1145" i="66"/>
  <c r="P1145" i="66" s="1"/>
  <c r="G891" i="66"/>
  <c r="P891" i="66" s="1"/>
  <c r="G880" i="66"/>
  <c r="P880" i="66" s="1"/>
  <c r="G957" i="66"/>
  <c r="P957" i="66" s="1"/>
  <c r="G975" i="66"/>
  <c r="P975" i="66" s="1"/>
  <c r="G1221" i="66"/>
  <c r="P1221" i="66" s="1"/>
  <c r="G1117" i="66"/>
  <c r="P1117" i="66" s="1"/>
  <c r="G923" i="66"/>
  <c r="P923" i="66" s="1"/>
  <c r="G990" i="66"/>
  <c r="P990" i="66" s="1"/>
  <c r="G869" i="66"/>
  <c r="P869" i="66" s="1"/>
  <c r="G876" i="66"/>
  <c r="P876" i="66" s="1"/>
  <c r="G1071" i="66"/>
  <c r="P1071" i="66" s="1"/>
  <c r="G935" i="66"/>
  <c r="P935" i="66" s="1"/>
  <c r="G1154" i="66"/>
  <c r="P1154" i="66" s="1"/>
  <c r="G1108" i="66"/>
  <c r="P1108" i="66" s="1"/>
  <c r="G871" i="66"/>
  <c r="P871" i="66" s="1"/>
  <c r="G841" i="66"/>
  <c r="P841" i="66" s="1"/>
  <c r="G839" i="66"/>
  <c r="P839" i="66" s="1"/>
  <c r="G262" i="66"/>
  <c r="P262" i="66" s="1"/>
  <c r="G613" i="66"/>
  <c r="P613" i="66" s="1"/>
  <c r="G621" i="66"/>
  <c r="P621" i="66" s="1"/>
  <c r="G637" i="66"/>
  <c r="P637" i="66" s="1"/>
  <c r="G672" i="66"/>
  <c r="P672" i="66" s="1"/>
  <c r="G1304" i="66"/>
  <c r="P1304" i="66" s="1"/>
  <c r="G779" i="66"/>
  <c r="P779" i="66" s="1"/>
  <c r="G681" i="66"/>
  <c r="P681" i="66" s="1"/>
  <c r="G617" i="66"/>
  <c r="P617" i="66" s="1"/>
  <c r="G601" i="66"/>
  <c r="P601" i="66" s="1"/>
  <c r="G774" i="66"/>
  <c r="P774" i="66" s="1"/>
  <c r="G790" i="66"/>
  <c r="P790" i="66" s="1"/>
  <c r="H587" i="66"/>
  <c r="G658" i="66"/>
  <c r="P658" i="66" s="1"/>
  <c r="G1335" i="66"/>
  <c r="P1335" i="66" s="1"/>
  <c r="G950" i="66"/>
  <c r="P950" i="66" s="1"/>
  <c r="G469" i="66"/>
  <c r="P469" i="66" s="1"/>
  <c r="G952" i="66"/>
  <c r="P952" i="66" s="1"/>
  <c r="H1375" i="66"/>
  <c r="G513" i="66"/>
  <c r="P513" i="66" s="1"/>
  <c r="H1318" i="66"/>
  <c r="G519" i="66"/>
  <c r="P519" i="66" s="1"/>
  <c r="G953" i="66"/>
  <c r="P953" i="66" s="1"/>
  <c r="G61" i="66"/>
  <c r="P61" i="66" s="1"/>
  <c r="G415" i="66"/>
  <c r="P415" i="66" s="1"/>
  <c r="G132" i="66"/>
  <c r="P132" i="66" s="1"/>
  <c r="H145" i="66"/>
  <c r="G239" i="66"/>
  <c r="P239" i="66" s="1"/>
  <c r="H89" i="66"/>
  <c r="G231" i="66"/>
  <c r="P231" i="66" s="1"/>
  <c r="G185" i="66"/>
  <c r="P185" i="66" s="1"/>
  <c r="G197" i="66"/>
  <c r="P197" i="66" s="1"/>
  <c r="G208" i="66"/>
  <c r="P208" i="66" s="1"/>
  <c r="G108" i="66"/>
  <c r="P108" i="66" s="1"/>
  <c r="G369" i="66"/>
  <c r="P369" i="66" s="1"/>
  <c r="G868" i="66"/>
  <c r="P868" i="66" s="1"/>
  <c r="G1200" i="66"/>
  <c r="P1200" i="66" s="1"/>
  <c r="G639" i="66"/>
  <c r="P639" i="66" s="1"/>
  <c r="G271" i="66"/>
  <c r="P271" i="66" s="1"/>
  <c r="G610" i="66"/>
  <c r="P610" i="66" s="1"/>
  <c r="G764" i="66"/>
  <c r="P764" i="66" s="1"/>
  <c r="G694" i="66"/>
  <c r="P694" i="66" s="1"/>
  <c r="G265" i="66"/>
  <c r="P265" i="66" s="1"/>
  <c r="G717" i="66"/>
  <c r="P717" i="66" s="1"/>
  <c r="G592" i="66"/>
  <c r="P592" i="66" s="1"/>
  <c r="G677" i="66"/>
  <c r="P677" i="66" s="1"/>
  <c r="H659" i="66"/>
  <c r="H1323" i="66"/>
  <c r="H454" i="66"/>
  <c r="H1255" i="66"/>
  <c r="H379" i="66"/>
  <c r="H574" i="66"/>
  <c r="H1064" i="66"/>
  <c r="H396" i="66"/>
  <c r="G127" i="66"/>
  <c r="P127" i="66" s="1"/>
  <c r="G461" i="66"/>
  <c r="P461" i="66" s="1"/>
  <c r="G453" i="66"/>
  <c r="P453" i="66" s="1"/>
  <c r="G1267" i="66"/>
  <c r="P1267" i="66" s="1"/>
  <c r="G409" i="66"/>
  <c r="P409" i="66" s="1"/>
  <c r="G577" i="66"/>
  <c r="P577" i="66" s="1"/>
  <c r="G995" i="66"/>
  <c r="P995" i="66" s="1"/>
  <c r="G1148" i="66"/>
  <c r="P1148" i="66" s="1"/>
  <c r="G1128" i="66"/>
  <c r="P1128" i="66" s="1"/>
  <c r="G1075" i="66"/>
  <c r="P1075" i="66" s="1"/>
  <c r="G838" i="66"/>
  <c r="P838" i="66" s="1"/>
  <c r="G719" i="66"/>
  <c r="P719" i="66" s="1"/>
  <c r="G623" i="66"/>
  <c r="P623" i="66" s="1"/>
  <c r="G712" i="66"/>
  <c r="P712" i="66" s="1"/>
  <c r="G441" i="66"/>
  <c r="P441" i="66" s="1"/>
  <c r="G13" i="66"/>
  <c r="P13" i="66" s="1"/>
  <c r="H391" i="66"/>
  <c r="H317" i="66"/>
  <c r="H71" i="66"/>
  <c r="H411" i="66"/>
  <c r="H573" i="66"/>
  <c r="H1254" i="66"/>
  <c r="H1205" i="66"/>
  <c r="H859" i="66"/>
  <c r="H1219" i="66"/>
  <c r="H1167" i="66"/>
  <c r="H1191" i="66"/>
  <c r="H1131" i="66"/>
  <c r="H1073" i="66"/>
  <c r="H879" i="66"/>
  <c r="H1141" i="66"/>
  <c r="H776" i="66"/>
  <c r="H598" i="66"/>
  <c r="H1289" i="66"/>
  <c r="H600" i="66"/>
  <c r="H283" i="66"/>
  <c r="H627" i="66"/>
  <c r="H602" i="66"/>
  <c r="H714" i="66"/>
  <c r="H444" i="66"/>
  <c r="H292" i="66"/>
  <c r="H84" i="66"/>
  <c r="H158" i="66"/>
  <c r="G218" i="66"/>
  <c r="P218" i="66" s="1"/>
  <c r="G200" i="66"/>
  <c r="P200" i="66" s="1"/>
  <c r="H824" i="66"/>
  <c r="H479" i="66"/>
  <c r="H1277" i="66"/>
  <c r="H355" i="66"/>
  <c r="H561" i="66"/>
  <c r="H552" i="66"/>
  <c r="H813" i="66"/>
  <c r="H530" i="66"/>
  <c r="H250" i="66"/>
  <c r="H508" i="66"/>
  <c r="H57" i="66"/>
  <c r="H465" i="66"/>
  <c r="H569" i="66"/>
  <c r="H1261" i="66"/>
  <c r="H570" i="66"/>
  <c r="H524" i="66"/>
  <c r="H533" i="66"/>
  <c r="H403" i="66"/>
  <c r="H471" i="66"/>
  <c r="H853" i="66"/>
  <c r="H136" i="66"/>
  <c r="G918" i="66"/>
  <c r="P918" i="66" s="1"/>
  <c r="G427" i="66"/>
  <c r="P427" i="66" s="1"/>
  <c r="G532" i="66"/>
  <c r="P532" i="66" s="1"/>
  <c r="G575" i="66"/>
  <c r="P575" i="66" s="1"/>
  <c r="G1007" i="66"/>
  <c r="P1007" i="66" s="1"/>
  <c r="G954" i="66"/>
  <c r="P954" i="66" s="1"/>
  <c r="G1218" i="66"/>
  <c r="P1218" i="66" s="1"/>
  <c r="G1061" i="66"/>
  <c r="P1061" i="66" s="1"/>
  <c r="G313" i="66"/>
  <c r="P313" i="66" s="1"/>
  <c r="H258" i="66"/>
  <c r="G281" i="66"/>
  <c r="P281" i="66" s="1"/>
  <c r="G696" i="66"/>
  <c r="P696" i="66" s="1"/>
  <c r="G785" i="66"/>
  <c r="P785" i="66" s="1"/>
  <c r="G942" i="66"/>
  <c r="P942" i="66" s="1"/>
  <c r="G318" i="66"/>
  <c r="P318" i="66" s="1"/>
  <c r="H346" i="66"/>
  <c r="H452" i="66"/>
  <c r="H828" i="66"/>
  <c r="H1370" i="66"/>
  <c r="H255" i="66"/>
  <c r="H1276" i="66"/>
  <c r="H1036" i="66"/>
  <c r="H1213" i="66"/>
  <c r="H919" i="66"/>
  <c r="H846" i="66"/>
  <c r="H964" i="66"/>
  <c r="H1132" i="66"/>
  <c r="H1074" i="66"/>
  <c r="H1150" i="66"/>
  <c r="H1087" i="66"/>
  <c r="H664" i="66"/>
  <c r="H607" i="66"/>
  <c r="H765" i="66"/>
  <c r="H731" i="66"/>
  <c r="H266" i="66"/>
  <c r="H591" i="66"/>
  <c r="H760" i="66"/>
  <c r="H1329" i="66"/>
  <c r="H1374" i="66"/>
  <c r="H319" i="66"/>
  <c r="H220" i="66"/>
  <c r="H163" i="66"/>
  <c r="G31" i="66"/>
  <c r="P31" i="66" s="1"/>
  <c r="H200" i="66"/>
  <c r="G824" i="66"/>
  <c r="P824" i="66" s="1"/>
  <c r="G479" i="66"/>
  <c r="P479" i="66" s="1"/>
  <c r="G1277" i="66"/>
  <c r="P1277" i="66" s="1"/>
  <c r="G355" i="66"/>
  <c r="P355" i="66" s="1"/>
  <c r="G561" i="66"/>
  <c r="P561" i="66" s="1"/>
  <c r="G552" i="66"/>
  <c r="P552" i="66" s="1"/>
  <c r="G813" i="66"/>
  <c r="P813" i="66" s="1"/>
  <c r="G530" i="66"/>
  <c r="P530" i="66" s="1"/>
  <c r="G250" i="66"/>
  <c r="P250" i="66" s="1"/>
  <c r="G508" i="66"/>
  <c r="P508" i="66" s="1"/>
  <c r="G57" i="66"/>
  <c r="P57" i="66" s="1"/>
  <c r="G465" i="66"/>
  <c r="P465" i="66" s="1"/>
  <c r="G569" i="66"/>
  <c r="P569" i="66" s="1"/>
  <c r="G1261" i="66"/>
  <c r="P1261" i="66" s="1"/>
  <c r="G570" i="66"/>
  <c r="P570" i="66" s="1"/>
  <c r="G524" i="66"/>
  <c r="P524" i="66" s="1"/>
  <c r="G376" i="66"/>
  <c r="P376" i="66" s="1"/>
  <c r="G247" i="66"/>
  <c r="P247" i="66" s="1"/>
  <c r="G491" i="66"/>
  <c r="P491" i="66" s="1"/>
  <c r="G394" i="66"/>
  <c r="P394" i="66" s="1"/>
  <c r="G339" i="66"/>
  <c r="P339" i="66" s="1"/>
  <c r="G910" i="66"/>
  <c r="P910" i="66" s="1"/>
  <c r="G1172" i="66"/>
  <c r="P1172" i="66" s="1"/>
  <c r="G1156" i="66"/>
  <c r="P1156" i="66" s="1"/>
  <c r="G1207" i="66"/>
  <c r="P1207" i="66" s="1"/>
  <c r="G913" i="66"/>
  <c r="P913" i="66" s="1"/>
  <c r="G1045" i="66"/>
  <c r="P1045" i="66" s="1"/>
  <c r="G933" i="66"/>
  <c r="P933" i="66" s="1"/>
  <c r="G917" i="66"/>
  <c r="P917" i="66" s="1"/>
  <c r="G1125" i="66"/>
  <c r="P1125" i="66" s="1"/>
  <c r="G1053" i="66"/>
  <c r="P1053" i="66" s="1"/>
  <c r="G1012" i="66"/>
  <c r="P1012" i="66" s="1"/>
  <c r="G1058" i="66"/>
  <c r="P1058" i="66" s="1"/>
  <c r="G1060" i="66"/>
  <c r="P1060" i="66" s="1"/>
  <c r="G1226" i="66"/>
  <c r="P1226" i="66" s="1"/>
  <c r="G1105" i="66"/>
  <c r="P1105" i="66" s="1"/>
  <c r="G1227" i="66"/>
  <c r="P1227" i="66" s="1"/>
  <c r="G1072" i="66"/>
  <c r="P1072" i="66" s="1"/>
  <c r="G1076" i="66"/>
  <c r="P1076" i="66" s="1"/>
  <c r="G1232" i="66"/>
  <c r="P1232" i="66" s="1"/>
  <c r="G1022" i="66"/>
  <c r="P1022" i="66" s="1"/>
  <c r="G1234" i="66"/>
  <c r="P1234" i="66" s="1"/>
  <c r="G843" i="66"/>
  <c r="P843" i="66" s="1"/>
  <c r="G625" i="66"/>
  <c r="P625" i="66" s="1"/>
  <c r="G1299" i="66"/>
  <c r="P1299" i="66" s="1"/>
  <c r="G1308" i="66"/>
  <c r="P1308" i="66" s="1"/>
  <c r="G277" i="66"/>
  <c r="P277" i="66" s="1"/>
  <c r="G778" i="66"/>
  <c r="P778" i="66" s="1"/>
  <c r="G279" i="66"/>
  <c r="P279" i="66" s="1"/>
  <c r="H759" i="66"/>
  <c r="H741" i="66"/>
  <c r="H649" i="66"/>
  <c r="H766" i="66"/>
  <c r="G606" i="66"/>
  <c r="P606" i="66" s="1"/>
  <c r="G1296" i="66"/>
  <c r="P1296" i="66" s="1"/>
  <c r="G603" i="66"/>
  <c r="P603" i="66" s="1"/>
  <c r="G678" i="66"/>
  <c r="P678" i="66" s="1"/>
  <c r="G1319" i="66"/>
  <c r="P1319" i="66" s="1"/>
  <c r="G1317" i="66"/>
  <c r="P1317" i="66" s="1"/>
  <c r="G288" i="66"/>
  <c r="P288" i="66" s="1"/>
  <c r="G466" i="66"/>
  <c r="P466" i="66" s="1"/>
  <c r="G478" i="66"/>
  <c r="P478" i="66" s="1"/>
  <c r="G1362" i="66"/>
  <c r="P1362" i="66" s="1"/>
  <c r="G961" i="66"/>
  <c r="P961" i="66" s="1"/>
  <c r="G593" i="66"/>
  <c r="P593" i="66" s="1"/>
  <c r="G715" i="66"/>
  <c r="P715" i="66" s="1"/>
  <c r="G578" i="66"/>
  <c r="P578" i="66" s="1"/>
  <c r="G113" i="66"/>
  <c r="P113" i="66" s="1"/>
  <c r="G85" i="66"/>
  <c r="P85" i="66" s="1"/>
  <c r="G232" i="66"/>
  <c r="P232" i="66" s="1"/>
  <c r="G221" i="66"/>
  <c r="P221" i="66" s="1"/>
  <c r="G88" i="66"/>
  <c r="P88" i="66" s="1"/>
  <c r="G164" i="66"/>
  <c r="P164" i="66" s="1"/>
  <c r="G178" i="66"/>
  <c r="P178" i="66" s="1"/>
  <c r="G189" i="66"/>
  <c r="P189" i="66" s="1"/>
  <c r="G473" i="66"/>
  <c r="P473" i="66" s="1"/>
  <c r="G348" i="66"/>
  <c r="P348" i="66" s="1"/>
  <c r="G1342" i="66"/>
  <c r="P1342" i="66" s="1"/>
  <c r="G1008" i="66"/>
  <c r="P1008" i="66" s="1"/>
  <c r="G1114" i="66"/>
  <c r="P1114" i="66" s="1"/>
  <c r="G604" i="66"/>
  <c r="P604" i="66" s="1"/>
  <c r="G708" i="66"/>
  <c r="P708" i="66" s="1"/>
  <c r="G643" i="66"/>
  <c r="P643" i="66" s="1"/>
  <c r="G692" i="66"/>
  <c r="P692" i="66" s="1"/>
  <c r="G743" i="66"/>
  <c r="P743" i="66" s="1"/>
  <c r="G662" i="66"/>
  <c r="P662" i="66" s="1"/>
  <c r="G1294" i="66"/>
  <c r="P1294" i="66" s="1"/>
  <c r="G1309" i="66"/>
  <c r="P1309" i="66" s="1"/>
  <c r="G783" i="66"/>
  <c r="P783" i="66" s="1"/>
  <c r="G668" i="66"/>
  <c r="P668" i="66" s="1"/>
  <c r="G1320" i="66"/>
  <c r="P1320" i="66" s="1"/>
  <c r="G1331" i="66"/>
  <c r="P1331" i="66" s="1"/>
  <c r="G979" i="66"/>
  <c r="P979" i="66" s="1"/>
  <c r="G669" i="66"/>
  <c r="P669" i="66" s="1"/>
  <c r="G511" i="66"/>
  <c r="P511" i="66" s="1"/>
  <c r="H1359" i="66"/>
  <c r="G424" i="66"/>
  <c r="P424" i="66" s="1"/>
  <c r="H498" i="66"/>
  <c r="G296" i="66"/>
  <c r="P296" i="66" s="1"/>
  <c r="H1350" i="66"/>
  <c r="G49" i="66"/>
  <c r="P49" i="66" s="1"/>
  <c r="H124" i="66"/>
  <c r="H62" i="66"/>
  <c r="H554" i="66"/>
  <c r="H948" i="66"/>
  <c r="H400" i="66"/>
  <c r="H1250" i="66"/>
  <c r="H144" i="66"/>
  <c r="G59" i="66"/>
  <c r="P59" i="66" s="1"/>
  <c r="G472" i="66"/>
  <c r="P472" i="66" s="1"/>
  <c r="G523" i="66"/>
  <c r="P523" i="66" s="1"/>
  <c r="G39" i="66"/>
  <c r="P39" i="66" s="1"/>
  <c r="G1028" i="66"/>
  <c r="P1028" i="66" s="1"/>
  <c r="G1146" i="66"/>
  <c r="P1146" i="66" s="1"/>
  <c r="G1220" i="66"/>
  <c r="P1220" i="66" s="1"/>
  <c r="G945" i="66"/>
  <c r="P945" i="66" s="1"/>
  <c r="G1078" i="66"/>
  <c r="P1078" i="66" s="1"/>
  <c r="G276" i="66"/>
  <c r="P276" i="66" s="1"/>
  <c r="G704" i="66"/>
  <c r="P704" i="66" s="1"/>
  <c r="G750" i="66"/>
  <c r="P750" i="66" s="1"/>
  <c r="G1336" i="66"/>
  <c r="P1336" i="66" s="1"/>
  <c r="G474" i="66"/>
  <c r="P474" i="66" s="1"/>
  <c r="H810" i="66"/>
  <c r="H450" i="66"/>
  <c r="H564" i="66"/>
  <c r="H815" i="66"/>
  <c r="H37" i="66"/>
  <c r="H540" i="66"/>
  <c r="H1118" i="66"/>
  <c r="H1208" i="66"/>
  <c r="H1147" i="66"/>
  <c r="H1166" i="66"/>
  <c r="H922" i="66"/>
  <c r="H997" i="66"/>
  <c r="H1068" i="66"/>
  <c r="H1079" i="66"/>
  <c r="H840" i="66"/>
  <c r="H1306" i="66"/>
  <c r="H707" i="66"/>
  <c r="H788" i="66"/>
  <c r="H645" i="66"/>
  <c r="H693" i="66"/>
  <c r="H710" i="66"/>
  <c r="H754" i="66"/>
  <c r="H1337" i="66"/>
  <c r="H486" i="66"/>
  <c r="H509" i="66"/>
  <c r="H139" i="66"/>
  <c r="H168" i="66"/>
  <c r="G191" i="66"/>
  <c r="P191" i="66" s="1"/>
  <c r="G207" i="66"/>
  <c r="P207" i="66" s="1"/>
  <c r="H1268" i="66"/>
  <c r="H101" i="66"/>
  <c r="H5" i="66"/>
  <c r="H1249" i="66"/>
  <c r="H1279" i="66"/>
  <c r="H459" i="66"/>
  <c r="H356" i="66"/>
  <c r="H1256" i="66"/>
  <c r="H538" i="66"/>
  <c r="H370" i="66"/>
  <c r="H19" i="66"/>
  <c r="H256" i="66"/>
  <c r="H808" i="66"/>
  <c r="H373" i="66"/>
  <c r="H352" i="66"/>
  <c r="H34" i="66"/>
  <c r="H546" i="66"/>
  <c r="H1164" i="66"/>
  <c r="H293" i="66"/>
  <c r="H931" i="66"/>
  <c r="H151" i="66"/>
  <c r="G1378" i="66"/>
  <c r="P1378" i="66" s="1"/>
  <c r="G451" i="66"/>
  <c r="P451" i="66" s="1"/>
  <c r="G803" i="66"/>
  <c r="P803" i="66" s="1"/>
  <c r="G545" i="66"/>
  <c r="P545" i="66" s="1"/>
  <c r="G1173" i="66"/>
  <c r="P1173" i="66" s="1"/>
  <c r="G1010" i="66"/>
  <c r="P1010" i="66" s="1"/>
  <c r="G1184" i="66"/>
  <c r="P1184" i="66" s="1"/>
  <c r="G1104" i="66"/>
  <c r="P1104" i="66" s="1"/>
  <c r="G1152" i="66"/>
  <c r="P1152" i="66" s="1"/>
  <c r="G736" i="66"/>
  <c r="P736" i="66" s="1"/>
  <c r="G1293" i="66"/>
  <c r="P1293" i="66" s="1"/>
  <c r="G794" i="66"/>
  <c r="P794" i="66" s="1"/>
  <c r="G1315" i="66"/>
  <c r="P1315" i="66" s="1"/>
  <c r="G257" i="66"/>
  <c r="P257" i="66" s="1"/>
  <c r="H463" i="66"/>
  <c r="H499" i="66"/>
  <c r="H1347" i="66"/>
  <c r="H10" i="66"/>
  <c r="H80" i="66"/>
  <c r="H388" i="66"/>
  <c r="H906" i="66"/>
  <c r="H1016" i="66"/>
  <c r="H1215" i="66"/>
  <c r="H900" i="66"/>
  <c r="H1057" i="66"/>
  <c r="H887" i="66"/>
  <c r="H1133" i="66"/>
  <c r="H1090" i="66"/>
  <c r="H315" i="66"/>
  <c r="H842" i="66"/>
  <c r="H705" i="66"/>
  <c r="H594" i="66"/>
  <c r="H691" i="66"/>
  <c r="H723" i="66"/>
  <c r="H269" i="66"/>
  <c r="H1298" i="66"/>
  <c r="H1290" i="66"/>
  <c r="H1330" i="66"/>
  <c r="H663" i="66"/>
  <c r="H295" i="66"/>
  <c r="H147" i="66"/>
  <c r="H172" i="66"/>
  <c r="H191" i="66"/>
  <c r="H207" i="66"/>
  <c r="G1268" i="66"/>
  <c r="P1268" i="66" s="1"/>
  <c r="G101" i="66"/>
  <c r="P101" i="66" s="1"/>
  <c r="G5" i="66"/>
  <c r="P5" i="66" s="1"/>
  <c r="G1249" i="66"/>
  <c r="P1249" i="66" s="1"/>
  <c r="G1279" i="66"/>
  <c r="P1279" i="66" s="1"/>
  <c r="G459" i="66"/>
  <c r="P459" i="66" s="1"/>
  <c r="G356" i="66"/>
  <c r="P356" i="66" s="1"/>
  <c r="G1256" i="66"/>
  <c r="P1256" i="66" s="1"/>
  <c r="G538" i="66"/>
  <c r="P538" i="66" s="1"/>
  <c r="G370" i="66"/>
  <c r="P370" i="66" s="1"/>
  <c r="G19" i="66"/>
  <c r="P19" i="66" s="1"/>
  <c r="G256" i="66"/>
  <c r="P256" i="66" s="1"/>
  <c r="G808" i="66"/>
  <c r="P808" i="66" s="1"/>
  <c r="G373" i="66"/>
  <c r="P373" i="66" s="1"/>
  <c r="G352" i="66"/>
  <c r="P352" i="66" s="1"/>
  <c r="G34" i="66"/>
  <c r="P34" i="66" s="1"/>
  <c r="G332" i="66"/>
  <c r="P332" i="66" s="1"/>
  <c r="G60" i="66"/>
  <c r="P60" i="66" s="1"/>
  <c r="G341" i="66"/>
  <c r="P341" i="66" s="1"/>
  <c r="G576" i="66"/>
  <c r="P576" i="66" s="1"/>
  <c r="G299" i="66"/>
  <c r="P299" i="66" s="1"/>
  <c r="G1168" i="66"/>
  <c r="P1168" i="66" s="1"/>
  <c r="G1121" i="66"/>
  <c r="P1121" i="66" s="1"/>
  <c r="G1175" i="66"/>
  <c r="P1175" i="66" s="1"/>
  <c r="G974" i="66"/>
  <c r="P974" i="66" s="1"/>
  <c r="G1144" i="66"/>
  <c r="P1144" i="66" s="1"/>
  <c r="G1179" i="66"/>
  <c r="P1179" i="66" s="1"/>
  <c r="G1123" i="66"/>
  <c r="P1123" i="66" s="1"/>
  <c r="G1048" i="66"/>
  <c r="P1048" i="66" s="1"/>
  <c r="H1157" i="66"/>
  <c r="G1054" i="66"/>
  <c r="P1054" i="66" s="1"/>
  <c r="G1187" i="66"/>
  <c r="P1187" i="66" s="1"/>
  <c r="G1059" i="66"/>
  <c r="P1059" i="66" s="1"/>
  <c r="G1018" i="66"/>
  <c r="P1018" i="66" s="1"/>
  <c r="G924" i="66"/>
  <c r="P924" i="66" s="1"/>
  <c r="G1159" i="66"/>
  <c r="P1159" i="66" s="1"/>
  <c r="G908" i="66"/>
  <c r="P908" i="66" s="1"/>
  <c r="G1020" i="66"/>
  <c r="P1020" i="66" s="1"/>
  <c r="G1161" i="66"/>
  <c r="P1161" i="66" s="1"/>
  <c r="G864" i="66"/>
  <c r="P864" i="66" s="1"/>
  <c r="G1140" i="66"/>
  <c r="P1140" i="66" s="1"/>
  <c r="G872" i="66"/>
  <c r="P872" i="66" s="1"/>
  <c r="G1244" i="66"/>
  <c r="P1244" i="66" s="1"/>
  <c r="G585" i="66"/>
  <c r="P585" i="66" s="1"/>
  <c r="G706" i="66"/>
  <c r="P706" i="66" s="1"/>
  <c r="G703" i="66"/>
  <c r="P703" i="66" s="1"/>
  <c r="G660" i="66"/>
  <c r="P660" i="66" s="1"/>
  <c r="G596" i="66"/>
  <c r="P596" i="66" s="1"/>
  <c r="G642" i="66"/>
  <c r="P642" i="66" s="1"/>
  <c r="G727" i="66"/>
  <c r="P727" i="66" s="1"/>
  <c r="G769" i="66"/>
  <c r="P769" i="66" s="1"/>
  <c r="G732" i="66"/>
  <c r="P732" i="66" s="1"/>
  <c r="G733" i="66"/>
  <c r="P733" i="66" s="1"/>
  <c r="G725" i="66"/>
  <c r="P725" i="66" s="1"/>
  <c r="G698" i="66"/>
  <c r="P698" i="66" s="1"/>
  <c r="G611" i="66"/>
  <c r="P611" i="66" s="1"/>
  <c r="G620" i="66"/>
  <c r="P620" i="66" s="1"/>
  <c r="G1326" i="66"/>
  <c r="P1326" i="66" s="1"/>
  <c r="G1372" i="66"/>
  <c r="P1372" i="66" s="1"/>
  <c r="G1316" i="66"/>
  <c r="P1316" i="66" s="1"/>
  <c r="G665" i="66"/>
  <c r="P665" i="66" s="1"/>
  <c r="G947" i="66"/>
  <c r="P947" i="66" s="1"/>
  <c r="G671" i="66"/>
  <c r="P671" i="66" s="1"/>
  <c r="G458" i="66"/>
  <c r="P458" i="66" s="1"/>
  <c r="G434" i="66"/>
  <c r="P434" i="66" s="1"/>
  <c r="G1263" i="66"/>
  <c r="P1263" i="66" s="1"/>
  <c r="G294" i="66"/>
  <c r="P294" i="66" s="1"/>
  <c r="G117" i="66"/>
  <c r="P117" i="66" s="1"/>
  <c r="G128" i="66"/>
  <c r="P128" i="66" s="1"/>
  <c r="G140" i="66"/>
  <c r="P140" i="66" s="1"/>
  <c r="G152" i="66"/>
  <c r="P152" i="66" s="1"/>
  <c r="G66" i="66"/>
  <c r="P66" i="66" s="1"/>
  <c r="G169" i="66"/>
  <c r="P169" i="66" s="1"/>
  <c r="G182" i="66"/>
  <c r="P182" i="66" s="1"/>
  <c r="G192" i="66"/>
  <c r="P192" i="66" s="1"/>
  <c r="G229" i="66"/>
  <c r="P229" i="66" s="1"/>
  <c r="G667" i="66"/>
  <c r="P667" i="66" s="1"/>
  <c r="G32" i="66"/>
  <c r="P32" i="66" s="1"/>
  <c r="G888" i="66"/>
  <c r="P888" i="66" s="1"/>
  <c r="G870" i="66"/>
  <c r="P870" i="66" s="1"/>
  <c r="G738" i="66"/>
  <c r="P738" i="66" s="1"/>
  <c r="G1288" i="66"/>
  <c r="P1288" i="66" s="1"/>
  <c r="G644" i="66"/>
  <c r="P644" i="66" s="1"/>
  <c r="G742" i="66"/>
  <c r="P742" i="66" s="1"/>
  <c r="G1284" i="66"/>
  <c r="P1284" i="66" s="1"/>
  <c r="G651" i="66"/>
  <c r="P651" i="66" s="1"/>
  <c r="G676" i="66"/>
  <c r="P676" i="66" s="1"/>
  <c r="G285" i="66"/>
  <c r="P285" i="66" s="1"/>
  <c r="G655" i="66"/>
  <c r="P655" i="66" s="1"/>
  <c r="G713" i="66"/>
  <c r="P713" i="66" s="1"/>
  <c r="G1328" i="66"/>
  <c r="P1328" i="66" s="1"/>
  <c r="G440" i="66"/>
  <c r="P440" i="66" s="1"/>
  <c r="G291" i="66"/>
  <c r="P291" i="66" s="1"/>
  <c r="G837" i="66"/>
  <c r="P837" i="66" s="1"/>
  <c r="G445" i="66"/>
  <c r="P445" i="66" s="1"/>
  <c r="G1283" i="66"/>
  <c r="P1283" i="66" s="1"/>
  <c r="G980" i="66"/>
  <c r="P980" i="66" s="1"/>
  <c r="G422" i="66"/>
  <c r="P422" i="66" s="1"/>
  <c r="G1377" i="66"/>
  <c r="P1377" i="66" s="1"/>
  <c r="G460" i="66"/>
  <c r="P460" i="66" s="1"/>
  <c r="G118" i="66"/>
  <c r="P118" i="66" s="1"/>
  <c r="G129" i="66"/>
  <c r="P129" i="66" s="1"/>
  <c r="G141" i="66"/>
  <c r="P141" i="66" s="1"/>
  <c r="G46" i="66"/>
  <c r="P46" i="66" s="1"/>
  <c r="G159" i="66"/>
  <c r="P159" i="66" s="1"/>
  <c r="H223" i="66"/>
  <c r="H224" i="66"/>
  <c r="H193" i="66"/>
  <c r="H92" i="66"/>
  <c r="H243" i="66"/>
  <c r="H354" i="66"/>
  <c r="H347" i="66"/>
  <c r="G420" i="66"/>
  <c r="P420" i="66" s="1"/>
  <c r="G82" i="66"/>
  <c r="P82" i="66" s="1"/>
  <c r="G429" i="66"/>
  <c r="P429" i="66" s="1"/>
  <c r="G12" i="66"/>
  <c r="P12" i="66" s="1"/>
  <c r="G1310" i="66"/>
  <c r="P1310" i="66" s="1"/>
  <c r="G1098" i="66"/>
  <c r="P1098" i="66" s="1"/>
  <c r="G899" i="66"/>
  <c r="P899" i="66" s="1"/>
  <c r="G1126" i="66"/>
  <c r="P1126" i="66" s="1"/>
  <c r="G1138" i="66"/>
  <c r="P1138" i="66" s="1"/>
  <c r="H1044" i="66"/>
  <c r="H487" i="66"/>
  <c r="H43" i="66"/>
  <c r="H161" i="66"/>
  <c r="G6" i="66"/>
  <c r="P6" i="66" s="1"/>
  <c r="G417" i="66"/>
  <c r="P417" i="66" s="1"/>
  <c r="G109" i="66"/>
  <c r="P109" i="66" s="1"/>
  <c r="G363" i="66"/>
  <c r="P363" i="66" s="1"/>
  <c r="G956" i="66"/>
  <c r="P956" i="66" s="1"/>
  <c r="G865" i="66"/>
  <c r="P865" i="66" s="1"/>
  <c r="G1185" i="66"/>
  <c r="P1185" i="66" s="1"/>
  <c r="G1229" i="66"/>
  <c r="P1229" i="66" s="1"/>
  <c r="G1110" i="66"/>
  <c r="P1110" i="66" s="1"/>
  <c r="G771" i="66"/>
  <c r="P771" i="66" s="1"/>
  <c r="G1305" i="66"/>
  <c r="P1305" i="66" s="1"/>
  <c r="G753" i="66"/>
  <c r="P753" i="66" s="1"/>
  <c r="G406" i="66"/>
  <c r="P406" i="66" s="1"/>
  <c r="G505" i="66"/>
  <c r="P505" i="66" s="1"/>
  <c r="H25" i="66"/>
  <c r="H1259" i="66"/>
  <c r="H301" i="66"/>
  <c r="H351" i="66"/>
  <c r="H547" i="66"/>
  <c r="H827" i="66"/>
  <c r="H1202" i="66"/>
  <c r="H1094" i="66"/>
  <c r="H1097" i="66"/>
  <c r="H901" i="66"/>
  <c r="H1014" i="66"/>
  <c r="H992" i="66"/>
  <c r="H310" i="66"/>
  <c r="H851" i="66"/>
  <c r="H1109" i="66"/>
  <c r="H1238" i="66"/>
  <c r="H631" i="66"/>
  <c r="H1307" i="66"/>
  <c r="H641" i="66"/>
  <c r="H647" i="66"/>
  <c r="H767" i="66"/>
  <c r="H751" i="66"/>
  <c r="H798" i="66"/>
  <c r="H1351" i="66"/>
  <c r="H981" i="66"/>
  <c r="H1364" i="66"/>
  <c r="H222" i="66"/>
  <c r="H177" i="66"/>
  <c r="G196" i="66"/>
  <c r="P196" i="66" s="1"/>
  <c r="G398" i="66"/>
  <c r="P398" i="66" s="1"/>
  <c r="H475" i="66"/>
  <c r="H1275" i="66"/>
  <c r="H73" i="66"/>
  <c r="H557" i="66"/>
  <c r="H525" i="66"/>
  <c r="H338" i="66"/>
  <c r="H300" i="66"/>
  <c r="H448" i="66"/>
  <c r="H1252" i="66"/>
  <c r="H79" i="66"/>
  <c r="H1269" i="66"/>
  <c r="H1272" i="66"/>
  <c r="H376" i="66"/>
  <c r="H491" i="66"/>
  <c r="H339" i="66"/>
  <c r="H1172" i="66"/>
  <c r="H1207" i="66"/>
  <c r="H1045" i="66"/>
  <c r="H917" i="66"/>
  <c r="H1053" i="66"/>
  <c r="H1058" i="66"/>
  <c r="H1226" i="66"/>
  <c r="H1227" i="66"/>
  <c r="H1076" i="66"/>
  <c r="H1022" i="66"/>
  <c r="H843" i="66"/>
  <c r="H1299" i="66"/>
  <c r="H277" i="66"/>
  <c r="H279" i="66"/>
  <c r="G741" i="66"/>
  <c r="P741" i="66" s="1"/>
  <c r="G766" i="66"/>
  <c r="P766" i="66" s="1"/>
  <c r="H1296" i="66"/>
  <c r="H678" i="66"/>
  <c r="H1317" i="66"/>
  <c r="H466" i="66"/>
  <c r="H1362" i="66"/>
  <c r="H593" i="66"/>
  <c r="H578" i="66"/>
  <c r="H85" i="66"/>
  <c r="H221" i="66"/>
  <c r="H164" i="66"/>
  <c r="H189" i="66"/>
  <c r="G336" i="66"/>
  <c r="P336" i="66" s="1"/>
  <c r="H1008" i="66"/>
  <c r="H604" i="66"/>
  <c r="H643" i="66"/>
  <c r="H743" i="66"/>
  <c r="H1294" i="66"/>
  <c r="H783" i="66"/>
  <c r="H1320" i="66"/>
  <c r="H979" i="66"/>
  <c r="H716" i="66"/>
  <c r="H1283" i="66"/>
  <c r="G397" i="66"/>
  <c r="P397" i="66" s="1"/>
  <c r="H1377" i="66"/>
  <c r="G110" i="66"/>
  <c r="P110" i="66" s="1"/>
  <c r="H129" i="66"/>
  <c r="G33" i="66"/>
  <c r="P33" i="66" s="1"/>
  <c r="G156" i="66"/>
  <c r="P156" i="66" s="1"/>
  <c r="H165" i="66"/>
  <c r="G224" i="66"/>
  <c r="P224" i="66" s="1"/>
  <c r="G234" i="66"/>
  <c r="P234" i="66" s="1"/>
  <c r="H209" i="66"/>
  <c r="G548" i="66"/>
  <c r="P548" i="66" s="1"/>
  <c r="H801" i="66"/>
  <c r="H420" i="66"/>
  <c r="H1352" i="66"/>
  <c r="G16" i="66"/>
  <c r="P16" i="66" s="1"/>
  <c r="H1273" i="66"/>
  <c r="G1025" i="66"/>
  <c r="P1025" i="66" s="1"/>
  <c r="H899" i="66"/>
  <c r="H1222" i="66"/>
  <c r="G988" i="66"/>
  <c r="P988" i="66" s="1"/>
  <c r="G989" i="66"/>
  <c r="P989" i="66" s="1"/>
  <c r="G928" i="66"/>
  <c r="P928" i="66" s="1"/>
  <c r="G833" i="66"/>
  <c r="P833" i="66" s="1"/>
  <c r="G734" i="66"/>
  <c r="P734" i="66" s="1"/>
  <c r="G1297" i="66"/>
  <c r="P1297" i="66" s="1"/>
  <c r="G272" i="66"/>
  <c r="P272" i="66" s="1"/>
  <c r="G1274" i="66"/>
  <c r="P1274" i="66" s="1"/>
  <c r="G254" i="66"/>
  <c r="P254" i="66" s="1"/>
  <c r="G413" i="66"/>
  <c r="P413" i="66" s="1"/>
  <c r="G565" i="66"/>
  <c r="P565" i="66" s="1"/>
  <c r="G1260" i="66"/>
  <c r="P1260" i="66" s="1"/>
  <c r="G568" i="66"/>
  <c r="P568" i="66" s="1"/>
  <c r="G374" i="66"/>
  <c r="P374" i="66" s="1"/>
  <c r="G1313" i="66"/>
  <c r="P1313" i="66" s="1"/>
  <c r="G541" i="66"/>
  <c r="P541" i="66" s="1"/>
  <c r="G994" i="66"/>
  <c r="P994" i="66" s="1"/>
  <c r="G890" i="66"/>
  <c r="P890" i="66" s="1"/>
  <c r="G973" i="66"/>
  <c r="P973" i="66" s="1"/>
  <c r="G1165" i="66"/>
  <c r="P1165" i="66" s="1"/>
  <c r="G1101" i="66"/>
  <c r="P1101" i="66" s="1"/>
  <c r="G991" i="66"/>
  <c r="P991" i="66" s="1"/>
  <c r="G1160" i="66"/>
  <c r="P1160" i="66" s="1"/>
  <c r="G1077" i="66"/>
  <c r="P1077" i="66" s="1"/>
  <c r="G1081" i="66"/>
  <c r="P1081" i="66" s="1"/>
  <c r="G1242" i="66"/>
  <c r="P1242" i="66" s="1"/>
  <c r="G777" i="66"/>
  <c r="P777" i="66" s="1"/>
  <c r="G614" i="66"/>
  <c r="P614" i="66" s="1"/>
  <c r="G268" i="66"/>
  <c r="P268" i="66" s="1"/>
  <c r="G685" i="66"/>
  <c r="P685" i="66" s="1"/>
  <c r="G653" i="66"/>
  <c r="P653" i="66" s="1"/>
  <c r="G711" i="66"/>
  <c r="P711" i="66" s="1"/>
  <c r="G1327" i="66"/>
  <c r="P1327" i="66" s="1"/>
  <c r="H439" i="66"/>
  <c r="H504" i="66"/>
  <c r="H971" i="66"/>
  <c r="G238" i="66"/>
  <c r="P238" i="66" s="1"/>
  <c r="H1258" i="66"/>
  <c r="H330" i="66"/>
  <c r="H107" i="66"/>
  <c r="H390" i="66"/>
  <c r="H510" i="66"/>
  <c r="H1340" i="66"/>
  <c r="H28" i="66"/>
  <c r="H805" i="66"/>
  <c r="H249" i="66"/>
  <c r="H1282" i="66"/>
  <c r="H542" i="66"/>
  <c r="H539" i="66"/>
  <c r="H50" i="66"/>
  <c r="H407" i="66"/>
  <c r="H298" i="66"/>
  <c r="H362" i="66"/>
  <c r="H316" i="66"/>
  <c r="H943" i="66"/>
  <c r="H914" i="66"/>
  <c r="H1212" i="66"/>
  <c r="H862" i="66"/>
  <c r="H926" i="66"/>
  <c r="H1069" i="66"/>
  <c r="H1196" i="66"/>
  <c r="H877" i="66"/>
  <c r="H1162" i="66"/>
  <c r="H54" i="66"/>
  <c r="H332" i="66"/>
  <c r="H341" i="66"/>
  <c r="H299" i="66"/>
  <c r="H1121" i="66"/>
  <c r="H974" i="66"/>
  <c r="H1179" i="66"/>
  <c r="H1048" i="66"/>
  <c r="H1054" i="66"/>
  <c r="H1059" i="66"/>
  <c r="H924" i="66"/>
  <c r="H908" i="66"/>
  <c r="H1161" i="66"/>
  <c r="H1140" i="66"/>
  <c r="H1244" i="66"/>
  <c r="H706" i="66"/>
  <c r="H660" i="66"/>
  <c r="H642" i="66"/>
  <c r="H769" i="66"/>
  <c r="H733" i="66"/>
  <c r="H698" i="66"/>
  <c r="H620" i="66"/>
  <c r="H1372" i="66"/>
  <c r="H665" i="66"/>
  <c r="H671" i="66"/>
  <c r="H434" i="66"/>
  <c r="H294" i="66"/>
  <c r="H128" i="66"/>
  <c r="H152" i="66"/>
  <c r="H169" i="66"/>
  <c r="H192" i="66"/>
  <c r="G1004" i="66"/>
  <c r="P1004" i="66" s="1"/>
  <c r="H888" i="66"/>
  <c r="H738" i="66"/>
  <c r="H644" i="66"/>
  <c r="H1284" i="66"/>
  <c r="H676" i="66"/>
  <c r="H655" i="66"/>
  <c r="H1328" i="66"/>
  <c r="H291" i="66"/>
  <c r="H511" i="66"/>
  <c r="H432" i="66"/>
  <c r="G498" i="66"/>
  <c r="P498" i="66" s="1"/>
  <c r="H1360" i="66"/>
  <c r="H49" i="66"/>
  <c r="H133" i="66"/>
  <c r="G148" i="66"/>
  <c r="P148" i="66" s="1"/>
  <c r="H156" i="66"/>
  <c r="G223" i="66"/>
  <c r="P223" i="66" s="1"/>
  <c r="G186" i="66"/>
  <c r="P186" i="66" s="1"/>
  <c r="H234" i="66"/>
  <c r="G235" i="66"/>
  <c r="P235" i="66" s="1"/>
  <c r="G965" i="66"/>
  <c r="P965" i="66" s="1"/>
  <c r="G801" i="66"/>
  <c r="P801" i="66" s="1"/>
  <c r="H428" i="66"/>
  <c r="G1352" i="66"/>
  <c r="P1352" i="66" s="1"/>
  <c r="H1366" i="66"/>
  <c r="G1273" i="66"/>
  <c r="P1273" i="66" s="1"/>
  <c r="H1098" i="66"/>
  <c r="H1115" i="66"/>
  <c r="G1222" i="66"/>
  <c r="P1222" i="66" s="1"/>
  <c r="H308" i="66"/>
  <c r="H860" i="66"/>
  <c r="H835" i="66"/>
  <c r="H680" i="66"/>
  <c r="H773" i="66"/>
  <c r="H624" i="66"/>
  <c r="H367" i="66"/>
  <c r="H56" i="66"/>
  <c r="H1361" i="66"/>
  <c r="H430" i="66"/>
  <c r="H364" i="66"/>
  <c r="H359" i="66"/>
  <c r="H360" i="66"/>
  <c r="H800" i="66"/>
  <c r="H809" i="66"/>
  <c r="H83" i="66"/>
  <c r="H855" i="66"/>
  <c r="H1092" i="66"/>
  <c r="H1003" i="66"/>
  <c r="H1050" i="66"/>
  <c r="H1127" i="66"/>
  <c r="H1063" i="66"/>
  <c r="H1107" i="66"/>
  <c r="H1149" i="66"/>
  <c r="H1111" i="66"/>
  <c r="H770" i="66"/>
  <c r="H721" i="66"/>
  <c r="H796" i="66"/>
  <c r="H282" i="66"/>
  <c r="H747" i="66"/>
  <c r="H697" i="66"/>
  <c r="H657" i="66"/>
  <c r="H327" i="66"/>
  <c r="H423" i="66"/>
  <c r="H1371" i="66"/>
  <c r="H421" i="66"/>
  <c r="G562" i="66"/>
  <c r="P562" i="66" s="1"/>
  <c r="G1258" i="66"/>
  <c r="P1258" i="66" s="1"/>
  <c r="G330" i="66"/>
  <c r="P330" i="66" s="1"/>
  <c r="G107" i="66"/>
  <c r="P107" i="66" s="1"/>
  <c r="G390" i="66"/>
  <c r="P390" i="66" s="1"/>
  <c r="G510" i="66"/>
  <c r="P510" i="66" s="1"/>
  <c r="G1340" i="66"/>
  <c r="P1340" i="66" s="1"/>
  <c r="G28" i="66"/>
  <c r="P28" i="66" s="1"/>
  <c r="G805" i="66"/>
  <c r="P805" i="66" s="1"/>
  <c r="G249" i="66"/>
  <c r="P249" i="66" s="1"/>
  <c r="G1282" i="66"/>
  <c r="P1282" i="66" s="1"/>
  <c r="G542" i="66"/>
  <c r="P542" i="66" s="1"/>
  <c r="G539" i="66"/>
  <c r="P539" i="66" s="1"/>
  <c r="G50" i="66"/>
  <c r="P50" i="66" s="1"/>
  <c r="G407" i="66"/>
  <c r="P407" i="66" s="1"/>
  <c r="G298" i="66"/>
  <c r="P298" i="66" s="1"/>
  <c r="G362" i="66"/>
  <c r="P362" i="66" s="1"/>
  <c r="G316" i="66"/>
  <c r="P316" i="66" s="1"/>
  <c r="G943" i="66"/>
  <c r="P943" i="66" s="1"/>
  <c r="G914" i="66"/>
  <c r="P914" i="66" s="1"/>
  <c r="G1212" i="66"/>
  <c r="P1212" i="66" s="1"/>
  <c r="G862" i="66"/>
  <c r="P862" i="66" s="1"/>
  <c r="G926" i="66"/>
  <c r="P926" i="66" s="1"/>
  <c r="G1069" i="66"/>
  <c r="P1069" i="66" s="1"/>
  <c r="G1196" i="66"/>
  <c r="P1196" i="66" s="1"/>
  <c r="G877" i="66"/>
  <c r="P877" i="66" s="1"/>
  <c r="G1162" i="66"/>
  <c r="P1162" i="66" s="1"/>
  <c r="G54" i="66"/>
  <c r="P54" i="66" s="1"/>
  <c r="G14" i="66"/>
  <c r="P14" i="66" s="1"/>
  <c r="G368" i="66"/>
  <c r="P368" i="66" s="1"/>
  <c r="G380" i="66"/>
  <c r="P380" i="66" s="1"/>
  <c r="G535" i="66"/>
  <c r="P535" i="66" s="1"/>
  <c r="G15" i="66"/>
  <c r="P15" i="66" s="1"/>
  <c r="G581" i="66"/>
  <c r="P581" i="66" s="1"/>
  <c r="G38" i="66"/>
  <c r="P38" i="66" s="1"/>
  <c r="G405" i="66"/>
  <c r="P405" i="66" s="1"/>
  <c r="G8" i="66"/>
  <c r="P8" i="66" s="1"/>
  <c r="G493" i="66"/>
  <c r="P493" i="66" s="1"/>
  <c r="G1142" i="66"/>
  <c r="P1142" i="66" s="1"/>
  <c r="G1032" i="66"/>
  <c r="P1032" i="66" s="1"/>
  <c r="G1122" i="66"/>
  <c r="P1122" i="66" s="1"/>
  <c r="G1180" i="66"/>
  <c r="P1180" i="66" s="1"/>
  <c r="G831" i="66"/>
  <c r="P831" i="66" s="1"/>
  <c r="G1119" i="66"/>
  <c r="P1119" i="66" s="1"/>
  <c r="G1223" i="66"/>
  <c r="P1223" i="66" s="1"/>
  <c r="G976" i="66"/>
  <c r="P976" i="66" s="1"/>
  <c r="G983" i="66"/>
  <c r="P983" i="66" s="1"/>
  <c r="G955" i="66"/>
  <c r="P955" i="66" s="1"/>
  <c r="G959" i="66"/>
  <c r="P959" i="66" s="1"/>
  <c r="G1151" i="66"/>
  <c r="P1151" i="66" s="1"/>
  <c r="G836" i="66"/>
  <c r="P836" i="66" s="1"/>
  <c r="G687" i="66"/>
  <c r="P687" i="66" s="1"/>
  <c r="G634" i="66"/>
  <c r="P634" i="66" s="1"/>
  <c r="G761" i="66"/>
  <c r="P761" i="66" s="1"/>
  <c r="G740" i="66"/>
  <c r="P740" i="66" s="1"/>
  <c r="G650" i="66"/>
  <c r="P650" i="66" s="1"/>
  <c r="G675" i="66"/>
  <c r="P675" i="66" s="1"/>
  <c r="G683" i="66"/>
  <c r="P683" i="66" s="1"/>
  <c r="G686" i="66"/>
  <c r="P686" i="66" s="1"/>
  <c r="G999" i="66"/>
  <c r="P999" i="66" s="1"/>
  <c r="G962" i="66"/>
  <c r="P962" i="66" s="1"/>
  <c r="G366" i="66"/>
  <c r="P366" i="66" s="1"/>
  <c r="G431" i="66"/>
  <c r="P431" i="66" s="1"/>
  <c r="G252" i="66"/>
  <c r="P252" i="66" s="1"/>
  <c r="G114" i="66"/>
  <c r="P114" i="66" s="1"/>
  <c r="G125" i="66"/>
  <c r="P125" i="66" s="1"/>
  <c r="H142" i="66"/>
  <c r="H64" i="66"/>
  <c r="H817" i="66"/>
  <c r="H1382" i="66"/>
  <c r="H23" i="66"/>
  <c r="H1000" i="66"/>
  <c r="H1174" i="66"/>
  <c r="H1039" i="66"/>
  <c r="H891" i="66"/>
  <c r="H957" i="66"/>
  <c r="H1221" i="66"/>
  <c r="H923" i="66"/>
  <c r="H869" i="66"/>
  <c r="H1071" i="66"/>
  <c r="H1154" i="66"/>
  <c r="H871" i="66"/>
  <c r="H839" i="66"/>
  <c r="H613" i="66"/>
  <c r="H637" i="66"/>
  <c r="H1304" i="66"/>
  <c r="H681" i="66"/>
  <c r="H601" i="66"/>
  <c r="H790" i="66"/>
  <c r="H658" i="66"/>
  <c r="H950" i="66"/>
  <c r="H952" i="66"/>
  <c r="H513" i="66"/>
  <c r="H519" i="66"/>
  <c r="H61" i="66"/>
  <c r="H132" i="66"/>
  <c r="H239" i="66"/>
  <c r="H231" i="66"/>
  <c r="H197" i="66"/>
  <c r="H108" i="66"/>
  <c r="H868" i="66"/>
  <c r="H639" i="66"/>
  <c r="H610" i="66"/>
  <c r="H694" i="66"/>
  <c r="H717" i="66"/>
  <c r="H677" i="66"/>
  <c r="G1323" i="66"/>
  <c r="P1323" i="66" s="1"/>
  <c r="G1255" i="66"/>
  <c r="P1255" i="66" s="1"/>
  <c r="H445" i="66"/>
  <c r="G432" i="66"/>
  <c r="P432" i="66" s="1"/>
  <c r="H422" i="66"/>
  <c r="G1360" i="66"/>
  <c r="P1360" i="66" s="1"/>
  <c r="H118" i="66"/>
  <c r="G133" i="66"/>
  <c r="P133" i="66" s="1"/>
  <c r="H148" i="66"/>
  <c r="H159" i="66"/>
  <c r="G173" i="66"/>
  <c r="P173" i="66" s="1"/>
  <c r="H186" i="66"/>
  <c r="G201" i="66"/>
  <c r="P201" i="66" s="1"/>
  <c r="H235" i="66"/>
  <c r="G724" i="66"/>
  <c r="P724" i="66" s="1"/>
  <c r="G347" i="66"/>
  <c r="P347" i="66" s="1"/>
  <c r="G428" i="66"/>
  <c r="P428" i="66" s="1"/>
  <c r="H11" i="66"/>
  <c r="G1366" i="66"/>
  <c r="P1366" i="66" s="1"/>
  <c r="H1310" i="66"/>
  <c r="H1099" i="66"/>
  <c r="G1115" i="66"/>
  <c r="P1115" i="66" s="1"/>
  <c r="H1137" i="66"/>
  <c r="G308" i="66"/>
  <c r="P308" i="66" s="1"/>
  <c r="G860" i="66"/>
  <c r="P860" i="66" s="1"/>
  <c r="G835" i="66"/>
  <c r="P835" i="66" s="1"/>
  <c r="G680" i="66"/>
  <c r="P680" i="66" s="1"/>
  <c r="G773" i="66"/>
  <c r="P773" i="66" s="1"/>
  <c r="G624" i="66"/>
  <c r="P624" i="66" s="1"/>
  <c r="G367" i="66"/>
  <c r="P367" i="66" s="1"/>
  <c r="G56" i="66"/>
  <c r="P56" i="66" s="1"/>
  <c r="G1361" i="66"/>
  <c r="P1361" i="66" s="1"/>
  <c r="G430" i="66"/>
  <c r="P430" i="66" s="1"/>
  <c r="G364" i="66"/>
  <c r="P364" i="66" s="1"/>
  <c r="G359" i="66"/>
  <c r="P359" i="66" s="1"/>
  <c r="G360" i="66"/>
  <c r="P360" i="66" s="1"/>
  <c r="G800" i="66"/>
  <c r="P800" i="66" s="1"/>
  <c r="G809" i="66"/>
  <c r="P809" i="66" s="1"/>
  <c r="G83" i="66"/>
  <c r="P83" i="66" s="1"/>
  <c r="G855" i="66"/>
  <c r="P855" i="66" s="1"/>
  <c r="G1092" i="66"/>
  <c r="P1092" i="66" s="1"/>
  <c r="G1003" i="66"/>
  <c r="P1003" i="66" s="1"/>
  <c r="G1050" i="66"/>
  <c r="P1050" i="66" s="1"/>
  <c r="G1127" i="66"/>
  <c r="P1127" i="66" s="1"/>
  <c r="G1063" i="66"/>
  <c r="P1063" i="66" s="1"/>
  <c r="G1107" i="66"/>
  <c r="P1107" i="66" s="1"/>
  <c r="G1149" i="66"/>
  <c r="P1149" i="66" s="1"/>
  <c r="G1111" i="66"/>
  <c r="P1111" i="66" s="1"/>
  <c r="G770" i="66"/>
  <c r="P770" i="66" s="1"/>
  <c r="G721" i="66"/>
  <c r="P721" i="66" s="1"/>
  <c r="G796" i="66"/>
  <c r="P796" i="66" s="1"/>
  <c r="G282" i="66"/>
  <c r="P282" i="66" s="1"/>
  <c r="G747" i="66"/>
  <c r="P747" i="66" s="1"/>
  <c r="G697" i="66"/>
  <c r="P697" i="66" s="1"/>
  <c r="G657" i="66"/>
  <c r="P657" i="66" s="1"/>
  <c r="G327" i="66"/>
  <c r="P327" i="66" s="1"/>
  <c r="G423" i="66"/>
  <c r="P423" i="66" s="1"/>
  <c r="G1371" i="66"/>
  <c r="P1371" i="66" s="1"/>
  <c r="G421" i="66"/>
  <c r="P421" i="66" s="1"/>
  <c r="G408" i="66"/>
  <c r="P408" i="66" s="1"/>
  <c r="H1248" i="66"/>
  <c r="H536" i="66"/>
  <c r="H1379" i="66"/>
  <c r="H74" i="66"/>
  <c r="H1278" i="66"/>
  <c r="H563" i="66"/>
  <c r="H95" i="66"/>
  <c r="H1380" i="66"/>
  <c r="H78" i="66"/>
  <c r="H358" i="66"/>
  <c r="H333" i="66"/>
  <c r="H392" i="66"/>
  <c r="H1368" i="66"/>
  <c r="H361" i="66"/>
  <c r="H375" i="66"/>
  <c r="H1136" i="66"/>
  <c r="H912" i="66"/>
  <c r="H1209" i="66"/>
  <c r="H1095" i="66"/>
  <c r="H874" i="66"/>
  <c r="H1193" i="66"/>
  <c r="H1065" i="66"/>
  <c r="H1070" i="66"/>
  <c r="H306" i="66"/>
  <c r="H1139" i="66"/>
  <c r="H608" i="66"/>
  <c r="H371" i="66"/>
  <c r="H378" i="66"/>
  <c r="H442" i="66"/>
  <c r="H329" i="66"/>
  <c r="H245" i="66"/>
  <c r="H98" i="66"/>
  <c r="H802" i="66"/>
  <c r="H528" i="66"/>
  <c r="H331" i="66"/>
  <c r="H1341" i="66"/>
  <c r="H386" i="66"/>
  <c r="H1169" i="66"/>
  <c r="H311" i="66"/>
  <c r="H502" i="66"/>
  <c r="H247" i="66"/>
  <c r="H394" i="66"/>
  <c r="H910" i="66"/>
  <c r="H1156" i="66"/>
  <c r="H913" i="66"/>
  <c r="H933" i="66"/>
  <c r="H1125" i="66"/>
  <c r="H1012" i="66"/>
  <c r="H1060" i="66"/>
  <c r="H1105" i="66"/>
  <c r="H1072" i="66"/>
  <c r="H1232" i="66"/>
  <c r="H1234" i="66"/>
  <c r="H625" i="66"/>
  <c r="H1308" i="66"/>
  <c r="H778" i="66"/>
  <c r="G759" i="66"/>
  <c r="P759" i="66" s="1"/>
  <c r="G649" i="66"/>
  <c r="P649" i="66" s="1"/>
  <c r="H606" i="66"/>
  <c r="H603" i="66"/>
  <c r="H1319" i="66"/>
  <c r="H288" i="66"/>
  <c r="H478" i="66"/>
  <c r="H961" i="66"/>
  <c r="H715" i="66"/>
  <c r="H113" i="66"/>
  <c r="H232" i="66"/>
  <c r="H88" i="66"/>
  <c r="H178" i="66"/>
  <c r="H473" i="66"/>
  <c r="H1342" i="66"/>
  <c r="H1114" i="66"/>
  <c r="H708" i="66"/>
  <c r="H692" i="66"/>
  <c r="H662" i="66"/>
  <c r="H1309" i="66"/>
  <c r="H668" i="66"/>
  <c r="H1331" i="66"/>
  <c r="H669" i="66"/>
  <c r="H1358" i="66"/>
  <c r="H424" i="66"/>
  <c r="H1348" i="66"/>
  <c r="G1350" i="66"/>
  <c r="P1350" i="66" s="1"/>
  <c r="H122" i="66"/>
  <c r="G62" i="66"/>
  <c r="P62" i="66" s="1"/>
  <c r="H46" i="66"/>
  <c r="H26" i="66"/>
  <c r="H173" i="66"/>
  <c r="G27" i="66"/>
  <c r="P27" i="66" s="1"/>
  <c r="H201" i="66"/>
  <c r="G243" i="66"/>
  <c r="P243" i="66" s="1"/>
  <c r="G354" i="66"/>
  <c r="P354" i="66" s="1"/>
  <c r="H343" i="66"/>
  <c r="H1246" i="66"/>
  <c r="G11" i="66"/>
  <c r="P11" i="66" s="1"/>
  <c r="H12" i="66"/>
  <c r="H1024" i="66"/>
  <c r="G1099" i="66"/>
  <c r="P1099" i="66" s="1"/>
  <c r="H1171" i="66"/>
  <c r="G1137" i="66"/>
  <c r="P1137" i="66" s="1"/>
  <c r="H936" i="66"/>
  <c r="H1086" i="66"/>
  <c r="H515" i="66"/>
  <c r="H274" i="66"/>
  <c r="H628" i="66"/>
  <c r="H763" i="66"/>
  <c r="H22" i="66"/>
  <c r="H1257" i="66"/>
  <c r="H437" i="66"/>
  <c r="H814" i="66"/>
  <c r="H518" i="66"/>
  <c r="H476" i="66"/>
  <c r="H522" i="66"/>
  <c r="H1343" i="66"/>
  <c r="H377" i="66"/>
  <c r="H1015" i="66"/>
  <c r="H1143" i="66"/>
  <c r="H1093" i="66"/>
  <c r="H1124" i="66"/>
  <c r="H1100" i="66"/>
  <c r="H1116" i="66"/>
  <c r="H1113" i="66"/>
  <c r="H969" i="66"/>
  <c r="H1198" i="66"/>
  <c r="H1240" i="66"/>
  <c r="H757" i="66"/>
  <c r="H730" i="66"/>
  <c r="H709" i="66"/>
  <c r="H646" i="66"/>
  <c r="H695" i="66"/>
  <c r="H630" i="66"/>
  <c r="H1321" i="66"/>
  <c r="G289" i="66"/>
  <c r="P289" i="66" s="1"/>
  <c r="H412" i="66"/>
  <c r="H404" i="66"/>
  <c r="H470" i="66"/>
  <c r="H60" i="66"/>
  <c r="H576" i="66"/>
  <c r="H1168" i="66"/>
  <c r="H1175" i="66"/>
  <c r="H1144" i="66"/>
  <c r="H1123" i="66"/>
  <c r="G1157" i="66"/>
  <c r="P1157" i="66" s="1"/>
  <c r="H1187" i="66"/>
  <c r="H1018" i="66"/>
  <c r="H1159" i="66"/>
  <c r="H1020" i="66"/>
  <c r="H864" i="66"/>
  <c r="H872" i="66"/>
  <c r="H585" i="66"/>
  <c r="H703" i="66"/>
  <c r="H596" i="66"/>
  <c r="H727" i="66"/>
  <c r="H732" i="66"/>
  <c r="H725" i="66"/>
  <c r="H611" i="66"/>
  <c r="H1326" i="66"/>
  <c r="H1316" i="66"/>
  <c r="H947" i="66"/>
  <c r="H458" i="66"/>
  <c r="H1263" i="66"/>
  <c r="H117" i="66"/>
  <c r="H140" i="66"/>
  <c r="H66" i="66"/>
  <c r="H182" i="66"/>
  <c r="H229" i="66"/>
  <c r="H32" i="66"/>
  <c r="H870" i="66"/>
  <c r="H1288" i="66"/>
  <c r="H742" i="66"/>
  <c r="H651" i="66"/>
  <c r="H285" i="66"/>
  <c r="H713" i="66"/>
  <c r="H440" i="66"/>
  <c r="H837" i="66"/>
  <c r="G1358" i="66"/>
  <c r="P1358" i="66" s="1"/>
  <c r="H980" i="66"/>
  <c r="G1348" i="66"/>
  <c r="P1348" i="66" s="1"/>
  <c r="H460" i="66"/>
  <c r="G122" i="66"/>
  <c r="P122" i="66" s="1"/>
  <c r="H141" i="66"/>
  <c r="H154" i="66"/>
  <c r="G26" i="66"/>
  <c r="P26" i="66" s="1"/>
  <c r="G179" i="66"/>
  <c r="P179" i="66" s="1"/>
  <c r="H27" i="66"/>
  <c r="G92" i="66"/>
  <c r="P92" i="66" s="1"/>
  <c r="G387" i="66"/>
  <c r="P387" i="66" s="1"/>
  <c r="H1251" i="66"/>
  <c r="H414" i="66"/>
  <c r="G1246" i="66"/>
  <c r="P1246" i="66" s="1"/>
  <c r="H429" i="66"/>
  <c r="H492" i="66"/>
  <c r="G1024" i="66"/>
  <c r="P1024" i="66" s="1"/>
  <c r="H1052" i="66"/>
  <c r="G1171" i="66"/>
  <c r="P1171" i="66" s="1"/>
  <c r="H1138" i="66"/>
  <c r="G936" i="66"/>
  <c r="P936" i="66" s="1"/>
  <c r="G1086" i="66"/>
  <c r="P1086" i="66" s="1"/>
  <c r="G515" i="66"/>
  <c r="P515" i="66" s="1"/>
  <c r="G274" i="66"/>
  <c r="P274" i="66" s="1"/>
  <c r="G628" i="66"/>
  <c r="P628" i="66" s="1"/>
  <c r="G763" i="66"/>
  <c r="P763" i="66" s="1"/>
  <c r="G22" i="66"/>
  <c r="P22" i="66" s="1"/>
  <c r="G1257" i="66"/>
  <c r="P1257" i="66" s="1"/>
  <c r="G437" i="66"/>
  <c r="P437" i="66" s="1"/>
  <c r="G814" i="66"/>
  <c r="P814" i="66" s="1"/>
  <c r="G518" i="66"/>
  <c r="P518" i="66" s="1"/>
  <c r="G476" i="66"/>
  <c r="P476" i="66" s="1"/>
  <c r="G522" i="66"/>
  <c r="P522" i="66" s="1"/>
  <c r="G1343" i="66"/>
  <c r="P1343" i="66" s="1"/>
  <c r="G377" i="66"/>
  <c r="P377" i="66" s="1"/>
  <c r="G1015" i="66"/>
  <c r="P1015" i="66" s="1"/>
  <c r="G1143" i="66"/>
  <c r="P1143" i="66" s="1"/>
  <c r="G1093" i="66"/>
  <c r="P1093" i="66" s="1"/>
  <c r="G1124" i="66"/>
  <c r="P1124" i="66" s="1"/>
  <c r="G1100" i="66"/>
  <c r="P1100" i="66" s="1"/>
  <c r="G1116" i="66"/>
  <c r="P1116" i="66" s="1"/>
  <c r="G1113" i="66"/>
  <c r="P1113" i="66" s="1"/>
  <c r="G969" i="66"/>
  <c r="P969" i="66" s="1"/>
  <c r="G1198" i="66"/>
  <c r="P1198" i="66" s="1"/>
  <c r="G1240" i="66"/>
  <c r="P1240" i="66" s="1"/>
  <c r="G757" i="66"/>
  <c r="P757" i="66" s="1"/>
  <c r="G730" i="66"/>
  <c r="P730" i="66" s="1"/>
  <c r="G709" i="66"/>
  <c r="P709" i="66" s="1"/>
  <c r="G646" i="66"/>
  <c r="P646" i="66" s="1"/>
  <c r="G695" i="66"/>
  <c r="P695" i="66" s="1"/>
  <c r="G630" i="66"/>
  <c r="P630" i="66" s="1"/>
  <c r="G1321" i="66"/>
  <c r="P1321" i="66" s="1"/>
  <c r="H289" i="66"/>
  <c r="G412" i="66"/>
  <c r="P412" i="66" s="1"/>
  <c r="G404" i="66"/>
  <c r="P404" i="66" s="1"/>
  <c r="H501" i="66"/>
  <c r="G1233" i="66"/>
  <c r="P1233" i="66" s="1"/>
  <c r="H811" i="66"/>
  <c r="H326" i="66"/>
  <c r="H560" i="66"/>
  <c r="H436" i="66"/>
  <c r="H823" i="66"/>
  <c r="H1338" i="66"/>
  <c r="H102" i="66"/>
  <c r="H806" i="66"/>
  <c r="H324" i="66"/>
  <c r="H531" i="66"/>
  <c r="H1311" i="66"/>
  <c r="H464" i="66"/>
  <c r="H818" i="66"/>
  <c r="H1355" i="66"/>
  <c r="H571" i="66"/>
  <c r="H1034" i="66"/>
  <c r="H1037" i="66"/>
  <c r="H1002" i="66"/>
  <c r="H1178" i="66"/>
  <c r="H1182" i="66"/>
  <c r="H1194" i="66"/>
  <c r="H966" i="66"/>
  <c r="H968" i="66"/>
  <c r="H896" i="66"/>
  <c r="H849" i="66"/>
  <c r="H549" i="66"/>
  <c r="H579" i="66"/>
  <c r="H345" i="66"/>
  <c r="H496" i="66"/>
  <c r="H29" i="66"/>
  <c r="H526" i="66"/>
  <c r="H816" i="66"/>
  <c r="H21" i="66"/>
  <c r="H517" i="66"/>
  <c r="H399" i="66"/>
  <c r="H1027" i="66"/>
  <c r="H932" i="66"/>
  <c r="H1145" i="66"/>
  <c r="H880" i="66"/>
  <c r="H975" i="66"/>
  <c r="H1117" i="66"/>
  <c r="H990" i="66"/>
  <c r="H876" i="66"/>
  <c r="H935" i="66"/>
  <c r="H1108" i="66"/>
  <c r="H841" i="66"/>
  <c r="H262" i="66"/>
  <c r="H621" i="66"/>
  <c r="H672" i="66"/>
  <c r="H779" i="66"/>
  <c r="H617" i="66"/>
  <c r="H774" i="66"/>
  <c r="G587" i="66"/>
  <c r="P587" i="66" s="1"/>
  <c r="H1335" i="66"/>
  <c r="H469" i="66"/>
  <c r="G1375" i="66"/>
  <c r="P1375" i="66" s="1"/>
  <c r="G1318" i="66"/>
  <c r="P1318" i="66" s="1"/>
  <c r="H953" i="66"/>
  <c r="H415" i="66"/>
  <c r="G145" i="66"/>
  <c r="P145" i="66" s="1"/>
  <c r="G89" i="66"/>
  <c r="P89" i="66" s="1"/>
  <c r="H185" i="66"/>
  <c r="H208" i="66"/>
  <c r="H369" i="66"/>
  <c r="H1200" i="66"/>
  <c r="H271" i="66"/>
  <c r="H764" i="66"/>
  <c r="H265" i="66"/>
  <c r="H592" i="66"/>
  <c r="G659" i="66"/>
  <c r="P659" i="66" s="1"/>
  <c r="G454" i="66"/>
  <c r="P454" i="66" s="1"/>
  <c r="G716" i="66"/>
  <c r="P716" i="66" s="1"/>
  <c r="G1359" i="66"/>
  <c r="P1359" i="66" s="1"/>
  <c r="H397" i="66"/>
  <c r="H296" i="66"/>
  <c r="H110" i="66"/>
  <c r="G124" i="66"/>
  <c r="P124" i="66" s="1"/>
  <c r="H33" i="66"/>
  <c r="G154" i="66"/>
  <c r="P154" i="66" s="1"/>
  <c r="G165" i="66"/>
  <c r="P165" i="66" s="1"/>
  <c r="H179" i="66"/>
  <c r="G193" i="66"/>
  <c r="P193" i="66" s="1"/>
  <c r="G209" i="66"/>
  <c r="P209" i="66" s="1"/>
  <c r="G516" i="66"/>
  <c r="P516" i="66" s="1"/>
  <c r="G1251" i="66"/>
  <c r="P1251" i="66" s="1"/>
  <c r="G414" i="66"/>
  <c r="P414" i="66" s="1"/>
  <c r="H82" i="66"/>
  <c r="H16" i="66"/>
  <c r="G492" i="66"/>
  <c r="P492" i="66" s="1"/>
  <c r="H1025" i="66"/>
  <c r="G1052" i="66"/>
  <c r="P1052" i="66" s="1"/>
  <c r="H1126" i="66"/>
  <c r="H988" i="66"/>
  <c r="H989" i="66"/>
  <c r="H928" i="66"/>
  <c r="H833" i="66"/>
  <c r="H734" i="66"/>
  <c r="H1297" i="66"/>
  <c r="H272" i="66"/>
  <c r="H1274" i="66"/>
  <c r="H254" i="66"/>
  <c r="H413" i="66"/>
  <c r="H565" i="66"/>
  <c r="H1260" i="66"/>
  <c r="H568" i="66"/>
  <c r="H374" i="66"/>
  <c r="H1313" i="66"/>
  <c r="H541" i="66"/>
  <c r="H994" i="66"/>
  <c r="H890" i="66"/>
  <c r="H973" i="66"/>
  <c r="H1165" i="66"/>
  <c r="H1101" i="66"/>
  <c r="H991" i="66"/>
  <c r="H1160" i="66"/>
  <c r="H1077" i="66"/>
  <c r="H1081" i="66"/>
  <c r="H1242" i="66"/>
  <c r="H777" i="66"/>
  <c r="H614" i="66"/>
  <c r="H268" i="66"/>
  <c r="H685" i="66"/>
  <c r="H653" i="66"/>
  <c r="H711" i="66"/>
  <c r="H1327" i="66"/>
  <c r="G439" i="66"/>
  <c r="P439" i="66" s="1"/>
  <c r="G504" i="66"/>
  <c r="P504" i="66" s="1"/>
  <c r="G971" i="66"/>
  <c r="P971" i="66" s="1"/>
  <c r="H238" i="66"/>
  <c r="G433" i="66"/>
  <c r="P433" i="66" s="1"/>
  <c r="G811" i="66"/>
  <c r="P811" i="66" s="1"/>
  <c r="G326" i="66"/>
  <c r="P326" i="66" s="1"/>
  <c r="G560" i="66"/>
  <c r="P560" i="66" s="1"/>
  <c r="G436" i="66"/>
  <c r="P436" i="66" s="1"/>
  <c r="G823" i="66"/>
  <c r="P823" i="66" s="1"/>
  <c r="G1338" i="66"/>
  <c r="P1338" i="66" s="1"/>
  <c r="G102" i="66"/>
  <c r="P102" i="66" s="1"/>
  <c r="G806" i="66"/>
  <c r="P806" i="66" s="1"/>
  <c r="G324" i="66"/>
  <c r="P324" i="66" s="1"/>
  <c r="G531" i="66"/>
  <c r="P531" i="66" s="1"/>
  <c r="G1311" i="66"/>
  <c r="P1311" i="66" s="1"/>
  <c r="G464" i="66"/>
  <c r="P464" i="66" s="1"/>
  <c r="G818" i="66"/>
  <c r="P818" i="66" s="1"/>
  <c r="G1355" i="66"/>
  <c r="P1355" i="66" s="1"/>
  <c r="G571" i="66"/>
  <c r="P571" i="66" s="1"/>
  <c r="G1034" i="66"/>
  <c r="P1034" i="66" s="1"/>
  <c r="G1037" i="66"/>
  <c r="P1037" i="66" s="1"/>
  <c r="G1002" i="66"/>
  <c r="P1002" i="66" s="1"/>
  <c r="G1178" i="66"/>
  <c r="P1178" i="66" s="1"/>
  <c r="G1182" i="66"/>
  <c r="P1182" i="66" s="1"/>
  <c r="G1194" i="66"/>
  <c r="P1194" i="66" s="1"/>
  <c r="G966" i="66"/>
  <c r="P966" i="66" s="1"/>
  <c r="G968" i="66"/>
  <c r="P968" i="66" s="1"/>
  <c r="G896" i="66"/>
  <c r="P896" i="66" s="1"/>
  <c r="G849" i="66"/>
  <c r="P849" i="66" s="1"/>
  <c r="G549" i="66"/>
  <c r="P549" i="66" s="1"/>
  <c r="G579" i="66"/>
  <c r="P579" i="66" s="1"/>
  <c r="G345" i="66"/>
  <c r="P345" i="66" s="1"/>
  <c r="G496" i="66"/>
  <c r="P496" i="66" s="1"/>
  <c r="G29" i="66"/>
  <c r="P29" i="66" s="1"/>
  <c r="G526" i="66"/>
  <c r="P526" i="66" s="1"/>
  <c r="G816" i="66"/>
  <c r="P816" i="66" s="1"/>
  <c r="G558" i="66"/>
  <c r="P558" i="66" s="1"/>
  <c r="G18" i="66"/>
  <c r="P18" i="66" s="1"/>
  <c r="G1383" i="66"/>
  <c r="P1383" i="66" s="1"/>
  <c r="G248" i="66"/>
  <c r="P248" i="66" s="1"/>
  <c r="G556" i="66"/>
  <c r="P556" i="66" s="1"/>
  <c r="G1155" i="66"/>
  <c r="P1155" i="66" s="1"/>
  <c r="G309" i="66"/>
  <c r="P309" i="66" s="1"/>
  <c r="G886" i="66"/>
  <c r="P886" i="66" s="1"/>
  <c r="G915" i="66"/>
  <c r="P915" i="66" s="1"/>
  <c r="G875" i="66"/>
  <c r="P875" i="66" s="1"/>
  <c r="G921" i="66"/>
  <c r="P921" i="66" s="1"/>
  <c r="G1224" i="66"/>
  <c r="P1224" i="66" s="1"/>
  <c r="G1062" i="66"/>
  <c r="P1062" i="66" s="1"/>
  <c r="G1195" i="66"/>
  <c r="P1195" i="66" s="1"/>
  <c r="G307" i="66"/>
  <c r="P307" i="66" s="1"/>
  <c r="G867" i="66"/>
  <c r="P867" i="66" s="1"/>
  <c r="G1112" i="66"/>
  <c r="P1112" i="66" s="1"/>
  <c r="G583" i="66"/>
  <c r="P583" i="66" s="1"/>
  <c r="G720" i="66"/>
  <c r="P720" i="66" s="1"/>
  <c r="G259" i="66"/>
  <c r="P259" i="66" s="1"/>
  <c r="G615" i="66"/>
  <c r="P615" i="66" s="1"/>
  <c r="G744" i="66"/>
  <c r="P744" i="66" s="1"/>
  <c r="G772" i="66"/>
  <c r="P772" i="66" s="1"/>
  <c r="G718" i="66"/>
  <c r="P718" i="66" s="1"/>
  <c r="G758" i="66"/>
  <c r="P758" i="66" s="1"/>
  <c r="H468" i="66"/>
  <c r="G786" i="66"/>
  <c r="P786" i="66" s="1"/>
  <c r="G1239" i="66"/>
  <c r="P1239" i="66" s="1"/>
  <c r="G1346" i="66"/>
  <c r="P1346" i="66" s="1"/>
  <c r="G425" i="66"/>
  <c r="P425" i="66" s="1"/>
  <c r="H111" i="66"/>
  <c r="G416" i="66"/>
  <c r="P416" i="66" s="1"/>
  <c r="H134" i="66"/>
  <c r="G149" i="66"/>
  <c r="P149" i="66" s="1"/>
  <c r="G157" i="66"/>
  <c r="P157" i="66" s="1"/>
  <c r="G166" i="66"/>
  <c r="P166" i="66" s="1"/>
  <c r="G180" i="66"/>
  <c r="P180" i="66" s="1"/>
  <c r="G90" i="66"/>
  <c r="P90" i="66" s="1"/>
  <c r="G91" i="66"/>
  <c r="P91" i="66" s="1"/>
  <c r="G236" i="66"/>
  <c r="P236" i="66" s="1"/>
  <c r="G1379" i="66"/>
  <c r="P1379" i="66" s="1"/>
  <c r="G78" i="66"/>
  <c r="P78" i="66" s="1"/>
  <c r="G375" i="66"/>
  <c r="P375" i="66" s="1"/>
  <c r="G1193" i="66"/>
  <c r="P1193" i="66" s="1"/>
  <c r="G371" i="66"/>
  <c r="P371" i="66" s="1"/>
  <c r="G329" i="66"/>
  <c r="P329" i="66" s="1"/>
  <c r="G802" i="66"/>
  <c r="P802" i="66" s="1"/>
  <c r="G331" i="66"/>
  <c r="P331" i="66" s="1"/>
  <c r="G386" i="66"/>
  <c r="P386" i="66" s="1"/>
  <c r="G311" i="66"/>
  <c r="P311" i="66" s="1"/>
  <c r="H1180" i="66"/>
  <c r="G987" i="66"/>
  <c r="P987" i="66" s="1"/>
  <c r="H1223" i="66"/>
  <c r="G934" i="66"/>
  <c r="P934" i="66" s="1"/>
  <c r="H955" i="66"/>
  <c r="G1006" i="66"/>
  <c r="P1006" i="66" s="1"/>
  <c r="H836" i="66"/>
  <c r="G632" i="66"/>
  <c r="P632" i="66" s="1"/>
  <c r="H761" i="66"/>
  <c r="G679" i="66"/>
  <c r="P679" i="66" s="1"/>
  <c r="H675" i="66"/>
  <c r="G784" i="66"/>
  <c r="P784" i="66" s="1"/>
  <c r="H999" i="66"/>
  <c r="H1357" i="66"/>
  <c r="H431" i="66"/>
  <c r="G857" i="66"/>
  <c r="P857" i="66" s="1"/>
  <c r="H125" i="66"/>
  <c r="G7" i="66"/>
  <c r="P7" i="66" s="1"/>
  <c r="G1237" i="66"/>
  <c r="P1237" i="66" s="1"/>
  <c r="G170" i="66"/>
  <c r="P170" i="66" s="1"/>
  <c r="H97" i="66"/>
  <c r="G225" i="66"/>
  <c r="P225" i="66" s="1"/>
  <c r="H236" i="66"/>
  <c r="G419" i="66"/>
  <c r="P419" i="66" s="1"/>
  <c r="G500" i="66"/>
  <c r="P500" i="66" s="1"/>
  <c r="G334" i="66"/>
  <c r="P334" i="66" s="1"/>
  <c r="G457" i="66"/>
  <c r="P457" i="66" s="1"/>
  <c r="G320" i="66"/>
  <c r="P320" i="66" s="1"/>
  <c r="G550" i="66"/>
  <c r="P550" i="66" s="1"/>
  <c r="G77" i="66"/>
  <c r="P77" i="66" s="1"/>
  <c r="G566" i="66"/>
  <c r="P566" i="66" s="1"/>
  <c r="G482" i="66"/>
  <c r="P482" i="66" s="1"/>
  <c r="G822" i="66"/>
  <c r="P822" i="66" s="1"/>
  <c r="G321" i="66"/>
  <c r="P321" i="66" s="1"/>
  <c r="G30" i="66"/>
  <c r="P30" i="66" s="1"/>
  <c r="G9" i="66"/>
  <c r="P9" i="66" s="1"/>
  <c r="G527" i="66"/>
  <c r="P527" i="66" s="1"/>
  <c r="G819" i="66"/>
  <c r="P819" i="66" s="1"/>
  <c r="G401" i="66"/>
  <c r="P401" i="66" s="1"/>
  <c r="G830" i="66"/>
  <c r="P830" i="66" s="1"/>
  <c r="G353" i="66"/>
  <c r="P353" i="66" s="1"/>
  <c r="G325" i="66"/>
  <c r="P325" i="66" s="1"/>
  <c r="G537" i="66"/>
  <c r="P537" i="66" s="1"/>
  <c r="G825" i="66"/>
  <c r="P825" i="66" s="1"/>
  <c r="G883" i="66"/>
  <c r="P883" i="66" s="1"/>
  <c r="G1030" i="66"/>
  <c r="P1030" i="66" s="1"/>
  <c r="G1001" i="66"/>
  <c r="P1001" i="66" s="1"/>
  <c r="G1176" i="66"/>
  <c r="P1176" i="66" s="1"/>
  <c r="G1042" i="66"/>
  <c r="P1042" i="66" s="1"/>
  <c r="G1181" i="66"/>
  <c r="P1181" i="66" s="1"/>
  <c r="G1214" i="66"/>
  <c r="P1214" i="66" s="1"/>
  <c r="G1049" i="66"/>
  <c r="P1049" i="66" s="1"/>
  <c r="G1183" i="66"/>
  <c r="P1183" i="66" s="1"/>
  <c r="G1089" i="66"/>
  <c r="P1089" i="66" s="1"/>
  <c r="G1056" i="66"/>
  <c r="P1056" i="66" s="1"/>
  <c r="G1190" i="66"/>
  <c r="P1190" i="66" s="1"/>
  <c r="G907" i="66"/>
  <c r="P907" i="66" s="1"/>
  <c r="G925" i="66"/>
  <c r="P925" i="66" s="1"/>
  <c r="G940" i="66"/>
  <c r="P940" i="66" s="1"/>
  <c r="G967" i="66"/>
  <c r="P967" i="66" s="1"/>
  <c r="G946" i="66"/>
  <c r="P946" i="66" s="1"/>
  <c r="G1021" i="66"/>
  <c r="P1021" i="66" s="1"/>
  <c r="G970" i="66"/>
  <c r="P970" i="66" s="1"/>
  <c r="G1082" i="66"/>
  <c r="P1082" i="66" s="1"/>
  <c r="G929" i="66"/>
  <c r="P929" i="66" s="1"/>
  <c r="G1245" i="66"/>
  <c r="P1245" i="66" s="1"/>
  <c r="G735" i="66"/>
  <c r="P735" i="66" s="1"/>
  <c r="G582" i="66"/>
  <c r="P582" i="66" s="1"/>
  <c r="G584" i="66"/>
  <c r="P584" i="66" s="1"/>
  <c r="G728" i="66"/>
  <c r="P728" i="66" s="1"/>
  <c r="G1287" i="66"/>
  <c r="P1287" i="66" s="1"/>
  <c r="G599" i="66"/>
  <c r="P599" i="66" s="1"/>
  <c r="G264" i="66"/>
  <c r="P264" i="66" s="1"/>
  <c r="G597" i="66"/>
  <c r="P597" i="66" s="1"/>
  <c r="G746" i="66"/>
  <c r="P746" i="66" s="1"/>
  <c r="G618" i="66"/>
  <c r="P618" i="66" s="1"/>
  <c r="G273" i="66"/>
  <c r="P273" i="66" s="1"/>
  <c r="G795" i="66"/>
  <c r="P795" i="66" s="1"/>
  <c r="G699" i="66"/>
  <c r="P699" i="66" s="1"/>
  <c r="G756" i="66"/>
  <c r="P756" i="66" s="1"/>
  <c r="G1324" i="66"/>
  <c r="P1324" i="66" s="1"/>
  <c r="G1303" i="66"/>
  <c r="P1303" i="66" s="1"/>
  <c r="G951" i="66"/>
  <c r="P951" i="66" s="1"/>
  <c r="G304" i="66"/>
  <c r="P304" i="66" s="1"/>
  <c r="G666" i="66"/>
  <c r="P666" i="66" s="1"/>
  <c r="G960" i="66"/>
  <c r="P960" i="66" s="1"/>
  <c r="G1353" i="66"/>
  <c r="P1353" i="66" s="1"/>
  <c r="H856" i="66"/>
  <c r="G302" i="66"/>
  <c r="P302" i="66" s="1"/>
  <c r="H1262" i="66"/>
  <c r="H123" i="66"/>
  <c r="G135" i="66"/>
  <c r="P135" i="66" s="1"/>
  <c r="G146" i="66"/>
  <c r="P146" i="66" s="1"/>
  <c r="H35" i="66"/>
  <c r="H67" i="66"/>
  <c r="G175" i="66"/>
  <c r="P175" i="66" s="1"/>
  <c r="G187" i="66"/>
  <c r="P187" i="66" s="1"/>
  <c r="G198" i="66"/>
  <c r="P198" i="66" s="1"/>
  <c r="G211" i="66"/>
  <c r="P211" i="66" s="1"/>
  <c r="G1270" i="66"/>
  <c r="P1270" i="66" s="1"/>
  <c r="G215" i="66"/>
  <c r="P215" i="66" s="1"/>
  <c r="H226" i="66"/>
  <c r="H1264" i="66"/>
  <c r="H497" i="66"/>
  <c r="H384" i="66"/>
  <c r="H1247" i="66"/>
  <c r="H529" i="66"/>
  <c r="H821" i="66"/>
  <c r="H1091" i="66"/>
  <c r="H889" i="66"/>
  <c r="H885" i="66"/>
  <c r="H854" i="66"/>
  <c r="H958" i="66"/>
  <c r="H1225" i="66"/>
  <c r="H894" i="66"/>
  <c r="H949" i="66"/>
  <c r="H303" i="66"/>
  <c r="H1291" i="66"/>
  <c r="H275" i="66"/>
  <c r="H689" i="66"/>
  <c r="H638" i="66"/>
  <c r="H690" i="66"/>
  <c r="H729" i="66"/>
  <c r="H748" i="66"/>
  <c r="H684" i="66"/>
  <c r="H1334" i="66"/>
  <c r="G251" i="66"/>
  <c r="P251" i="66" s="1"/>
  <c r="H791" i="66"/>
  <c r="H1339" i="66"/>
  <c r="H670" i="66"/>
  <c r="H126" i="66"/>
  <c r="H241" i="66"/>
  <c r="G963" i="66"/>
  <c r="P963" i="66" s="1"/>
  <c r="H215" i="66"/>
  <c r="G74" i="66"/>
  <c r="P74" i="66" s="1"/>
  <c r="G358" i="66"/>
  <c r="P358" i="66" s="1"/>
  <c r="G1136" i="66"/>
  <c r="P1136" i="66" s="1"/>
  <c r="G1065" i="66"/>
  <c r="P1065" i="66" s="1"/>
  <c r="H14" i="66"/>
  <c r="H535" i="66"/>
  <c r="H558" i="66"/>
  <c r="H1383" i="66"/>
  <c r="H556" i="66"/>
  <c r="H309" i="66"/>
  <c r="H1096" i="66"/>
  <c r="H875" i="66"/>
  <c r="H1102" i="66"/>
  <c r="H1062" i="66"/>
  <c r="H993" i="66"/>
  <c r="H867" i="66"/>
  <c r="H673" i="66"/>
  <c r="H720" i="66"/>
  <c r="H674" i="66"/>
  <c r="H744" i="66"/>
  <c r="H284" i="66"/>
  <c r="H758" i="66"/>
  <c r="H555" i="66"/>
  <c r="H1239" i="66"/>
  <c r="G852" i="66"/>
  <c r="P852" i="66" s="1"/>
  <c r="G111" i="66"/>
  <c r="P111" i="66" s="1"/>
  <c r="G219" i="66"/>
  <c r="P219" i="66" s="1"/>
  <c r="H149" i="66"/>
  <c r="H1237" i="66"/>
  <c r="H174" i="66"/>
  <c r="G97" i="66"/>
  <c r="P97" i="66" s="1"/>
  <c r="H91" i="66"/>
  <c r="H93" i="66"/>
  <c r="H20" i="66"/>
  <c r="H106" i="66"/>
  <c r="H559" i="66"/>
  <c r="H1344" i="66"/>
  <c r="H1280" i="66"/>
  <c r="H17" i="66"/>
  <c r="H507" i="66"/>
  <c r="H829" i="66"/>
  <c r="H553" i="66"/>
  <c r="H372" i="66"/>
  <c r="H389" i="66"/>
  <c r="H42" i="66"/>
  <c r="H449" i="66"/>
  <c r="H1312" i="66"/>
  <c r="H847" i="66"/>
  <c r="H1210" i="66"/>
  <c r="H873" i="66"/>
  <c r="H916" i="66"/>
  <c r="H1217" i="66"/>
  <c r="H1055" i="66"/>
  <c r="H1188" i="66"/>
  <c r="H1067" i="66"/>
  <c r="H927" i="66"/>
  <c r="H996" i="66"/>
  <c r="H1199" i="66"/>
  <c r="H1085" i="66"/>
  <c r="H1241" i="66"/>
  <c r="H702" i="66"/>
  <c r="H280" i="66"/>
  <c r="H745" i="66"/>
  <c r="H619" i="66"/>
  <c r="H782" i="66"/>
  <c r="H595" i="66"/>
  <c r="H520" i="66"/>
  <c r="G1023" i="66"/>
  <c r="P1023" i="66" s="1"/>
  <c r="H1286" i="66"/>
  <c r="H580" i="66"/>
  <c r="H941" i="66"/>
  <c r="H115" i="66"/>
  <c r="H244" i="66"/>
  <c r="H52" i="66"/>
  <c r="H214" i="66"/>
  <c r="G501" i="66"/>
  <c r="P501" i="66" s="1"/>
  <c r="G1278" i="66"/>
  <c r="P1278" i="66" s="1"/>
  <c r="G333" i="66"/>
  <c r="P333" i="66" s="1"/>
  <c r="G912" i="66"/>
  <c r="P912" i="66" s="1"/>
  <c r="G1070" i="66"/>
  <c r="P1070" i="66" s="1"/>
  <c r="G378" i="66"/>
  <c r="P378" i="66" s="1"/>
  <c r="G245" i="66"/>
  <c r="P245" i="66" s="1"/>
  <c r="H38" i="66"/>
  <c r="H8" i="66"/>
  <c r="H1142" i="66"/>
  <c r="H1122" i="66"/>
  <c r="G1096" i="66"/>
  <c r="P1096" i="66" s="1"/>
  <c r="H1119" i="66"/>
  <c r="G1102" i="66"/>
  <c r="P1102" i="66" s="1"/>
  <c r="H983" i="66"/>
  <c r="G993" i="66"/>
  <c r="P993" i="66" s="1"/>
  <c r="H1151" i="66"/>
  <c r="G673" i="66"/>
  <c r="P673" i="66" s="1"/>
  <c r="H634" i="66"/>
  <c r="G674" i="66"/>
  <c r="P674" i="66" s="1"/>
  <c r="H650" i="66"/>
  <c r="G284" i="66"/>
  <c r="P284" i="66" s="1"/>
  <c r="H686" i="66"/>
  <c r="G555" i="66"/>
  <c r="P555" i="66" s="1"/>
  <c r="H366" i="66"/>
  <c r="H852" i="66"/>
  <c r="H114" i="66"/>
  <c r="H219" i="66"/>
  <c r="G64" i="66"/>
  <c r="P64" i="66" s="1"/>
  <c r="H162" i="66"/>
  <c r="G174" i="66"/>
  <c r="P174" i="66" s="1"/>
  <c r="H90" i="66"/>
  <c r="H204" i="66"/>
  <c r="G93" i="66"/>
  <c r="P93" i="66" s="1"/>
  <c r="G20" i="66"/>
  <c r="P20" i="66" s="1"/>
  <c r="G106" i="66"/>
  <c r="P106" i="66" s="1"/>
  <c r="G559" i="66"/>
  <c r="P559" i="66" s="1"/>
  <c r="G1344" i="66"/>
  <c r="P1344" i="66" s="1"/>
  <c r="G1280" i="66"/>
  <c r="P1280" i="66" s="1"/>
  <c r="G17" i="66"/>
  <c r="P17" i="66" s="1"/>
  <c r="G507" i="66"/>
  <c r="P507" i="66" s="1"/>
  <c r="G829" i="66"/>
  <c r="P829" i="66" s="1"/>
  <c r="G553" i="66"/>
  <c r="P553" i="66" s="1"/>
  <c r="G1264" i="66"/>
  <c r="P1264" i="66" s="1"/>
  <c r="G372" i="66"/>
  <c r="P372" i="66" s="1"/>
  <c r="G389" i="66"/>
  <c r="P389" i="66" s="1"/>
  <c r="G42" i="66"/>
  <c r="P42" i="66" s="1"/>
  <c r="G497" i="66"/>
  <c r="P497" i="66" s="1"/>
  <c r="G384" i="66"/>
  <c r="P384" i="66" s="1"/>
  <c r="G449" i="66"/>
  <c r="P449" i="66" s="1"/>
  <c r="G1247" i="66"/>
  <c r="P1247" i="66" s="1"/>
  <c r="G529" i="66"/>
  <c r="P529" i="66" s="1"/>
  <c r="G1312" i="66"/>
  <c r="P1312" i="66" s="1"/>
  <c r="G821" i="66"/>
  <c r="P821" i="66" s="1"/>
  <c r="G847" i="66"/>
  <c r="P847" i="66" s="1"/>
  <c r="G1091" i="66"/>
  <c r="P1091" i="66" s="1"/>
  <c r="G889" i="66"/>
  <c r="P889" i="66" s="1"/>
  <c r="G885" i="66"/>
  <c r="P885" i="66" s="1"/>
  <c r="G1210" i="66"/>
  <c r="P1210" i="66" s="1"/>
  <c r="G873" i="66"/>
  <c r="P873" i="66" s="1"/>
  <c r="G854" i="66"/>
  <c r="P854" i="66" s="1"/>
  <c r="G916" i="66"/>
  <c r="P916" i="66" s="1"/>
  <c r="G1217" i="66"/>
  <c r="P1217" i="66" s="1"/>
  <c r="G958" i="66"/>
  <c r="P958" i="66" s="1"/>
  <c r="G1055" i="66"/>
  <c r="P1055" i="66" s="1"/>
  <c r="G1188" i="66"/>
  <c r="P1188" i="66" s="1"/>
  <c r="G1225" i="66"/>
  <c r="P1225" i="66" s="1"/>
  <c r="G894" i="66"/>
  <c r="P894" i="66" s="1"/>
  <c r="G949" i="66"/>
  <c r="P949" i="66" s="1"/>
  <c r="G1067" i="66"/>
  <c r="P1067" i="66" s="1"/>
  <c r="G927" i="66"/>
  <c r="P927" i="66" s="1"/>
  <c r="G996" i="66"/>
  <c r="P996" i="66" s="1"/>
  <c r="G303" i="66"/>
  <c r="P303" i="66" s="1"/>
  <c r="G1199" i="66"/>
  <c r="P1199" i="66" s="1"/>
  <c r="G1085" i="66"/>
  <c r="P1085" i="66" s="1"/>
  <c r="G1241" i="66"/>
  <c r="P1241" i="66" s="1"/>
  <c r="G1291" i="66"/>
  <c r="P1291" i="66" s="1"/>
  <c r="G702" i="66"/>
  <c r="P702" i="66" s="1"/>
  <c r="G275" i="66"/>
  <c r="P275" i="66" s="1"/>
  <c r="G689" i="66"/>
  <c r="P689" i="66" s="1"/>
  <c r="G638" i="66"/>
  <c r="P638" i="66" s="1"/>
  <c r="G690" i="66"/>
  <c r="P690" i="66" s="1"/>
  <c r="G280" i="66"/>
  <c r="P280" i="66" s="1"/>
  <c r="G729" i="66"/>
  <c r="P729" i="66" s="1"/>
  <c r="G745" i="66"/>
  <c r="P745" i="66" s="1"/>
  <c r="G748" i="66"/>
  <c r="P748" i="66" s="1"/>
  <c r="G619" i="66"/>
  <c r="P619" i="66" s="1"/>
  <c r="G782" i="66"/>
  <c r="P782" i="66" s="1"/>
  <c r="G595" i="66"/>
  <c r="P595" i="66" s="1"/>
  <c r="G684" i="66"/>
  <c r="P684" i="66" s="1"/>
  <c r="G1334" i="66"/>
  <c r="P1334" i="66" s="1"/>
  <c r="G520" i="66"/>
  <c r="P520" i="66" s="1"/>
  <c r="H251" i="66"/>
  <c r="G791" i="66"/>
  <c r="P791" i="66" s="1"/>
  <c r="H1023" i="66"/>
  <c r="G1286" i="66"/>
  <c r="P1286" i="66" s="1"/>
  <c r="G1339" i="66"/>
  <c r="P1339" i="66" s="1"/>
  <c r="G670" i="66"/>
  <c r="P670" i="66" s="1"/>
  <c r="G580" i="66"/>
  <c r="P580" i="66" s="1"/>
  <c r="G941" i="66"/>
  <c r="P941" i="66" s="1"/>
  <c r="G115" i="66"/>
  <c r="P115" i="66" s="1"/>
  <c r="G126" i="66"/>
  <c r="P126" i="66" s="1"/>
  <c r="G137" i="66"/>
  <c r="P137" i="66" s="1"/>
  <c r="G244" i="66"/>
  <c r="P244" i="66" s="1"/>
  <c r="G52" i="66"/>
  <c r="P52" i="66" s="1"/>
  <c r="G47" i="66"/>
  <c r="P47" i="66" s="1"/>
  <c r="G241" i="66"/>
  <c r="P241" i="66" s="1"/>
  <c r="G228" i="66"/>
  <c r="P228" i="66" s="1"/>
  <c r="G40" i="66"/>
  <c r="P40" i="66" s="1"/>
  <c r="G214" i="66"/>
  <c r="P214" i="66" s="1"/>
  <c r="G977" i="66"/>
  <c r="P977" i="66" s="1"/>
  <c r="G94" i="66"/>
  <c r="P94" i="66" s="1"/>
  <c r="H217" i="66"/>
  <c r="H1041" i="66"/>
  <c r="H892" i="66"/>
  <c r="H937" i="66"/>
  <c r="H904" i="66"/>
  <c r="H1013" i="66"/>
  <c r="H1019" i="66"/>
  <c r="H1228" i="66"/>
  <c r="H895" i="66"/>
  <c r="H1135" i="66"/>
  <c r="H844" i="66"/>
  <c r="H768" i="66"/>
  <c r="H1301" i="66"/>
  <c r="H609" i="66"/>
  <c r="H626" i="66"/>
  <c r="H1292" i="66"/>
  <c r="H605" i="66"/>
  <c r="H654" i="66"/>
  <c r="H287" i="66"/>
  <c r="H700" i="66"/>
  <c r="H1322" i="66"/>
  <c r="H1385" i="66"/>
  <c r="H267" i="66"/>
  <c r="H253" i="66"/>
  <c r="H701" i="66"/>
  <c r="H130" i="66"/>
  <c r="H153" i="66"/>
  <c r="H171" i="66"/>
  <c r="H69" i="66"/>
  <c r="H216" i="66"/>
  <c r="G217" i="66"/>
  <c r="P217" i="66" s="1"/>
  <c r="H40" i="66"/>
  <c r="G882" i="66"/>
  <c r="P882" i="66" s="1"/>
  <c r="G563" i="66"/>
  <c r="P563" i="66" s="1"/>
  <c r="G392" i="66"/>
  <c r="P392" i="66" s="1"/>
  <c r="G1209" i="66"/>
  <c r="P1209" i="66" s="1"/>
  <c r="G306" i="66"/>
  <c r="P306" i="66" s="1"/>
  <c r="H368" i="66"/>
  <c r="H15" i="66"/>
  <c r="G528" i="66"/>
  <c r="P528" i="66" s="1"/>
  <c r="G1341" i="66"/>
  <c r="P1341" i="66" s="1"/>
  <c r="G1169" i="66"/>
  <c r="P1169" i="66" s="1"/>
  <c r="H1211" i="66"/>
  <c r="H915" i="66"/>
  <c r="H902" i="66"/>
  <c r="H1224" i="66"/>
  <c r="H881" i="66"/>
  <c r="H307" i="66"/>
  <c r="H1084" i="66"/>
  <c r="H583" i="66"/>
  <c r="H636" i="66"/>
  <c r="H615" i="66"/>
  <c r="H749" i="66"/>
  <c r="H718" i="66"/>
  <c r="H1332" i="66"/>
  <c r="H786" i="66"/>
  <c r="G322" i="66"/>
  <c r="P322" i="66" s="1"/>
  <c r="H425" i="66"/>
  <c r="G119" i="66"/>
  <c r="P119" i="66" s="1"/>
  <c r="G134" i="66"/>
  <c r="P134" i="66" s="1"/>
  <c r="G240" i="66"/>
  <c r="P240" i="66" s="1"/>
  <c r="G162" i="66"/>
  <c r="P162" i="66" s="1"/>
  <c r="H180" i="66"/>
  <c r="H194" i="66"/>
  <c r="G204" i="66"/>
  <c r="P204" i="66" s="1"/>
  <c r="H44" i="66"/>
  <c r="H812" i="66"/>
  <c r="H55" i="66"/>
  <c r="H447" i="66"/>
  <c r="H455" i="66"/>
  <c r="H385" i="66"/>
  <c r="H1281" i="66"/>
  <c r="H477" i="66"/>
  <c r="H381" i="66"/>
  <c r="H365" i="66"/>
  <c r="H103" i="66"/>
  <c r="H484" i="66"/>
  <c r="H1381" i="66"/>
  <c r="H342" i="66"/>
  <c r="H4" i="66"/>
  <c r="H488" i="66"/>
  <c r="H48" i="66"/>
  <c r="H104" i="66"/>
  <c r="H337" i="66"/>
  <c r="H1384" i="66"/>
  <c r="H494" i="66"/>
  <c r="H1026" i="66"/>
  <c r="H911" i="66"/>
  <c r="H884" i="66"/>
  <c r="H858" i="66"/>
  <c r="H1017" i="66"/>
  <c r="H998" i="66"/>
  <c r="H1051" i="66"/>
  <c r="H1192" i="66"/>
  <c r="H1103" i="66"/>
  <c r="H1005" i="66"/>
  <c r="H878" i="66"/>
  <c r="H305" i="66"/>
  <c r="H586" i="66"/>
  <c r="H278" i="66"/>
  <c r="H780" i="66"/>
  <c r="H622" i="66"/>
  <c r="H286" i="66"/>
  <c r="H938" i="66"/>
  <c r="H246" i="66"/>
  <c r="H850" i="66"/>
  <c r="H506" i="66"/>
  <c r="H485" i="66"/>
  <c r="H1349" i="66"/>
  <c r="H1235" i="66"/>
  <c r="H233" i="66"/>
  <c r="H183" i="66"/>
  <c r="H205" i="66"/>
  <c r="G848" i="66"/>
  <c r="P848" i="66" s="1"/>
  <c r="H94" i="66"/>
  <c r="G226" i="66"/>
  <c r="P226" i="66" s="1"/>
  <c r="G1248" i="66"/>
  <c r="P1248" i="66" s="1"/>
  <c r="G95" i="66"/>
  <c r="P95" i="66" s="1"/>
  <c r="G1368" i="66"/>
  <c r="P1368" i="66" s="1"/>
  <c r="G1095" i="66"/>
  <c r="P1095" i="66" s="1"/>
  <c r="G1139" i="66"/>
  <c r="P1139" i="66" s="1"/>
  <c r="G442" i="66"/>
  <c r="P442" i="66" s="1"/>
  <c r="G98" i="66"/>
  <c r="P98" i="66" s="1"/>
  <c r="H18" i="66"/>
  <c r="H248" i="66"/>
  <c r="H1155" i="66"/>
  <c r="G1211" i="66"/>
  <c r="P1211" i="66" s="1"/>
  <c r="H831" i="66"/>
  <c r="G902" i="66"/>
  <c r="P902" i="66" s="1"/>
  <c r="H976" i="66"/>
  <c r="G881" i="66"/>
  <c r="P881" i="66" s="1"/>
  <c r="H959" i="66"/>
  <c r="G1084" i="66"/>
  <c r="P1084" i="66" s="1"/>
  <c r="H687" i="66"/>
  <c r="G636" i="66"/>
  <c r="P636" i="66" s="1"/>
  <c r="H740" i="66"/>
  <c r="G749" i="66"/>
  <c r="P749" i="66" s="1"/>
  <c r="H683" i="66"/>
  <c r="G1332" i="66"/>
  <c r="P1332" i="66" s="1"/>
  <c r="H962" i="66"/>
  <c r="H322" i="66"/>
  <c r="H252" i="66"/>
  <c r="H119" i="66"/>
  <c r="G142" i="66"/>
  <c r="P142" i="66" s="1"/>
  <c r="H240" i="66"/>
  <c r="H166" i="66"/>
  <c r="H68" i="66"/>
  <c r="G194" i="66"/>
  <c r="P194" i="66" s="1"/>
  <c r="H210" i="66"/>
  <c r="G44" i="66"/>
  <c r="P44" i="66" s="1"/>
  <c r="G812" i="66"/>
  <c r="P812" i="66" s="1"/>
  <c r="G55" i="66"/>
  <c r="P55" i="66" s="1"/>
  <c r="G447" i="66"/>
  <c r="P447" i="66" s="1"/>
  <c r="G455" i="66"/>
  <c r="P455" i="66" s="1"/>
  <c r="G385" i="66"/>
  <c r="P385" i="66" s="1"/>
  <c r="G1281" i="66"/>
  <c r="P1281" i="66" s="1"/>
  <c r="G477" i="66"/>
  <c r="P477" i="66" s="1"/>
  <c r="G381" i="66"/>
  <c r="P381" i="66" s="1"/>
  <c r="G365" i="66"/>
  <c r="P365" i="66" s="1"/>
  <c r="G103" i="66"/>
  <c r="P103" i="66" s="1"/>
  <c r="G484" i="66"/>
  <c r="P484" i="66" s="1"/>
  <c r="G1381" i="66"/>
  <c r="P1381" i="66" s="1"/>
  <c r="G342" i="66"/>
  <c r="P342" i="66" s="1"/>
  <c r="G4" i="66"/>
  <c r="P4" i="66" s="1"/>
  <c r="G488" i="66"/>
  <c r="P488" i="66" s="1"/>
  <c r="G48" i="66"/>
  <c r="P48" i="66" s="1"/>
  <c r="G104" i="66"/>
  <c r="P104" i="66" s="1"/>
  <c r="G337" i="66"/>
  <c r="P337" i="66" s="1"/>
  <c r="G1384" i="66"/>
  <c r="P1384" i="66" s="1"/>
  <c r="G494" i="66"/>
  <c r="P494" i="66" s="1"/>
  <c r="G1026" i="66"/>
  <c r="P1026" i="66" s="1"/>
  <c r="G911" i="66"/>
  <c r="P911" i="66" s="1"/>
  <c r="G884" i="66"/>
  <c r="P884" i="66" s="1"/>
  <c r="G858" i="66"/>
  <c r="P858" i="66" s="1"/>
  <c r="G1041" i="66"/>
  <c r="P1041" i="66" s="1"/>
  <c r="G1017" i="66"/>
  <c r="P1017" i="66" s="1"/>
  <c r="G998" i="66"/>
  <c r="P998" i="66" s="1"/>
  <c r="G892" i="66"/>
  <c r="P892" i="66" s="1"/>
  <c r="G1051" i="66"/>
  <c r="P1051" i="66" s="1"/>
  <c r="G937" i="66"/>
  <c r="P937" i="66" s="1"/>
  <c r="G904" i="66"/>
  <c r="P904" i="66" s="1"/>
  <c r="G1013" i="66"/>
  <c r="P1013" i="66" s="1"/>
  <c r="G1192" i="66"/>
  <c r="P1192" i="66" s="1"/>
  <c r="G1103" i="66"/>
  <c r="P1103" i="66" s="1"/>
  <c r="G1019" i="66"/>
  <c r="P1019" i="66" s="1"/>
  <c r="G1228" i="66"/>
  <c r="P1228" i="66" s="1"/>
  <c r="G895" i="66"/>
  <c r="P895" i="66" s="1"/>
  <c r="G1005" i="66"/>
  <c r="P1005" i="66" s="1"/>
  <c r="G1135" i="66"/>
  <c r="P1135" i="66" s="1"/>
  <c r="G878" i="66"/>
  <c r="P878" i="66" s="1"/>
  <c r="G305" i="66"/>
  <c r="P305" i="66" s="1"/>
  <c r="G844" i="66"/>
  <c r="P844" i="66" s="1"/>
  <c r="G586" i="66"/>
  <c r="P586" i="66" s="1"/>
  <c r="G768" i="66"/>
  <c r="P768" i="66" s="1"/>
  <c r="G1301" i="66"/>
  <c r="P1301" i="66" s="1"/>
  <c r="G278" i="66"/>
  <c r="P278" i="66" s="1"/>
  <c r="G609" i="66"/>
  <c r="P609" i="66" s="1"/>
  <c r="G626" i="66"/>
  <c r="P626" i="66" s="1"/>
  <c r="G1292" i="66"/>
  <c r="P1292" i="66" s="1"/>
  <c r="G605" i="66"/>
  <c r="P605" i="66" s="1"/>
  <c r="G780" i="66"/>
  <c r="P780" i="66" s="1"/>
  <c r="G622" i="66"/>
  <c r="P622" i="66" s="1"/>
  <c r="G654" i="66"/>
  <c r="P654" i="66" s="1"/>
  <c r="G286" i="66"/>
  <c r="P286" i="66" s="1"/>
  <c r="G287" i="66"/>
  <c r="P287" i="66" s="1"/>
  <c r="G700" i="66"/>
  <c r="P700" i="66" s="1"/>
  <c r="G1322" i="66"/>
  <c r="P1322" i="66" s="1"/>
  <c r="G938" i="66"/>
  <c r="P938" i="66" s="1"/>
  <c r="G1385" i="66"/>
  <c r="P1385" i="66" s="1"/>
  <c r="G246" i="66"/>
  <c r="P246" i="66" s="1"/>
  <c r="G850" i="66"/>
  <c r="P850" i="66" s="1"/>
  <c r="G506" i="66"/>
  <c r="P506" i="66" s="1"/>
  <c r="G267" i="66"/>
  <c r="P267" i="66" s="1"/>
  <c r="G485" i="66"/>
  <c r="P485" i="66" s="1"/>
  <c r="G1349" i="66"/>
  <c r="P1349" i="66" s="1"/>
  <c r="G253" i="66"/>
  <c r="P253" i="66" s="1"/>
  <c r="G701" i="66"/>
  <c r="P701" i="66" s="1"/>
  <c r="G130" i="66"/>
  <c r="P130" i="66" s="1"/>
  <c r="G1235" i="66"/>
  <c r="P1235" i="66" s="1"/>
  <c r="G153" i="66"/>
  <c r="P153" i="66" s="1"/>
  <c r="G233" i="66"/>
  <c r="P233" i="66" s="1"/>
  <c r="G171" i="66"/>
  <c r="P171" i="66" s="1"/>
  <c r="G183" i="66"/>
  <c r="P183" i="66" s="1"/>
  <c r="G69" i="66"/>
  <c r="P69" i="66" s="1"/>
  <c r="G205" i="66"/>
  <c r="P205" i="66" s="1"/>
  <c r="G216" i="66"/>
  <c r="P216" i="66" s="1"/>
  <c r="G242" i="66"/>
  <c r="P242" i="66" s="1"/>
  <c r="H213" i="66"/>
  <c r="H825" i="66"/>
  <c r="H1001" i="66"/>
  <c r="H1042" i="66"/>
  <c r="H1214" i="66"/>
  <c r="H1183" i="66"/>
  <c r="H1056" i="66"/>
  <c r="H967" i="66"/>
  <c r="H1082" i="66"/>
  <c r="H929" i="66"/>
  <c r="H735" i="66"/>
  <c r="H584" i="66"/>
  <c r="H1287" i="66"/>
  <c r="H599" i="66"/>
  <c r="H746" i="66"/>
  <c r="H618" i="66"/>
  <c r="H273" i="66"/>
  <c r="H699" i="66"/>
  <c r="H1324" i="66"/>
  <c r="H951" i="66"/>
  <c r="H960" i="66"/>
  <c r="G856" i="66"/>
  <c r="P856" i="66" s="1"/>
  <c r="H302" i="66"/>
  <c r="G123" i="66"/>
  <c r="P123" i="66" s="1"/>
  <c r="H146" i="66"/>
  <c r="G67" i="66"/>
  <c r="P67" i="66" s="1"/>
  <c r="H187" i="66"/>
  <c r="H211" i="66"/>
  <c r="G213" i="66"/>
  <c r="P213" i="66" s="1"/>
  <c r="H137" i="66"/>
  <c r="H228" i="66"/>
  <c r="G536" i="66"/>
  <c r="P536" i="66" s="1"/>
  <c r="G1380" i="66"/>
  <c r="P1380" i="66" s="1"/>
  <c r="G361" i="66"/>
  <c r="P361" i="66" s="1"/>
  <c r="G874" i="66"/>
  <c r="P874" i="66" s="1"/>
  <c r="G608" i="66"/>
  <c r="P608" i="66" s="1"/>
  <c r="H380" i="66"/>
  <c r="H581" i="66"/>
  <c r="H405" i="66"/>
  <c r="H493" i="66"/>
  <c r="H1032" i="66"/>
  <c r="H886" i="66"/>
  <c r="H987" i="66"/>
  <c r="H921" i="66"/>
  <c r="H934" i="66"/>
  <c r="H1195" i="66"/>
  <c r="H1006" i="66"/>
  <c r="H1112" i="66"/>
  <c r="H632" i="66"/>
  <c r="H259" i="66"/>
  <c r="H679" i="66"/>
  <c r="H772" i="66"/>
  <c r="H784" i="66"/>
  <c r="G468" i="66"/>
  <c r="P468" i="66" s="1"/>
  <c r="G1357" i="66"/>
  <c r="P1357" i="66" s="1"/>
  <c r="H1346" i="66"/>
  <c r="H857" i="66"/>
  <c r="H416" i="66"/>
  <c r="H7" i="66"/>
  <c r="H157" i="66"/>
  <c r="H170" i="66"/>
  <c r="G68" i="66"/>
  <c r="P68" i="66" s="1"/>
  <c r="H225" i="66"/>
  <c r="G210" i="66"/>
  <c r="P210" i="66" s="1"/>
  <c r="H419" i="66"/>
  <c r="H500" i="66"/>
  <c r="H334" i="66"/>
  <c r="H457" i="66"/>
  <c r="H320" i="66"/>
  <c r="H550" i="66"/>
  <c r="H77" i="66"/>
  <c r="H566" i="66"/>
  <c r="H482" i="66"/>
  <c r="H822" i="66"/>
  <c r="H321" i="66"/>
  <c r="H30" i="66"/>
  <c r="H9" i="66"/>
  <c r="H527" i="66"/>
  <c r="H819" i="66"/>
  <c r="H401" i="66"/>
  <c r="H830" i="66"/>
  <c r="H353" i="66"/>
  <c r="H325" i="66"/>
  <c r="H537" i="66"/>
  <c r="H883" i="66"/>
  <c r="H1030" i="66"/>
  <c r="H1176" i="66"/>
  <c r="H1181" i="66"/>
  <c r="H1049" i="66"/>
  <c r="H1089" i="66"/>
  <c r="H1190" i="66"/>
  <c r="H907" i="66"/>
  <c r="H925" i="66"/>
  <c r="H940" i="66"/>
  <c r="H946" i="66"/>
  <c r="H1021" i="66"/>
  <c r="H970" i="66"/>
  <c r="H1245" i="66"/>
  <c r="H582" i="66"/>
  <c r="H728" i="66"/>
  <c r="H264" i="66"/>
  <c r="H597" i="66"/>
  <c r="H795" i="66"/>
  <c r="H756" i="66"/>
  <c r="H1303" i="66"/>
  <c r="H304" i="66"/>
  <c r="H666" i="66"/>
  <c r="H1353" i="66"/>
  <c r="G1262" i="66"/>
  <c r="P1262" i="66" s="1"/>
  <c r="H135" i="66"/>
  <c r="G35" i="66"/>
  <c r="P35" i="66" s="1"/>
  <c r="H175" i="66"/>
  <c r="H198" i="66"/>
  <c r="G1363" i="66"/>
  <c r="P1363" i="66" s="1"/>
  <c r="H242" i="66"/>
  <c r="H47" i="66"/>
  <c r="R378" i="60"/>
  <c r="R289" i="60"/>
  <c r="R442" i="60"/>
  <c r="R354" i="60"/>
  <c r="R1063" i="60"/>
  <c r="R1073" i="60"/>
  <c r="R869" i="60"/>
  <c r="R911" i="60"/>
  <c r="R912" i="60"/>
  <c r="R820" i="60"/>
  <c r="R814" i="60"/>
  <c r="R1093" i="60"/>
  <c r="R214" i="60"/>
  <c r="R317" i="60"/>
  <c r="R1188" i="60"/>
  <c r="R882" i="60"/>
  <c r="E993" i="60"/>
  <c r="R995" i="60"/>
  <c r="R1097" i="60"/>
  <c r="E714" i="60"/>
  <c r="E654" i="60"/>
  <c r="E1150" i="60"/>
  <c r="E526" i="60"/>
  <c r="E528" i="60"/>
  <c r="E532" i="60"/>
  <c r="E246" i="60"/>
  <c r="E503" i="60"/>
  <c r="E566" i="60"/>
  <c r="E557" i="60"/>
  <c r="R1102" i="60"/>
  <c r="R483" i="60"/>
  <c r="R233" i="60"/>
  <c r="R477" i="60"/>
  <c r="R1154" i="60"/>
  <c r="R576" i="60"/>
  <c r="R612" i="60"/>
  <c r="R502" i="60"/>
  <c r="R577" i="60"/>
  <c r="R492" i="60"/>
  <c r="R239" i="60"/>
  <c r="R541" i="60"/>
  <c r="R630" i="60"/>
  <c r="R608" i="60"/>
  <c r="R546" i="60"/>
  <c r="R602" i="60"/>
  <c r="R256" i="60"/>
  <c r="R606" i="60"/>
  <c r="R1157" i="60"/>
  <c r="R554" i="60"/>
  <c r="R511" i="60"/>
  <c r="R248" i="60"/>
  <c r="R518" i="60"/>
  <c r="R237" i="60"/>
  <c r="R524" i="60"/>
  <c r="R491" i="60"/>
  <c r="R593" i="60"/>
  <c r="R1159" i="60"/>
  <c r="R1140" i="60"/>
  <c r="R671" i="60"/>
  <c r="R534" i="60"/>
  <c r="R493" i="60"/>
  <c r="R615" i="60"/>
  <c r="R607" i="60"/>
  <c r="R653" i="60"/>
  <c r="R258" i="60"/>
  <c r="R241" i="60"/>
  <c r="R244" i="60"/>
  <c r="R548" i="60"/>
  <c r="R599" i="60"/>
  <c r="R1175" i="60"/>
  <c r="R1247" i="60"/>
  <c r="R1222" i="60"/>
  <c r="R651" i="60"/>
  <c r="R1367" i="60"/>
  <c r="R1279" i="60"/>
  <c r="R1218" i="60"/>
  <c r="R1243" i="60"/>
  <c r="E1244" i="60"/>
  <c r="R1238" i="60"/>
  <c r="R1328" i="60"/>
  <c r="R119" i="60"/>
  <c r="E1393" i="60"/>
  <c r="R677" i="60"/>
  <c r="R668" i="60"/>
  <c r="R573" i="60"/>
  <c r="R1179" i="60"/>
  <c r="R1343" i="60"/>
  <c r="R1369" i="60"/>
  <c r="R1275" i="60"/>
  <c r="R1282" i="60"/>
  <c r="R1229" i="60"/>
  <c r="R1306" i="60"/>
  <c r="R1228" i="60"/>
  <c r="R1334" i="60"/>
  <c r="R1359" i="60"/>
  <c r="R5" i="60"/>
  <c r="R154" i="60"/>
  <c r="R107" i="60"/>
  <c r="R94" i="60"/>
  <c r="R4" i="60"/>
  <c r="R20" i="60"/>
  <c r="R120" i="60"/>
  <c r="R96" i="60"/>
  <c r="R87" i="60"/>
  <c r="E27" i="60"/>
  <c r="R29" i="60"/>
  <c r="R23" i="60"/>
  <c r="R132" i="60"/>
  <c r="R9" i="60"/>
  <c r="R139" i="60"/>
  <c r="R89" i="60"/>
  <c r="R68" i="60"/>
  <c r="R99" i="60"/>
  <c r="R82" i="60"/>
  <c r="R136" i="60"/>
  <c r="R19" i="60"/>
  <c r="R103" i="60"/>
  <c r="R7" i="60"/>
  <c r="R1372" i="60"/>
  <c r="R1380" i="60"/>
  <c r="R1384" i="60"/>
  <c r="R1389" i="60"/>
  <c r="R583" i="60"/>
  <c r="R665" i="60"/>
  <c r="R610" i="60"/>
  <c r="R676" i="60"/>
  <c r="R637" i="60"/>
  <c r="R488" i="60"/>
  <c r="R586" i="60"/>
  <c r="R571" i="60"/>
  <c r="R640" i="60"/>
  <c r="R1176" i="60"/>
  <c r="R1169" i="60"/>
  <c r="R1231" i="60"/>
  <c r="R1253" i="60"/>
  <c r="R1258" i="60"/>
  <c r="R1265" i="60"/>
  <c r="R1268" i="60"/>
  <c r="E1362" i="60"/>
  <c r="R1235" i="60"/>
  <c r="E1219" i="60"/>
  <c r="R1283" i="60"/>
  <c r="R1285" i="60"/>
  <c r="R1294" i="60"/>
  <c r="R1300" i="60"/>
  <c r="R1342" i="60"/>
  <c r="R1311" i="60"/>
  <c r="R1318" i="60"/>
  <c r="R1323" i="60"/>
  <c r="R1338" i="60"/>
  <c r="R1340" i="60"/>
  <c r="R54" i="60"/>
  <c r="R140" i="60"/>
  <c r="E53" i="60"/>
  <c r="R72" i="60"/>
  <c r="R104" i="60"/>
  <c r="R62" i="60"/>
  <c r="R65" i="60"/>
  <c r="R3" i="60"/>
  <c r="R75" i="60"/>
  <c r="R126" i="60"/>
  <c r="R31" i="60"/>
  <c r="R110" i="60"/>
  <c r="R131" i="60"/>
  <c r="R57" i="60"/>
  <c r="E2" i="60"/>
  <c r="R67" i="60"/>
  <c r="E26" i="60"/>
  <c r="R50" i="60"/>
  <c r="R83" i="60"/>
  <c r="R133" i="60"/>
  <c r="R40" i="60"/>
  <c r="R21" i="60"/>
  <c r="R114" i="60"/>
  <c r="R1378" i="60"/>
  <c r="R1381" i="60"/>
  <c r="R1385" i="60"/>
  <c r="R1394" i="60"/>
  <c r="R1368" i="60"/>
  <c r="R1353" i="60"/>
  <c r="R1331" i="60"/>
  <c r="R1370" i="60"/>
  <c r="R138" i="60"/>
  <c r="R118" i="60"/>
  <c r="R55" i="60"/>
  <c r="E544" i="60"/>
  <c r="E609" i="60"/>
  <c r="E585" i="60"/>
  <c r="E644" i="60"/>
  <c r="E680" i="60"/>
  <c r="E1171" i="60"/>
  <c r="E1245" i="60"/>
  <c r="E1259" i="60"/>
  <c r="E1302" i="60"/>
  <c r="E1308" i="60"/>
  <c r="E148" i="60"/>
  <c r="E10" i="60"/>
  <c r="R64" i="60"/>
  <c r="R61" i="60"/>
  <c r="R86" i="60"/>
  <c r="R108" i="60"/>
  <c r="R66" i="60"/>
  <c r="R105" i="60"/>
  <c r="R151" i="60"/>
  <c r="R17" i="60"/>
  <c r="R146" i="60"/>
  <c r="R48" i="60"/>
  <c r="R111" i="60"/>
  <c r="R59" i="60"/>
  <c r="R130" i="60"/>
  <c r="R84" i="60"/>
  <c r="R49" i="60"/>
  <c r="R78" i="60"/>
  <c r="R91" i="60"/>
  <c r="R124" i="60"/>
  <c r="R109" i="60"/>
  <c r="R81" i="60"/>
  <c r="R16" i="60"/>
  <c r="R1376" i="60"/>
  <c r="R1373" i="60"/>
  <c r="R1382" i="60"/>
  <c r="R1386" i="60"/>
  <c r="R1395" i="60"/>
  <c r="E1356" i="60"/>
  <c r="R1239" i="60"/>
  <c r="R52" i="60"/>
  <c r="E135" i="60"/>
  <c r="R2" i="60"/>
  <c r="R53" i="60"/>
  <c r="E146" i="60"/>
  <c r="R26" i="60"/>
  <c r="R1362" i="60"/>
  <c r="E1359" i="60"/>
  <c r="Q192" i="60" a="1"/>
  <c r="Q192" i="60" s="1"/>
  <c r="G192" i="60"/>
  <c r="F192" i="60"/>
  <c r="E192" i="60"/>
  <c r="R192" i="60"/>
  <c r="Q293" i="60" a="1"/>
  <c r="Q293" i="60" s="1"/>
  <c r="G293" i="60"/>
  <c r="F293" i="60"/>
  <c r="E293" i="60"/>
  <c r="R293" i="60"/>
  <c r="Q303" i="60" a="1"/>
  <c r="Q303" i="60" s="1"/>
  <c r="G303" i="60"/>
  <c r="F303" i="60"/>
  <c r="E303" i="60"/>
  <c r="R303" i="60"/>
  <c r="Q166" i="60" a="1"/>
  <c r="Q166" i="60" s="1"/>
  <c r="G166" i="60"/>
  <c r="F166" i="60"/>
  <c r="E166" i="60"/>
  <c r="R166" i="60"/>
  <c r="Q451" i="60" a="1"/>
  <c r="Q451" i="60" s="1"/>
  <c r="G451" i="60"/>
  <c r="F451" i="60"/>
  <c r="E451" i="60"/>
  <c r="R451" i="60"/>
  <c r="Q703" i="60" a="1"/>
  <c r="Q703" i="60" s="1"/>
  <c r="G703" i="60"/>
  <c r="F703" i="60"/>
  <c r="E703" i="60"/>
  <c r="R703" i="60"/>
  <c r="Q1122" i="60" a="1"/>
  <c r="Q1122" i="60" s="1"/>
  <c r="G1122" i="60"/>
  <c r="F1122" i="60"/>
  <c r="R1122" i="60"/>
  <c r="E1122" i="60"/>
  <c r="Q195" i="60" a="1"/>
  <c r="Q195" i="60" s="1"/>
  <c r="G195" i="60"/>
  <c r="F195" i="60"/>
  <c r="E195" i="60"/>
  <c r="R195" i="60"/>
  <c r="Q421" i="60" a="1"/>
  <c r="Q421" i="60" s="1"/>
  <c r="G421" i="60"/>
  <c r="F421" i="60"/>
  <c r="E421" i="60"/>
  <c r="R421" i="60"/>
  <c r="Q473" i="60" a="1"/>
  <c r="Q473" i="60" s="1"/>
  <c r="G473" i="60"/>
  <c r="F473" i="60"/>
  <c r="E473" i="60"/>
  <c r="R473" i="60"/>
  <c r="Q320" i="60" a="1"/>
  <c r="Q320" i="60" s="1"/>
  <c r="G320" i="60"/>
  <c r="F320" i="60"/>
  <c r="E320" i="60"/>
  <c r="R320" i="60"/>
  <c r="Q883" i="60" a="1"/>
  <c r="Q883" i="60" s="1"/>
  <c r="G883" i="60"/>
  <c r="F883" i="60"/>
  <c r="E883" i="60"/>
  <c r="R883" i="60"/>
  <c r="Q758" i="60" a="1"/>
  <c r="Q758" i="60" s="1"/>
  <c r="G758" i="60"/>
  <c r="F758" i="60"/>
  <c r="E758" i="60"/>
  <c r="R758" i="60"/>
  <c r="Q897" i="60" a="1"/>
  <c r="Q897" i="60" s="1"/>
  <c r="G897" i="60"/>
  <c r="F897" i="60"/>
  <c r="E897" i="60"/>
  <c r="R897" i="60"/>
  <c r="Q730" i="60" a="1"/>
  <c r="Q730" i="60" s="1"/>
  <c r="G730" i="60"/>
  <c r="F730" i="60"/>
  <c r="E730" i="60"/>
  <c r="R730" i="60"/>
  <c r="Q955" i="60" a="1"/>
  <c r="Q955" i="60" s="1"/>
  <c r="G955" i="60"/>
  <c r="F955" i="60"/>
  <c r="E955" i="60"/>
  <c r="R955" i="60"/>
  <c r="Q997" i="60" a="1"/>
  <c r="Q997" i="60" s="1"/>
  <c r="G997" i="60"/>
  <c r="F997" i="60"/>
  <c r="E997" i="60"/>
  <c r="R997" i="60"/>
  <c r="Q736" i="60" a="1"/>
  <c r="Q736" i="60" s="1"/>
  <c r="G736" i="60"/>
  <c r="F736" i="60"/>
  <c r="E736" i="60"/>
  <c r="R736" i="60"/>
  <c r="Q942" i="60" a="1"/>
  <c r="Q942" i="60" s="1"/>
  <c r="G942" i="60"/>
  <c r="F942" i="60"/>
  <c r="E942" i="60"/>
  <c r="R942" i="60"/>
  <c r="Q1142" i="60" a="1"/>
  <c r="Q1142" i="60" s="1"/>
  <c r="G1142" i="60"/>
  <c r="F1142" i="60"/>
  <c r="E1142" i="60"/>
  <c r="R1142" i="60"/>
  <c r="Q327" i="60" a="1"/>
  <c r="Q327" i="60" s="1"/>
  <c r="G327" i="60"/>
  <c r="F327" i="60"/>
  <c r="E327" i="60"/>
  <c r="R327" i="60"/>
  <c r="Q379" i="60" a="1"/>
  <c r="Q379" i="60" s="1"/>
  <c r="G379" i="60"/>
  <c r="F379" i="60"/>
  <c r="E379" i="60"/>
  <c r="R379" i="60"/>
  <c r="Q1196" i="60" a="1"/>
  <c r="Q1196" i="60" s="1"/>
  <c r="G1196" i="60"/>
  <c r="F1196" i="60"/>
  <c r="E1196" i="60"/>
  <c r="R1196" i="60"/>
  <c r="Q204" i="60" a="1"/>
  <c r="Q204" i="60" s="1"/>
  <c r="G204" i="60"/>
  <c r="F204" i="60"/>
  <c r="E204" i="60"/>
  <c r="R204" i="60"/>
  <c r="Q337" i="60" a="1"/>
  <c r="Q337" i="60" s="1"/>
  <c r="G337" i="60"/>
  <c r="F337" i="60"/>
  <c r="E337" i="60"/>
  <c r="R337" i="60"/>
  <c r="Q316" i="60" a="1"/>
  <c r="Q316" i="60" s="1"/>
  <c r="G316" i="60"/>
  <c r="F316" i="60"/>
  <c r="E316" i="60"/>
  <c r="R316" i="60"/>
  <c r="Q396" i="60" a="1"/>
  <c r="Q396" i="60" s="1"/>
  <c r="G396" i="60"/>
  <c r="F396" i="60"/>
  <c r="E396" i="60"/>
  <c r="R396" i="60"/>
  <c r="Q339" i="60" a="1"/>
  <c r="Q339" i="60" s="1"/>
  <c r="G339" i="60"/>
  <c r="F339" i="60"/>
  <c r="E339" i="60"/>
  <c r="R339" i="60"/>
  <c r="Q423" i="60" a="1"/>
  <c r="Q423" i="60" s="1"/>
  <c r="G423" i="60"/>
  <c r="F423" i="60"/>
  <c r="E423" i="60"/>
  <c r="R423" i="60"/>
  <c r="Q199" i="60" a="1"/>
  <c r="Q199" i="60" s="1"/>
  <c r="G199" i="60"/>
  <c r="F199" i="60"/>
  <c r="E199" i="60"/>
  <c r="R199" i="60"/>
  <c r="Q407" i="60" a="1"/>
  <c r="Q407" i="60" s="1"/>
  <c r="G407" i="60"/>
  <c r="F407" i="60"/>
  <c r="E407" i="60"/>
  <c r="R407" i="60"/>
  <c r="Q350" i="60" a="1"/>
  <c r="Q350" i="60" s="1"/>
  <c r="G350" i="60"/>
  <c r="F350" i="60"/>
  <c r="E350" i="60"/>
  <c r="R350" i="60"/>
  <c r="Q476" i="60" a="1"/>
  <c r="Q476" i="60" s="1"/>
  <c r="G476" i="60"/>
  <c r="F476" i="60"/>
  <c r="E476" i="60"/>
  <c r="R476" i="60"/>
  <c r="Q947" i="60" a="1"/>
  <c r="Q947" i="60" s="1"/>
  <c r="G947" i="60"/>
  <c r="F947" i="60"/>
  <c r="E947" i="60"/>
  <c r="R947" i="60"/>
  <c r="Q275" i="60" a="1"/>
  <c r="Q275" i="60" s="1"/>
  <c r="G275" i="60"/>
  <c r="F275" i="60"/>
  <c r="E275" i="60"/>
  <c r="R275" i="60"/>
  <c r="Q981" i="60" a="1"/>
  <c r="Q981" i="60" s="1"/>
  <c r="G981" i="60"/>
  <c r="F981" i="60"/>
  <c r="E981" i="60"/>
  <c r="R981" i="60"/>
  <c r="Q1041" i="60" a="1"/>
  <c r="Q1041" i="60" s="1"/>
  <c r="G1041" i="60"/>
  <c r="F1041" i="60"/>
  <c r="R1041" i="60"/>
  <c r="E1041" i="60"/>
  <c r="Q712" i="60" a="1"/>
  <c r="Q712" i="60" s="1"/>
  <c r="G712" i="60"/>
  <c r="F712" i="60"/>
  <c r="E712" i="60"/>
  <c r="R712" i="60"/>
  <c r="Q908" i="60" a="1"/>
  <c r="Q908" i="60" s="1"/>
  <c r="G908" i="60"/>
  <c r="F908" i="60"/>
  <c r="E908" i="60"/>
  <c r="R908" i="60"/>
  <c r="Q985" i="60" a="1"/>
  <c r="Q985" i="60" s="1"/>
  <c r="G985" i="60"/>
  <c r="F985" i="60"/>
  <c r="E985" i="60"/>
  <c r="R985" i="60"/>
  <c r="Q272" i="60" a="1"/>
  <c r="Q272" i="60" s="1"/>
  <c r="G272" i="60"/>
  <c r="F272" i="60"/>
  <c r="E272" i="60"/>
  <c r="R272" i="60"/>
  <c r="Q829" i="60" a="1"/>
  <c r="Q829" i="60" s="1"/>
  <c r="G829" i="60"/>
  <c r="F829" i="60"/>
  <c r="E829" i="60"/>
  <c r="R829" i="60"/>
  <c r="Q830" i="60" a="1"/>
  <c r="Q830" i="60" s="1"/>
  <c r="G830" i="60"/>
  <c r="F830" i="60"/>
  <c r="E830" i="60"/>
  <c r="R830" i="60"/>
  <c r="Q1092" i="60" a="1"/>
  <c r="Q1092" i="60" s="1"/>
  <c r="G1092" i="60"/>
  <c r="F1092" i="60"/>
  <c r="E1092" i="60"/>
  <c r="R1092" i="60"/>
  <c r="Q998" i="60" a="1"/>
  <c r="Q998" i="60" s="1"/>
  <c r="G998" i="60"/>
  <c r="F998" i="60"/>
  <c r="E998" i="60"/>
  <c r="R998" i="60"/>
  <c r="Q170" i="60" a="1"/>
  <c r="Q170" i="60" s="1"/>
  <c r="G170" i="60"/>
  <c r="F170" i="60"/>
  <c r="E170" i="60"/>
  <c r="R170" i="60"/>
  <c r="Q683" i="60" a="1"/>
  <c r="Q683" i="60" s="1"/>
  <c r="G683" i="60"/>
  <c r="F683" i="60"/>
  <c r="E683" i="60"/>
  <c r="R683" i="60"/>
  <c r="Q191" i="60" a="1"/>
  <c r="Q191" i="60" s="1"/>
  <c r="G191" i="60"/>
  <c r="F191" i="60"/>
  <c r="E191" i="60"/>
  <c r="R191" i="60"/>
  <c r="Q1133" i="60" a="1"/>
  <c r="Q1133" i="60" s="1"/>
  <c r="G1133" i="60"/>
  <c r="F1133" i="60"/>
  <c r="E1133" i="60"/>
  <c r="R1133" i="60"/>
  <c r="Q178" i="60" a="1"/>
  <c r="Q178" i="60" s="1"/>
  <c r="G178" i="60"/>
  <c r="F178" i="60"/>
  <c r="E178" i="60"/>
  <c r="R178" i="60"/>
  <c r="Q157" i="60" a="1"/>
  <c r="Q157" i="60" s="1"/>
  <c r="G157" i="60"/>
  <c r="F157" i="60"/>
  <c r="E157" i="60"/>
  <c r="R157" i="60"/>
  <c r="Q295" i="60" a="1"/>
  <c r="Q295" i="60" s="1"/>
  <c r="G295" i="60"/>
  <c r="F295" i="60"/>
  <c r="E295" i="60"/>
  <c r="R295" i="60"/>
  <c r="Q1116" i="60" a="1"/>
  <c r="Q1116" i="60" s="1"/>
  <c r="G1116" i="60"/>
  <c r="F1116" i="60"/>
  <c r="E1116" i="60"/>
  <c r="R1116" i="60"/>
  <c r="Q364" i="60" a="1"/>
  <c r="Q364" i="60" s="1"/>
  <c r="G364" i="60"/>
  <c r="F364" i="60"/>
  <c r="E364" i="60"/>
  <c r="R364" i="60"/>
  <c r="Q1202" i="60" a="1"/>
  <c r="Q1202" i="60" s="1"/>
  <c r="G1202" i="60"/>
  <c r="F1202" i="60"/>
  <c r="E1202" i="60"/>
  <c r="R1202" i="60"/>
  <c r="Q447" i="60" a="1"/>
  <c r="Q447" i="60" s="1"/>
  <c r="G447" i="60"/>
  <c r="F447" i="60"/>
  <c r="E447" i="60"/>
  <c r="R447" i="60"/>
  <c r="Q332" i="60" a="1"/>
  <c r="Q332" i="60" s="1"/>
  <c r="G332" i="60"/>
  <c r="F332" i="60"/>
  <c r="E332" i="60"/>
  <c r="R332" i="60"/>
  <c r="Q419" i="60" a="1"/>
  <c r="Q419" i="60" s="1"/>
  <c r="G419" i="60"/>
  <c r="F419" i="60"/>
  <c r="E419" i="60"/>
  <c r="R419" i="60"/>
  <c r="Q1117" i="60" a="1"/>
  <c r="Q1117" i="60" s="1"/>
  <c r="G1117" i="60"/>
  <c r="F1117" i="60"/>
  <c r="E1117" i="60"/>
  <c r="R1117" i="60"/>
  <c r="Q1128" i="60" a="1"/>
  <c r="Q1128" i="60" s="1"/>
  <c r="G1128" i="60"/>
  <c r="F1128" i="60"/>
  <c r="E1128" i="60"/>
  <c r="R1128" i="60"/>
  <c r="Q978" i="60" a="1"/>
  <c r="Q978" i="60" s="1"/>
  <c r="G978" i="60"/>
  <c r="F978" i="60"/>
  <c r="E978" i="60"/>
  <c r="R978" i="60"/>
  <c r="Q1064" i="60" a="1"/>
  <c r="Q1064" i="60" s="1"/>
  <c r="G1064" i="60"/>
  <c r="F1064" i="60"/>
  <c r="E1064" i="60"/>
  <c r="R1064" i="60"/>
  <c r="Q732" i="60" a="1"/>
  <c r="Q732" i="60" s="1"/>
  <c r="G732" i="60"/>
  <c r="F732" i="60"/>
  <c r="E732" i="60"/>
  <c r="R732" i="60"/>
  <c r="Q899" i="60" a="1"/>
  <c r="Q899" i="60" s="1"/>
  <c r="G899" i="60"/>
  <c r="F899" i="60"/>
  <c r="E899" i="60"/>
  <c r="R899" i="60"/>
  <c r="Q276" i="60" a="1"/>
  <c r="Q276" i="60" s="1"/>
  <c r="G276" i="60"/>
  <c r="F276" i="60"/>
  <c r="E276" i="60"/>
  <c r="R276" i="60"/>
  <c r="Q791" i="60" a="1"/>
  <c r="Q791" i="60" s="1"/>
  <c r="G791" i="60"/>
  <c r="F791" i="60"/>
  <c r="E791" i="60"/>
  <c r="R791" i="60"/>
  <c r="Q845" i="60" a="1"/>
  <c r="Q845" i="60" s="1"/>
  <c r="G845" i="60"/>
  <c r="F845" i="60"/>
  <c r="E845" i="60"/>
  <c r="R845" i="60"/>
  <c r="Q976" i="60" a="1"/>
  <c r="Q976" i="60" s="1"/>
  <c r="G976" i="60"/>
  <c r="F976" i="60"/>
  <c r="E976" i="60"/>
  <c r="R976" i="60"/>
  <c r="Q796" i="60" a="1"/>
  <c r="Q796" i="60" s="1"/>
  <c r="G796" i="60"/>
  <c r="F796" i="60"/>
  <c r="E796" i="60"/>
  <c r="R796" i="60"/>
  <c r="Q838" i="60" a="1"/>
  <c r="Q838" i="60" s="1"/>
  <c r="G838" i="60"/>
  <c r="F838" i="60"/>
  <c r="E838" i="60"/>
  <c r="R838" i="60"/>
  <c r="Q849" i="60" a="1"/>
  <c r="Q849" i="60" s="1"/>
  <c r="G849" i="60"/>
  <c r="F849" i="60"/>
  <c r="E849" i="60"/>
  <c r="R849" i="60"/>
  <c r="Q842" i="60" a="1"/>
  <c r="Q842" i="60" s="1"/>
  <c r="G842" i="60"/>
  <c r="F842" i="60"/>
  <c r="E842" i="60"/>
  <c r="R842" i="60"/>
  <c r="Q1055" i="60" a="1"/>
  <c r="Q1055" i="60" s="1"/>
  <c r="G1055" i="60"/>
  <c r="F1055" i="60"/>
  <c r="E1055" i="60"/>
  <c r="R1055" i="60"/>
  <c r="Q963" i="60" a="1"/>
  <c r="Q963" i="60" s="1"/>
  <c r="G963" i="60"/>
  <c r="F963" i="60"/>
  <c r="E963" i="60"/>
  <c r="R963" i="60"/>
  <c r="Q929" i="60" a="1"/>
  <c r="Q929" i="60" s="1"/>
  <c r="G929" i="60"/>
  <c r="F929" i="60"/>
  <c r="E929" i="60"/>
  <c r="R929" i="60"/>
  <c r="Q946" i="60" a="1"/>
  <c r="Q946" i="60" s="1"/>
  <c r="G946" i="60"/>
  <c r="F946" i="60"/>
  <c r="E946" i="60"/>
  <c r="R946" i="60"/>
  <c r="Q729" i="60" a="1"/>
  <c r="Q729" i="60" s="1"/>
  <c r="G729" i="60"/>
  <c r="F729" i="60"/>
  <c r="E729" i="60"/>
  <c r="R729" i="60"/>
  <c r="Q784" i="60" a="1"/>
  <c r="Q784" i="60" s="1"/>
  <c r="G784" i="60"/>
  <c r="F784" i="60"/>
  <c r="E784" i="60"/>
  <c r="R784" i="60"/>
  <c r="Q834" i="60" a="1"/>
  <c r="Q834" i="60" s="1"/>
  <c r="G834" i="60"/>
  <c r="F834" i="60"/>
  <c r="R834" i="60"/>
  <c r="E834" i="60"/>
  <c r="Q1059" i="60" a="1"/>
  <c r="Q1059" i="60" s="1"/>
  <c r="G1059" i="60"/>
  <c r="F1059" i="60"/>
  <c r="E1059" i="60"/>
  <c r="R1059" i="60"/>
  <c r="Q752" i="60" a="1"/>
  <c r="Q752" i="60" s="1"/>
  <c r="G752" i="60"/>
  <c r="F752" i="60"/>
  <c r="E752" i="60"/>
  <c r="R752" i="60"/>
  <c r="Q937" i="60" a="1"/>
  <c r="Q937" i="60" s="1"/>
  <c r="G937" i="60"/>
  <c r="F937" i="60"/>
  <c r="E937" i="60"/>
  <c r="R937" i="60"/>
  <c r="Q967" i="60" a="1"/>
  <c r="Q967" i="60" s="1"/>
  <c r="G967" i="60"/>
  <c r="F967" i="60"/>
  <c r="E967" i="60"/>
  <c r="R967" i="60"/>
  <c r="Q968" i="60" a="1"/>
  <c r="Q968" i="60" s="1"/>
  <c r="G968" i="60"/>
  <c r="F968" i="60"/>
  <c r="E968" i="60"/>
  <c r="R968" i="60"/>
  <c r="Q1098" i="60" a="1"/>
  <c r="Q1098" i="60" s="1"/>
  <c r="G1098" i="60"/>
  <c r="F1098" i="60"/>
  <c r="E1098" i="60"/>
  <c r="R1098" i="60"/>
  <c r="Q717" i="60" a="1"/>
  <c r="Q717" i="60" s="1"/>
  <c r="G717" i="60"/>
  <c r="F717" i="60"/>
  <c r="E717" i="60"/>
  <c r="R717" i="60"/>
  <c r="Q1100" i="60" a="1"/>
  <c r="Q1100" i="60" s="1"/>
  <c r="G1100" i="60"/>
  <c r="F1100" i="60"/>
  <c r="E1100" i="60"/>
  <c r="R1100" i="60"/>
  <c r="Q196" i="60" a="1"/>
  <c r="Q196" i="60" s="1"/>
  <c r="G196" i="60"/>
  <c r="F196" i="60"/>
  <c r="E196" i="60"/>
  <c r="R196" i="60"/>
  <c r="Q1204" i="60" a="1"/>
  <c r="Q1204" i="60" s="1"/>
  <c r="G1204" i="60"/>
  <c r="F1204" i="60"/>
  <c r="E1204" i="60"/>
  <c r="R1204" i="60"/>
  <c r="Q263" i="60" a="1"/>
  <c r="Q263" i="60" s="1"/>
  <c r="G263" i="60"/>
  <c r="F263" i="60"/>
  <c r="E263" i="60"/>
  <c r="R263" i="60"/>
  <c r="Q356" i="60" a="1"/>
  <c r="Q356" i="60" s="1"/>
  <c r="G356" i="60"/>
  <c r="F356" i="60"/>
  <c r="E356" i="60"/>
  <c r="R356" i="60"/>
  <c r="Q311" i="60" a="1"/>
  <c r="Q311" i="60" s="1"/>
  <c r="G311" i="60"/>
  <c r="F311" i="60"/>
  <c r="E311" i="60"/>
  <c r="R311" i="60"/>
  <c r="Q1106" i="60" a="1"/>
  <c r="Q1106" i="60" s="1"/>
  <c r="G1106" i="60"/>
  <c r="F1106" i="60"/>
  <c r="E1106" i="60"/>
  <c r="R1106" i="60"/>
  <c r="Q348" i="60" a="1"/>
  <c r="Q348" i="60" s="1"/>
  <c r="G348" i="60"/>
  <c r="F348" i="60"/>
  <c r="E348" i="60"/>
  <c r="R348" i="60"/>
  <c r="Q370" i="60" a="1"/>
  <c r="Q370" i="60" s="1"/>
  <c r="G370" i="60"/>
  <c r="F370" i="60"/>
  <c r="E370" i="60"/>
  <c r="R370" i="60"/>
  <c r="Q304" i="60" a="1"/>
  <c r="Q304" i="60" s="1"/>
  <c r="G304" i="60"/>
  <c r="F304" i="60"/>
  <c r="E304" i="60"/>
  <c r="R304" i="60"/>
  <c r="Q387" i="60" a="1"/>
  <c r="Q387" i="60" s="1"/>
  <c r="G387" i="60"/>
  <c r="F387" i="60"/>
  <c r="E387" i="60"/>
  <c r="R387" i="60"/>
  <c r="Q382" i="60" a="1"/>
  <c r="Q382" i="60" s="1"/>
  <c r="G382" i="60"/>
  <c r="F382" i="60"/>
  <c r="E382" i="60"/>
  <c r="R382" i="60"/>
  <c r="Q406" i="60" a="1"/>
  <c r="Q406" i="60" s="1"/>
  <c r="G406" i="60"/>
  <c r="F406" i="60"/>
  <c r="E406" i="60"/>
  <c r="R406" i="60"/>
  <c r="Q401" i="60" a="1"/>
  <c r="Q401" i="60" s="1"/>
  <c r="G401" i="60"/>
  <c r="F401" i="60"/>
  <c r="E401" i="60"/>
  <c r="R401" i="60"/>
  <c r="Q202" i="60" a="1"/>
  <c r="Q202" i="60" s="1"/>
  <c r="G202" i="60"/>
  <c r="F202" i="60"/>
  <c r="E202" i="60"/>
  <c r="R202" i="60"/>
  <c r="Q462" i="60" a="1"/>
  <c r="Q462" i="60" s="1"/>
  <c r="G462" i="60"/>
  <c r="F462" i="60"/>
  <c r="E462" i="60"/>
  <c r="R462" i="60"/>
  <c r="Q1197" i="60" a="1"/>
  <c r="Q1197" i="60" s="1"/>
  <c r="G1197" i="60"/>
  <c r="F1197" i="60"/>
  <c r="E1197" i="60"/>
  <c r="R1197" i="60"/>
  <c r="Q222" i="60" a="1"/>
  <c r="Q222" i="60" s="1"/>
  <c r="G222" i="60"/>
  <c r="F222" i="60"/>
  <c r="E222" i="60"/>
  <c r="R222" i="60"/>
  <c r="Q281" i="60" a="1"/>
  <c r="Q281" i="60" s="1"/>
  <c r="G281" i="60"/>
  <c r="F281" i="60"/>
  <c r="E281" i="60"/>
  <c r="R281" i="60"/>
  <c r="Q1198" i="60" a="1"/>
  <c r="Q1198" i="60" s="1"/>
  <c r="G1198" i="60"/>
  <c r="F1198" i="60"/>
  <c r="E1198" i="60"/>
  <c r="R1198" i="60"/>
  <c r="Q384" i="60" a="1"/>
  <c r="Q384" i="60" s="1"/>
  <c r="G384" i="60"/>
  <c r="F384" i="60"/>
  <c r="E384" i="60"/>
  <c r="R384" i="60"/>
  <c r="Q464" i="60" a="1"/>
  <c r="Q464" i="60" s="1"/>
  <c r="G464" i="60"/>
  <c r="F464" i="60"/>
  <c r="E464" i="60"/>
  <c r="R464" i="60"/>
  <c r="Q433" i="60" a="1"/>
  <c r="Q433" i="60" s="1"/>
  <c r="G433" i="60"/>
  <c r="F433" i="60"/>
  <c r="E433" i="60"/>
  <c r="R433" i="60"/>
  <c r="Q1192" i="60" a="1"/>
  <c r="Q1192" i="60" s="1"/>
  <c r="G1192" i="60"/>
  <c r="F1192" i="60"/>
  <c r="E1192" i="60"/>
  <c r="R1192" i="60"/>
  <c r="Q267" i="60" a="1"/>
  <c r="Q267" i="60" s="1"/>
  <c r="G267" i="60"/>
  <c r="F267" i="60"/>
  <c r="E267" i="60"/>
  <c r="R267" i="60"/>
  <c r="Q184" i="60" a="1"/>
  <c r="Q184" i="60" s="1"/>
  <c r="G184" i="60"/>
  <c r="F184" i="60"/>
  <c r="E184" i="60"/>
  <c r="R184" i="60"/>
  <c r="Q302" i="60" a="1"/>
  <c r="Q302" i="60" s="1"/>
  <c r="G302" i="60"/>
  <c r="F302" i="60"/>
  <c r="E302" i="60"/>
  <c r="R302" i="60"/>
  <c r="Q707" i="60" a="1"/>
  <c r="Q707" i="60" s="1"/>
  <c r="G707" i="60"/>
  <c r="F707" i="60"/>
  <c r="E707" i="60"/>
  <c r="R707" i="60"/>
  <c r="Q198" i="60" a="1"/>
  <c r="Q198" i="60" s="1"/>
  <c r="G198" i="60"/>
  <c r="F198" i="60"/>
  <c r="E198" i="60"/>
  <c r="R198" i="60"/>
  <c r="Q454" i="60" a="1"/>
  <c r="Q454" i="60" s="1"/>
  <c r="G454" i="60"/>
  <c r="F454" i="60"/>
  <c r="E454" i="60"/>
  <c r="R454" i="60"/>
  <c r="Q688" i="60" a="1"/>
  <c r="Q688" i="60" s="1"/>
  <c r="G688" i="60"/>
  <c r="F688" i="60"/>
  <c r="E688" i="60"/>
  <c r="R688" i="60"/>
  <c r="Q696" i="60" a="1"/>
  <c r="Q696" i="60" s="1"/>
  <c r="G696" i="60"/>
  <c r="F696" i="60"/>
  <c r="E696" i="60"/>
  <c r="R696" i="60"/>
  <c r="Q1121" i="60" a="1"/>
  <c r="Q1121" i="60" s="1"/>
  <c r="G1121" i="60"/>
  <c r="F1121" i="60"/>
  <c r="E1121" i="60"/>
  <c r="R1121" i="60"/>
  <c r="Q394" i="60" a="1"/>
  <c r="Q394" i="60" s="1"/>
  <c r="G394" i="60"/>
  <c r="F394" i="60"/>
  <c r="E394" i="60"/>
  <c r="R394" i="60"/>
  <c r="Q232" i="60" a="1"/>
  <c r="Q232" i="60" s="1"/>
  <c r="G232" i="60"/>
  <c r="F232" i="60"/>
  <c r="E232" i="60"/>
  <c r="R232" i="60"/>
  <c r="Q1124" i="60" a="1"/>
  <c r="Q1124" i="60" s="1"/>
  <c r="G1124" i="60"/>
  <c r="F1124" i="60"/>
  <c r="E1124" i="60"/>
  <c r="R1124" i="60"/>
  <c r="Q469" i="60" a="1"/>
  <c r="Q469" i="60" s="1"/>
  <c r="G469" i="60"/>
  <c r="F469" i="60"/>
  <c r="E469" i="60"/>
  <c r="R469" i="60"/>
  <c r="Q689" i="60" a="1"/>
  <c r="Q689" i="60" s="1"/>
  <c r="G689" i="60"/>
  <c r="F689" i="60"/>
  <c r="E689" i="60"/>
  <c r="R689" i="60"/>
  <c r="Q698" i="60" a="1"/>
  <c r="Q698" i="60" s="1"/>
  <c r="G698" i="60"/>
  <c r="F698" i="60"/>
  <c r="E698" i="60"/>
  <c r="R698" i="60"/>
  <c r="Q1115" i="60" a="1"/>
  <c r="Q1115" i="60" s="1"/>
  <c r="G1115" i="60"/>
  <c r="F1115" i="60"/>
  <c r="E1115" i="60"/>
  <c r="R1115" i="60"/>
  <c r="Q329" i="60" a="1"/>
  <c r="Q329" i="60" s="1"/>
  <c r="G329" i="60"/>
  <c r="F329" i="60"/>
  <c r="E329" i="60"/>
  <c r="R329" i="60"/>
  <c r="Q354" i="60" a="1"/>
  <c r="Q354" i="60" s="1"/>
  <c r="G354" i="60"/>
  <c r="F354" i="60"/>
  <c r="E354" i="60"/>
  <c r="Q470" i="60" a="1"/>
  <c r="Q470" i="60" s="1"/>
  <c r="G470" i="60"/>
  <c r="F470" i="60"/>
  <c r="E470" i="60"/>
  <c r="R470" i="60"/>
  <c r="Q309" i="60" a="1"/>
  <c r="Q309" i="60" s="1"/>
  <c r="G309" i="60"/>
  <c r="F309" i="60"/>
  <c r="E309" i="60"/>
  <c r="R309" i="60"/>
  <c r="Q395" i="60" a="1"/>
  <c r="Q395" i="60" s="1"/>
  <c r="G395" i="60"/>
  <c r="F395" i="60"/>
  <c r="E395" i="60"/>
  <c r="R395" i="60"/>
  <c r="Q319" i="60" a="1"/>
  <c r="Q319" i="60" s="1"/>
  <c r="G319" i="60"/>
  <c r="F319" i="60"/>
  <c r="E319" i="60"/>
  <c r="R319" i="60"/>
  <c r="Q306" i="60" a="1"/>
  <c r="Q306" i="60" s="1"/>
  <c r="G306" i="60"/>
  <c r="F306" i="60"/>
  <c r="E306" i="60"/>
  <c r="R306" i="60"/>
  <c r="Q366" i="60" a="1"/>
  <c r="Q366" i="60" s="1"/>
  <c r="G366" i="60"/>
  <c r="F366" i="60"/>
  <c r="E366" i="60"/>
  <c r="R366" i="60"/>
  <c r="Q369" i="60" a="1"/>
  <c r="Q369" i="60" s="1"/>
  <c r="G369" i="60"/>
  <c r="F369" i="60"/>
  <c r="E369" i="60"/>
  <c r="R369" i="60"/>
  <c r="Q448" i="60" a="1"/>
  <c r="Q448" i="60" s="1"/>
  <c r="G448" i="60"/>
  <c r="F448" i="60"/>
  <c r="E448" i="60"/>
  <c r="R448" i="60"/>
  <c r="Q372" i="60" a="1"/>
  <c r="Q372" i="60" s="1"/>
  <c r="G372" i="60"/>
  <c r="F372" i="60"/>
  <c r="E372" i="60"/>
  <c r="Q1103" i="60" a="1"/>
  <c r="Q1103" i="60" s="1"/>
  <c r="G1103" i="60"/>
  <c r="F1103" i="60"/>
  <c r="E1103" i="60"/>
  <c r="R1103" i="60"/>
  <c r="Q209" i="60" a="1"/>
  <c r="Q209" i="60" s="1"/>
  <c r="G209" i="60"/>
  <c r="F209" i="60"/>
  <c r="E209" i="60"/>
  <c r="R209" i="60"/>
  <c r="Q1193" i="60" a="1"/>
  <c r="Q1193" i="60" s="1"/>
  <c r="G1193" i="60"/>
  <c r="F1193" i="60"/>
  <c r="E1193" i="60"/>
  <c r="R1193" i="60"/>
  <c r="Q168" i="60" a="1"/>
  <c r="Q168" i="60" s="1"/>
  <c r="G168" i="60"/>
  <c r="F168" i="60"/>
  <c r="E168" i="60"/>
  <c r="R168" i="60"/>
  <c r="Q299" i="60" a="1"/>
  <c r="Q299" i="60" s="1"/>
  <c r="G299" i="60"/>
  <c r="F299" i="60"/>
  <c r="E299" i="60"/>
  <c r="R299" i="60"/>
  <c r="Q173" i="60" a="1"/>
  <c r="Q173" i="60" s="1"/>
  <c r="G173" i="60"/>
  <c r="F173" i="60"/>
  <c r="E173" i="60"/>
  <c r="R173" i="60"/>
  <c r="Q351" i="60" a="1"/>
  <c r="Q351" i="60" s="1"/>
  <c r="G351" i="60"/>
  <c r="F351" i="60"/>
  <c r="E351" i="60"/>
  <c r="R351" i="60"/>
  <c r="Q475" i="60" a="1"/>
  <c r="Q475" i="60" s="1"/>
  <c r="G475" i="60"/>
  <c r="F475" i="60"/>
  <c r="E475" i="60"/>
  <c r="R475" i="60"/>
  <c r="Q357" i="60" a="1"/>
  <c r="Q357" i="60" s="1"/>
  <c r="G357" i="60"/>
  <c r="F357" i="60"/>
  <c r="E357" i="60"/>
  <c r="Q298" i="60" a="1"/>
  <c r="Q298" i="60" s="1"/>
  <c r="G298" i="60"/>
  <c r="F298" i="60"/>
  <c r="E298" i="60"/>
  <c r="R298" i="60"/>
  <c r="Q265" i="60" a="1"/>
  <c r="Q265" i="60" s="1"/>
  <c r="G265" i="60"/>
  <c r="F265" i="60"/>
  <c r="E265" i="60"/>
  <c r="R265" i="60"/>
  <c r="Q857" i="60" a="1"/>
  <c r="Q857" i="60" s="1"/>
  <c r="G857" i="60"/>
  <c r="F857" i="60"/>
  <c r="E857" i="60"/>
  <c r="R857" i="60"/>
  <c r="Q975" i="60" a="1"/>
  <c r="Q975" i="60" s="1"/>
  <c r="G975" i="60"/>
  <c r="F975" i="60"/>
  <c r="E975" i="60"/>
  <c r="R975" i="60"/>
  <c r="Q780" i="60" a="1"/>
  <c r="Q780" i="60" s="1"/>
  <c r="G780" i="60"/>
  <c r="F780" i="60"/>
  <c r="E780" i="60"/>
  <c r="R780" i="60"/>
  <c r="Q819" i="60" a="1"/>
  <c r="Q819" i="60" s="1"/>
  <c r="G819" i="60"/>
  <c r="F819" i="60"/>
  <c r="E819" i="60"/>
  <c r="R819" i="60"/>
  <c r="Q1062" i="60" a="1"/>
  <c r="Q1062" i="60" s="1"/>
  <c r="G1062" i="60"/>
  <c r="F1062" i="60"/>
  <c r="E1062" i="60"/>
  <c r="R1062" i="60"/>
  <c r="Q1063" i="60" a="1"/>
  <c r="Q1063" i="60" s="1"/>
  <c r="G1063" i="60"/>
  <c r="F1063" i="60"/>
  <c r="E1063" i="60"/>
  <c r="Q888" i="60" a="1"/>
  <c r="Q888" i="60" s="1"/>
  <c r="G888" i="60"/>
  <c r="F888" i="60"/>
  <c r="E888" i="60"/>
  <c r="R888" i="60"/>
  <c r="Q890" i="60" a="1"/>
  <c r="Q890" i="60" s="1"/>
  <c r="G890" i="60"/>
  <c r="F890" i="60"/>
  <c r="E890" i="60"/>
  <c r="R890" i="60"/>
  <c r="Q1065" i="60" a="1"/>
  <c r="Q1065" i="60" s="1"/>
  <c r="G1065" i="60"/>
  <c r="F1065" i="60"/>
  <c r="E1065" i="60"/>
  <c r="Q892" i="60" a="1"/>
  <c r="Q892" i="60" s="1"/>
  <c r="G892" i="60"/>
  <c r="F892" i="60"/>
  <c r="E892" i="60"/>
  <c r="R892" i="60"/>
  <c r="Q1066" i="60" a="1"/>
  <c r="Q1066" i="60" s="1"/>
  <c r="G1066" i="60"/>
  <c r="F1066" i="60"/>
  <c r="E1066" i="60"/>
  <c r="R1066" i="60"/>
  <c r="Q895" i="60" a="1"/>
  <c r="Q895" i="60" s="1"/>
  <c r="G895" i="60"/>
  <c r="F895" i="60"/>
  <c r="E895" i="60"/>
  <c r="Q853" i="60" a="1"/>
  <c r="Q853" i="60" s="1"/>
  <c r="G853" i="60"/>
  <c r="F853" i="60"/>
  <c r="E853" i="60"/>
  <c r="R853" i="60"/>
  <c r="Q772" i="60" a="1"/>
  <c r="Q772" i="60" s="1"/>
  <c r="G772" i="60"/>
  <c r="F772" i="60"/>
  <c r="E772" i="60"/>
  <c r="R772" i="60"/>
  <c r="Q950" i="60" a="1"/>
  <c r="Q950" i="60" s="1"/>
  <c r="G950" i="60"/>
  <c r="F950" i="60"/>
  <c r="E950" i="60"/>
  <c r="Q900" i="60" a="1"/>
  <c r="Q900" i="60" s="1"/>
  <c r="G900" i="60"/>
  <c r="F900" i="60"/>
  <c r="E900" i="60"/>
  <c r="R900" i="60"/>
  <c r="Q1037" i="60" a="1"/>
  <c r="Q1037" i="60" s="1"/>
  <c r="G1037" i="60"/>
  <c r="F1037" i="60"/>
  <c r="E1037" i="60"/>
  <c r="R1037" i="60"/>
  <c r="Q733" i="60" a="1"/>
  <c r="Q733" i="60" s="1"/>
  <c r="G733" i="60"/>
  <c r="F733" i="60"/>
  <c r="E733" i="60"/>
  <c r="Q902" i="60" a="1"/>
  <c r="Q902" i="60" s="1"/>
  <c r="G902" i="60"/>
  <c r="F902" i="60"/>
  <c r="E902" i="60"/>
  <c r="R902" i="60"/>
  <c r="Q1073" i="60" a="1"/>
  <c r="Q1073" i="60" s="1"/>
  <c r="G1073" i="60"/>
  <c r="F1073" i="60"/>
  <c r="E1073" i="60"/>
  <c r="Q739" i="60" a="1"/>
  <c r="Q739" i="60" s="1"/>
  <c r="G739" i="60"/>
  <c r="F739" i="60"/>
  <c r="E739" i="60"/>
  <c r="R739" i="60"/>
  <c r="Q869" i="60" a="1"/>
  <c r="Q869" i="60" s="1"/>
  <c r="G869" i="60"/>
  <c r="F869" i="60"/>
  <c r="E869" i="60"/>
  <c r="Q903" i="60" a="1"/>
  <c r="Q903" i="60" s="1"/>
  <c r="G903" i="60"/>
  <c r="F903" i="60"/>
  <c r="E903" i="60"/>
  <c r="R903" i="60"/>
  <c r="Q1009" i="60" a="1"/>
  <c r="Q1009" i="60" s="1"/>
  <c r="G1009" i="60"/>
  <c r="F1009" i="60"/>
  <c r="E1009" i="60"/>
  <c r="Q816" i="60" a="1"/>
  <c r="Q816" i="60" s="1"/>
  <c r="G816" i="60"/>
  <c r="F816" i="60"/>
  <c r="E816" i="60"/>
  <c r="R816" i="60"/>
  <c r="Q1078" i="60" a="1"/>
  <c r="Q1078" i="60" s="1"/>
  <c r="G1078" i="60"/>
  <c r="F1078" i="60"/>
  <c r="E1078" i="60"/>
  <c r="Q907" i="60" a="1"/>
  <c r="Q907" i="60" s="1"/>
  <c r="G907" i="60"/>
  <c r="F907" i="60"/>
  <c r="E907" i="60"/>
  <c r="R907" i="60"/>
  <c r="Q1043" i="60" a="1"/>
  <c r="Q1043" i="60" s="1"/>
  <c r="G1043" i="60"/>
  <c r="F1043" i="60"/>
  <c r="E1043" i="60"/>
  <c r="Q825" i="60" a="1"/>
  <c r="Q825" i="60" s="1"/>
  <c r="G825" i="60"/>
  <c r="F825" i="60"/>
  <c r="E825" i="60"/>
  <c r="R825" i="60"/>
  <c r="Q812" i="60" a="1"/>
  <c r="Q812" i="60" s="1"/>
  <c r="G812" i="60"/>
  <c r="F812" i="60"/>
  <c r="E812" i="60"/>
  <c r="Q945" i="60" a="1"/>
  <c r="Q945" i="60" s="1"/>
  <c r="G945" i="60"/>
  <c r="F945" i="60"/>
  <c r="R945" i="60"/>
  <c r="E945" i="60"/>
  <c r="Q911" i="60" a="1"/>
  <c r="Q911" i="60" s="1"/>
  <c r="G911" i="60"/>
  <c r="F911" i="60"/>
  <c r="E911" i="60"/>
  <c r="Q778" i="60" a="1"/>
  <c r="Q778" i="60" s="1"/>
  <c r="G778" i="60"/>
  <c r="F778" i="60"/>
  <c r="E778" i="60"/>
  <c r="R778" i="60"/>
  <c r="Q912" i="60" a="1"/>
  <c r="Q912" i="60" s="1"/>
  <c r="G912" i="60"/>
  <c r="F912" i="60"/>
  <c r="E912" i="60"/>
  <c r="Q1048" i="60" a="1"/>
  <c r="Q1048" i="60" s="1"/>
  <c r="G1048" i="60"/>
  <c r="F1048" i="60"/>
  <c r="E1048" i="60"/>
  <c r="R1048" i="60"/>
  <c r="Q871" i="60" a="1"/>
  <c r="Q871" i="60" s="1"/>
  <c r="G871" i="60"/>
  <c r="F871" i="60"/>
  <c r="E871" i="60"/>
  <c r="Q1050" i="60" a="1"/>
  <c r="Q1050" i="60" s="1"/>
  <c r="G1050" i="60"/>
  <c r="F1050" i="60"/>
  <c r="E1050" i="60"/>
  <c r="R1050" i="60"/>
  <c r="Q1086" i="60" a="1"/>
  <c r="Q1086" i="60" s="1"/>
  <c r="G1086" i="60"/>
  <c r="F1086" i="60"/>
  <c r="E1086" i="60"/>
  <c r="Q1052" i="60" a="1"/>
  <c r="Q1052" i="60" s="1"/>
  <c r="G1052" i="60"/>
  <c r="F1052" i="60"/>
  <c r="E1052" i="60"/>
  <c r="R1052" i="60"/>
  <c r="Q782" i="60" a="1"/>
  <c r="Q782" i="60" s="1"/>
  <c r="G782" i="60"/>
  <c r="F782" i="60"/>
  <c r="E782" i="60"/>
  <c r="Q768" i="60" a="1"/>
  <c r="Q768" i="60" s="1"/>
  <c r="G768" i="60"/>
  <c r="F768" i="60"/>
  <c r="E768" i="60"/>
  <c r="R768" i="60"/>
  <c r="Q959" i="60" a="1"/>
  <c r="Q959" i="60" s="1"/>
  <c r="G959" i="60"/>
  <c r="F959" i="60"/>
  <c r="E959" i="60"/>
  <c r="Q800" i="60" a="1"/>
  <c r="Q800" i="60" s="1"/>
  <c r="G800" i="60"/>
  <c r="F800" i="60"/>
  <c r="E800" i="60"/>
  <c r="R800" i="60"/>
  <c r="Q820" i="60" a="1"/>
  <c r="Q820" i="60" s="1"/>
  <c r="G820" i="60"/>
  <c r="F820" i="60"/>
  <c r="E820" i="60"/>
  <c r="Q877" i="60" a="1"/>
  <c r="Q877" i="60" s="1"/>
  <c r="G877" i="60"/>
  <c r="F877" i="60"/>
  <c r="E877" i="60"/>
  <c r="R877" i="60"/>
  <c r="Q814" i="60" a="1"/>
  <c r="Q814" i="60" s="1"/>
  <c r="G814" i="60"/>
  <c r="F814" i="60"/>
  <c r="E814" i="60"/>
  <c r="Q923" i="60" a="1"/>
  <c r="Q923" i="60" s="1"/>
  <c r="G923" i="60"/>
  <c r="F923" i="60"/>
  <c r="E923" i="60"/>
  <c r="R923" i="60"/>
  <c r="Q1089" i="60" a="1"/>
  <c r="Q1089" i="60" s="1"/>
  <c r="G1089" i="60"/>
  <c r="F1089" i="60"/>
  <c r="E1089" i="60"/>
  <c r="Q831" i="60" a="1"/>
  <c r="Q831" i="60" s="1"/>
  <c r="G831" i="60"/>
  <c r="F831" i="60"/>
  <c r="R831" i="60"/>
  <c r="E831" i="60"/>
  <c r="Q802" i="60" a="1"/>
  <c r="Q802" i="60" s="1"/>
  <c r="G802" i="60"/>
  <c r="F802" i="60"/>
  <c r="E802" i="60"/>
  <c r="Q851" i="60" a="1"/>
  <c r="Q851" i="60" s="1"/>
  <c r="G851" i="60"/>
  <c r="F851" i="60"/>
  <c r="E851" i="60"/>
  <c r="R851" i="60"/>
  <c r="Q878" i="60" a="1"/>
  <c r="Q878" i="60" s="1"/>
  <c r="G878" i="60"/>
  <c r="F878" i="60"/>
  <c r="E878" i="60"/>
  <c r="Q810" i="60" a="1"/>
  <c r="Q810" i="60" s="1"/>
  <c r="G810" i="60"/>
  <c r="F810" i="60"/>
  <c r="E810" i="60"/>
  <c r="R810" i="60"/>
  <c r="Q932" i="60" a="1"/>
  <c r="Q932" i="60" s="1"/>
  <c r="G932" i="60"/>
  <c r="F932" i="60"/>
  <c r="E932" i="60"/>
  <c r="Q1021" i="60" a="1"/>
  <c r="Q1021" i="60" s="1"/>
  <c r="G1021" i="60"/>
  <c r="F1021" i="60"/>
  <c r="E1021" i="60"/>
  <c r="R1021" i="60"/>
  <c r="Q1093" i="60" a="1"/>
  <c r="Q1093" i="60" s="1"/>
  <c r="G1093" i="60"/>
  <c r="F1093" i="60"/>
  <c r="E1093" i="60"/>
  <c r="Q753" i="60" a="1"/>
  <c r="Q753" i="60" s="1"/>
  <c r="G753" i="60"/>
  <c r="F753" i="60"/>
  <c r="E753" i="60"/>
  <c r="R753" i="60"/>
  <c r="Q995" i="60" a="1"/>
  <c r="Q995" i="60" s="1"/>
  <c r="G995" i="60"/>
  <c r="F995" i="60"/>
  <c r="E995" i="60"/>
  <c r="Q934" i="60" a="1"/>
  <c r="Q934" i="60" s="1"/>
  <c r="G934" i="60"/>
  <c r="F934" i="60"/>
  <c r="E934" i="60"/>
  <c r="R934" i="60"/>
  <c r="Q936" i="60" a="1"/>
  <c r="Q936" i="60" s="1"/>
  <c r="G936" i="60"/>
  <c r="F936" i="60"/>
  <c r="E936" i="60"/>
  <c r="Q1013" i="60" a="1"/>
  <c r="Q1013" i="60" s="1"/>
  <c r="G1013" i="60"/>
  <c r="F1013" i="60"/>
  <c r="E1013" i="60"/>
  <c r="R1013" i="60"/>
  <c r="Q938" i="60" a="1"/>
  <c r="Q938" i="60" s="1"/>
  <c r="G938" i="60"/>
  <c r="F938" i="60"/>
  <c r="E938" i="60"/>
  <c r="Q941" i="60" a="1"/>
  <c r="Q941" i="60" s="1"/>
  <c r="G941" i="60"/>
  <c r="F941" i="60"/>
  <c r="E941" i="60"/>
  <c r="R941" i="60"/>
  <c r="Q269" i="60" a="1"/>
  <c r="Q269" i="60" s="1"/>
  <c r="G269" i="60"/>
  <c r="F269" i="60"/>
  <c r="Q805" i="60" a="1"/>
  <c r="Q805" i="60" s="1"/>
  <c r="G805" i="60"/>
  <c r="F805" i="60"/>
  <c r="E805" i="60"/>
  <c r="R805" i="60"/>
  <c r="Q1099" i="60" a="1"/>
  <c r="Q1099" i="60" s="1"/>
  <c r="G1099" i="60"/>
  <c r="F1099" i="60"/>
  <c r="E1099" i="60"/>
  <c r="Q724" i="60" a="1"/>
  <c r="Q724" i="60" s="1"/>
  <c r="G724" i="60"/>
  <c r="F724" i="60"/>
  <c r="E724" i="60"/>
  <c r="R724" i="60"/>
  <c r="R1099" i="60"/>
  <c r="R932" i="60"/>
  <c r="R959" i="60"/>
  <c r="R812" i="60"/>
  <c r="R733" i="60"/>
  <c r="R357" i="60"/>
  <c r="E269" i="60"/>
  <c r="Q449" i="60" a="1"/>
  <c r="Q449" i="60" s="1"/>
  <c r="G449" i="60"/>
  <c r="F449" i="60"/>
  <c r="E449" i="60"/>
  <c r="R449" i="60"/>
  <c r="Q1126" i="60" a="1"/>
  <c r="Q1126" i="60" s="1"/>
  <c r="G1126" i="60"/>
  <c r="F1126" i="60"/>
  <c r="E1126" i="60"/>
  <c r="R1126" i="60"/>
  <c r="Q388" i="60" a="1"/>
  <c r="Q388" i="60" s="1"/>
  <c r="G388" i="60"/>
  <c r="F388" i="60"/>
  <c r="E388" i="60"/>
  <c r="R388" i="60"/>
  <c r="Q376" i="60" a="1"/>
  <c r="Q376" i="60" s="1"/>
  <c r="G376" i="60"/>
  <c r="F376" i="60"/>
  <c r="E376" i="60"/>
  <c r="R376" i="60"/>
  <c r="Q1134" i="60" a="1"/>
  <c r="Q1134" i="60" s="1"/>
  <c r="G1134" i="60"/>
  <c r="F1134" i="60"/>
  <c r="E1134" i="60"/>
  <c r="R1134" i="60"/>
  <c r="Q466" i="60" a="1"/>
  <c r="Q466" i="60" s="1"/>
  <c r="G466" i="60"/>
  <c r="F466" i="60"/>
  <c r="E466" i="60"/>
  <c r="R466" i="60"/>
  <c r="Q322" i="60" a="1"/>
  <c r="Q322" i="60" s="1"/>
  <c r="G322" i="60"/>
  <c r="F322" i="60"/>
  <c r="E322" i="60"/>
  <c r="R322" i="60"/>
  <c r="Q362" i="60" a="1"/>
  <c r="Q362" i="60" s="1"/>
  <c r="G362" i="60"/>
  <c r="F362" i="60"/>
  <c r="E362" i="60"/>
  <c r="R362" i="60"/>
  <c r="Q338" i="60" a="1"/>
  <c r="Q338" i="60" s="1"/>
  <c r="G338" i="60"/>
  <c r="F338" i="60"/>
  <c r="E338" i="60"/>
  <c r="R338" i="60"/>
  <c r="Q377" i="60" a="1"/>
  <c r="Q377" i="60" s="1"/>
  <c r="G377" i="60"/>
  <c r="F377" i="60"/>
  <c r="E377" i="60"/>
  <c r="R377" i="60"/>
  <c r="Q472" i="60" a="1"/>
  <c r="Q472" i="60" s="1"/>
  <c r="G472" i="60"/>
  <c r="F472" i="60"/>
  <c r="E472" i="60"/>
  <c r="R472" i="60"/>
  <c r="Q440" i="60" a="1"/>
  <c r="Q440" i="60" s="1"/>
  <c r="G440" i="60"/>
  <c r="F440" i="60"/>
  <c r="E440" i="60"/>
  <c r="R440" i="60"/>
  <c r="Q445" i="60" a="1"/>
  <c r="Q445" i="60" s="1"/>
  <c r="G445" i="60"/>
  <c r="F445" i="60"/>
  <c r="E445" i="60"/>
  <c r="R445" i="60"/>
  <c r="Q681" i="60" a="1"/>
  <c r="Q681" i="60" s="1"/>
  <c r="G681" i="60"/>
  <c r="F681" i="60"/>
  <c r="E681" i="60"/>
  <c r="R681" i="60"/>
  <c r="Q786" i="60" a="1"/>
  <c r="Q786" i="60" s="1"/>
  <c r="G786" i="60"/>
  <c r="F786" i="60"/>
  <c r="E786" i="60"/>
  <c r="R786" i="60"/>
  <c r="Q764" i="60" a="1"/>
  <c r="Q764" i="60" s="1"/>
  <c r="G764" i="60"/>
  <c r="F764" i="60"/>
  <c r="E764" i="60"/>
  <c r="R764" i="60"/>
  <c r="Q898" i="60" a="1"/>
  <c r="Q898" i="60" s="1"/>
  <c r="G898" i="60"/>
  <c r="F898" i="60"/>
  <c r="E898" i="60"/>
  <c r="R898" i="60"/>
  <c r="Q860" i="60" a="1"/>
  <c r="Q860" i="60" s="1"/>
  <c r="G860" i="60"/>
  <c r="F860" i="60"/>
  <c r="E860" i="60"/>
  <c r="R860" i="60"/>
  <c r="Q1025" i="60" a="1"/>
  <c r="Q1025" i="60" s="1"/>
  <c r="G1025" i="60"/>
  <c r="F1025" i="60"/>
  <c r="E1025" i="60"/>
  <c r="R1025" i="60"/>
  <c r="Q972" i="60" a="1"/>
  <c r="Q972" i="60" s="1"/>
  <c r="G972" i="60"/>
  <c r="F972" i="60"/>
  <c r="E972" i="60"/>
  <c r="R972" i="60"/>
  <c r="Q999" i="60" a="1"/>
  <c r="Q999" i="60" s="1"/>
  <c r="G999" i="60"/>
  <c r="F999" i="60"/>
  <c r="E999" i="60"/>
  <c r="R999" i="60"/>
  <c r="Q847" i="60" a="1"/>
  <c r="Q847" i="60" s="1"/>
  <c r="G847" i="60"/>
  <c r="F847" i="60"/>
  <c r="E847" i="60"/>
  <c r="R847" i="60"/>
  <c r="Q1054" i="60" a="1"/>
  <c r="Q1054" i="60" s="1"/>
  <c r="G1054" i="60"/>
  <c r="F1054" i="60"/>
  <c r="E1054" i="60"/>
  <c r="R1054" i="60"/>
  <c r="Q926" i="60" a="1"/>
  <c r="Q926" i="60" s="1"/>
  <c r="G926" i="60"/>
  <c r="F926" i="60"/>
  <c r="E926" i="60"/>
  <c r="R926" i="60"/>
  <c r="Q1057" i="60" a="1"/>
  <c r="Q1057" i="60" s="1"/>
  <c r="G1057" i="60"/>
  <c r="F1057" i="60"/>
  <c r="E1057" i="60"/>
  <c r="R1057" i="60"/>
  <c r="Q994" i="60" a="1"/>
  <c r="Q994" i="60" s="1"/>
  <c r="G994" i="60"/>
  <c r="F994" i="60"/>
  <c r="E994" i="60"/>
  <c r="R994" i="60"/>
  <c r="Q693" i="60" a="1"/>
  <c r="Q693" i="60" s="1"/>
  <c r="G693" i="60"/>
  <c r="F693" i="60"/>
  <c r="E693" i="60"/>
  <c r="R693" i="60"/>
  <c r="Q305" i="60" a="1"/>
  <c r="Q305" i="60" s="1"/>
  <c r="G305" i="60"/>
  <c r="F305" i="60"/>
  <c r="E305" i="60"/>
  <c r="R305" i="60"/>
  <c r="Q187" i="60" a="1"/>
  <c r="Q187" i="60" s="1"/>
  <c r="G187" i="60"/>
  <c r="F187" i="60"/>
  <c r="E187" i="60"/>
  <c r="R187" i="60"/>
  <c r="Q341" i="60" a="1"/>
  <c r="Q341" i="60" s="1"/>
  <c r="G341" i="60"/>
  <c r="F341" i="60"/>
  <c r="E341" i="60"/>
  <c r="R341" i="60"/>
  <c r="Q325" i="60" a="1"/>
  <c r="Q325" i="60" s="1"/>
  <c r="G325" i="60"/>
  <c r="F325" i="60"/>
  <c r="E325" i="60"/>
  <c r="R325" i="60"/>
  <c r="Q183" i="60" a="1"/>
  <c r="Q183" i="60" s="1"/>
  <c r="G183" i="60"/>
  <c r="F183" i="60"/>
  <c r="E183" i="60"/>
  <c r="R183" i="60"/>
  <c r="Q418" i="60" a="1"/>
  <c r="Q418" i="60" s="1"/>
  <c r="G418" i="60"/>
  <c r="F418" i="60"/>
  <c r="E418" i="60"/>
  <c r="R418" i="60"/>
  <c r="Q288" i="60" a="1"/>
  <c r="Q288" i="60" s="1"/>
  <c r="G288" i="60"/>
  <c r="F288" i="60"/>
  <c r="E288" i="60"/>
  <c r="R288" i="60"/>
  <c r="Q308" i="60" a="1"/>
  <c r="Q308" i="60" s="1"/>
  <c r="G308" i="60"/>
  <c r="F308" i="60"/>
  <c r="E308" i="60"/>
  <c r="R308" i="60"/>
  <c r="Q1203" i="60" a="1"/>
  <c r="Q1203" i="60" s="1"/>
  <c r="G1203" i="60"/>
  <c r="F1203" i="60"/>
  <c r="E1203" i="60"/>
  <c r="R1203" i="60"/>
  <c r="Q207" i="60" a="1"/>
  <c r="Q207" i="60" s="1"/>
  <c r="G207" i="60"/>
  <c r="F207" i="60"/>
  <c r="E207" i="60"/>
  <c r="R207" i="60"/>
  <c r="Q171" i="60" a="1"/>
  <c r="Q171" i="60" s="1"/>
  <c r="G171" i="60"/>
  <c r="F171" i="60"/>
  <c r="E171" i="60"/>
  <c r="R171" i="60"/>
  <c r="Q226" i="60" a="1"/>
  <c r="Q226" i="60" s="1"/>
  <c r="G226" i="60"/>
  <c r="F226" i="60"/>
  <c r="E226" i="60"/>
  <c r="R226" i="60"/>
  <c r="Q219" i="60" a="1"/>
  <c r="Q219" i="60" s="1"/>
  <c r="G219" i="60"/>
  <c r="F219" i="60"/>
  <c r="E219" i="60"/>
  <c r="R219" i="60"/>
  <c r="Q1200" i="60" a="1"/>
  <c r="Q1200" i="60" s="1"/>
  <c r="G1200" i="60"/>
  <c r="F1200" i="60"/>
  <c r="E1200" i="60"/>
  <c r="R1200" i="60"/>
  <c r="Q865" i="60" a="1"/>
  <c r="Q865" i="60" s="1"/>
  <c r="G865" i="60"/>
  <c r="F865" i="60"/>
  <c r="E865" i="60"/>
  <c r="R865" i="60"/>
  <c r="Q1033" i="60" a="1"/>
  <c r="Q1033" i="60" s="1"/>
  <c r="G1033" i="60"/>
  <c r="F1033" i="60"/>
  <c r="E1033" i="60"/>
  <c r="R1033" i="60"/>
  <c r="Q759" i="60" a="1"/>
  <c r="Q759" i="60" s="1"/>
  <c r="G759" i="60"/>
  <c r="F759" i="60"/>
  <c r="E759" i="60"/>
  <c r="R759" i="60"/>
  <c r="Q821" i="60" a="1"/>
  <c r="Q821" i="60" s="1"/>
  <c r="G821" i="60"/>
  <c r="F821" i="60"/>
  <c r="E821" i="60"/>
  <c r="R821" i="60"/>
  <c r="Q868" i="60" a="1"/>
  <c r="Q868" i="60" s="1"/>
  <c r="G868" i="60"/>
  <c r="F868" i="60"/>
  <c r="E868" i="60"/>
  <c r="R868" i="60"/>
  <c r="Q766" i="60" a="1"/>
  <c r="Q766" i="60" s="1"/>
  <c r="G766" i="60"/>
  <c r="F766" i="60"/>
  <c r="E766" i="60"/>
  <c r="R766" i="60"/>
  <c r="Q906" i="60" a="1"/>
  <c r="Q906" i="60" s="1"/>
  <c r="G906" i="60"/>
  <c r="F906" i="60"/>
  <c r="E906" i="60"/>
  <c r="R906" i="60"/>
  <c r="Q776" i="60" a="1"/>
  <c r="Q776" i="60" s="1"/>
  <c r="G776" i="60"/>
  <c r="F776" i="60"/>
  <c r="E776" i="60"/>
  <c r="R776" i="60"/>
  <c r="Q986" i="60" a="1"/>
  <c r="Q986" i="60" s="1"/>
  <c r="G986" i="60"/>
  <c r="F986" i="60"/>
  <c r="E986" i="60"/>
  <c r="R986" i="60"/>
  <c r="Q1085" i="60" a="1"/>
  <c r="Q1085" i="60" s="1"/>
  <c r="G1085" i="60"/>
  <c r="F1085" i="60"/>
  <c r="E1085" i="60"/>
  <c r="R1085" i="60"/>
  <c r="Q809" i="60" a="1"/>
  <c r="Q809" i="60" s="1"/>
  <c r="G809" i="60"/>
  <c r="F809" i="60"/>
  <c r="E809" i="60"/>
  <c r="R809" i="60"/>
  <c r="Q919" i="60" a="1"/>
  <c r="Q919" i="60" s="1"/>
  <c r="G919" i="60"/>
  <c r="F919" i="60"/>
  <c r="E919" i="60"/>
  <c r="R919" i="60"/>
  <c r="Q970" i="60" a="1"/>
  <c r="Q970" i="60" s="1"/>
  <c r="G970" i="60"/>
  <c r="F970" i="60"/>
  <c r="E970" i="60"/>
  <c r="R970" i="60"/>
  <c r="Q822" i="60" a="1"/>
  <c r="Q822" i="60" s="1"/>
  <c r="G822" i="60"/>
  <c r="F822" i="60"/>
  <c r="E822" i="60"/>
  <c r="R822" i="60"/>
  <c r="Q1056" i="60" a="1"/>
  <c r="Q1056" i="60" s="1"/>
  <c r="G1056" i="60"/>
  <c r="F1056" i="60"/>
  <c r="E1056" i="60"/>
  <c r="R1056" i="60"/>
  <c r="Q930" i="60" a="1"/>
  <c r="Q930" i="60" s="1"/>
  <c r="G930" i="60"/>
  <c r="F930" i="60"/>
  <c r="E930" i="60"/>
  <c r="R930" i="60"/>
  <c r="Q277" i="60" a="1"/>
  <c r="Q277" i="60" s="1"/>
  <c r="G277" i="60"/>
  <c r="F277" i="60"/>
  <c r="E277" i="60"/>
  <c r="R277" i="60"/>
  <c r="Q940" i="60" a="1"/>
  <c r="Q940" i="60" s="1"/>
  <c r="G940" i="60"/>
  <c r="F940" i="60"/>
  <c r="E940" i="60"/>
  <c r="R940" i="60"/>
  <c r="Q619" i="60" a="1"/>
  <c r="Q619" i="60" s="1"/>
  <c r="G619" i="60"/>
  <c r="F619" i="60"/>
  <c r="E619" i="60"/>
  <c r="R619" i="60"/>
  <c r="Q525" i="60" a="1"/>
  <c r="Q525" i="60" s="1"/>
  <c r="G525" i="60"/>
  <c r="F525" i="60"/>
  <c r="E525" i="60"/>
  <c r="R525" i="60"/>
  <c r="Q605" i="60" a="1"/>
  <c r="Q605" i="60" s="1"/>
  <c r="G605" i="60"/>
  <c r="F605" i="60"/>
  <c r="E605" i="60"/>
  <c r="R605" i="60"/>
  <c r="Q507" i="60" a="1"/>
  <c r="Q507" i="60" s="1"/>
  <c r="G507" i="60"/>
  <c r="F507" i="60"/>
  <c r="E507" i="60"/>
  <c r="R507" i="60"/>
  <c r="Q645" i="60" a="1"/>
  <c r="Q645" i="60" s="1"/>
  <c r="G645" i="60"/>
  <c r="F645" i="60"/>
  <c r="E645" i="60"/>
  <c r="R645" i="60"/>
  <c r="Q243" i="60" a="1"/>
  <c r="Q243" i="60" s="1"/>
  <c r="G243" i="60"/>
  <c r="F243" i="60"/>
  <c r="E243" i="60"/>
  <c r="R243" i="60"/>
  <c r="Q624" i="60" a="1"/>
  <c r="Q624" i="60" s="1"/>
  <c r="G624" i="60"/>
  <c r="F624" i="60"/>
  <c r="E624" i="60"/>
  <c r="R624" i="60"/>
  <c r="Q628" i="60" a="1"/>
  <c r="Q628" i="60" s="1"/>
  <c r="G628" i="60"/>
  <c r="F628" i="60"/>
  <c r="E628" i="60"/>
  <c r="R628" i="60"/>
  <c r="Q631" i="60" a="1"/>
  <c r="Q631" i="60" s="1"/>
  <c r="G631" i="60"/>
  <c r="F631" i="60"/>
  <c r="E631" i="60"/>
  <c r="R631" i="60"/>
  <c r="Q582" i="60" a="1"/>
  <c r="Q582" i="60" s="1"/>
  <c r="G582" i="60"/>
  <c r="F582" i="60"/>
  <c r="E582" i="60"/>
  <c r="R582" i="60"/>
  <c r="Q563" i="60" a="1"/>
  <c r="Q563" i="60" s="1"/>
  <c r="G563" i="60"/>
  <c r="F563" i="60"/>
  <c r="E563" i="60"/>
  <c r="R563" i="60"/>
  <c r="Q260" i="60" a="1"/>
  <c r="Q260" i="60" s="1"/>
  <c r="G260" i="60"/>
  <c r="F260" i="60"/>
  <c r="E260" i="60"/>
  <c r="R260" i="60"/>
  <c r="Q504" i="60" a="1"/>
  <c r="Q504" i="60" s="1"/>
  <c r="G504" i="60"/>
  <c r="F504" i="60"/>
  <c r="E504" i="60"/>
  <c r="R504" i="60"/>
  <c r="Q513" i="60" a="1"/>
  <c r="Q513" i="60" s="1"/>
  <c r="G513" i="60"/>
  <c r="F513" i="60"/>
  <c r="E513" i="60"/>
  <c r="R513" i="60"/>
  <c r="Q1168" i="60" a="1"/>
  <c r="Q1168" i="60" s="1"/>
  <c r="G1168" i="60"/>
  <c r="F1168" i="60"/>
  <c r="E1168" i="60"/>
  <c r="R1168" i="60"/>
  <c r="Q1246" i="60" a="1"/>
  <c r="Q1246" i="60" s="1"/>
  <c r="G1246" i="60"/>
  <c r="F1246" i="60"/>
  <c r="E1246" i="60"/>
  <c r="R1246" i="60"/>
  <c r="Q1355" i="60" a="1"/>
  <c r="Q1355" i="60" s="1"/>
  <c r="G1355" i="60"/>
  <c r="F1355" i="60"/>
  <c r="E1355" i="60"/>
  <c r="R1355" i="60"/>
  <c r="Q1270" i="60" a="1"/>
  <c r="Q1270" i="60" s="1"/>
  <c r="G1270" i="60"/>
  <c r="F1270" i="60"/>
  <c r="E1270" i="60"/>
  <c r="R1270" i="60"/>
  <c r="Q1217" i="60" a="1"/>
  <c r="Q1217" i="60" s="1"/>
  <c r="G1217" i="60"/>
  <c r="F1217" i="60"/>
  <c r="E1217" i="60"/>
  <c r="R1217" i="60"/>
  <c r="Q1292" i="60" a="1"/>
  <c r="Q1292" i="60" s="1"/>
  <c r="G1292" i="60"/>
  <c r="F1292" i="60"/>
  <c r="E1292" i="60"/>
  <c r="R1292" i="60"/>
  <c r="Q1227" i="60" a="1"/>
  <c r="Q1227" i="60" s="1"/>
  <c r="G1227" i="60"/>
  <c r="F1227" i="60"/>
  <c r="E1227" i="60"/>
  <c r="R1227" i="60"/>
  <c r="Q1316" i="60" a="1"/>
  <c r="Q1316" i="60" s="1"/>
  <c r="G1316" i="60"/>
  <c r="F1316" i="60"/>
  <c r="E1316" i="60"/>
  <c r="R1316" i="60"/>
  <c r="Q1327" i="60" a="1"/>
  <c r="Q1327" i="60" s="1"/>
  <c r="G1327" i="60"/>
  <c r="F1327" i="60"/>
  <c r="E1327" i="60"/>
  <c r="R1327" i="60"/>
  <c r="Q1350" i="60" a="1"/>
  <c r="Q1350" i="60" s="1"/>
  <c r="G1350" i="60"/>
  <c r="F1350" i="60"/>
  <c r="E1350" i="60"/>
  <c r="R1350" i="60"/>
  <c r="Q58" i="60" a="1"/>
  <c r="Q58" i="60" s="1"/>
  <c r="G58" i="60"/>
  <c r="F58" i="60"/>
  <c r="E58" i="60"/>
  <c r="R58" i="60"/>
  <c r="Q123" i="60" a="1"/>
  <c r="Q123" i="60" s="1"/>
  <c r="G123" i="60"/>
  <c r="F123" i="60"/>
  <c r="E123" i="60"/>
  <c r="R123" i="60"/>
  <c r="Q74" i="60" a="1"/>
  <c r="Q74" i="60" s="1"/>
  <c r="G74" i="60"/>
  <c r="F74" i="60"/>
  <c r="E74" i="60"/>
  <c r="R74" i="60"/>
  <c r="Q145" i="60" a="1"/>
  <c r="Q145" i="60" s="1"/>
  <c r="G145" i="60"/>
  <c r="F145" i="60"/>
  <c r="E145" i="60"/>
  <c r="R145" i="60"/>
  <c r="Q44" i="60" a="1"/>
  <c r="Q44" i="60" s="1"/>
  <c r="G44" i="60"/>
  <c r="F44" i="60"/>
  <c r="E44" i="60"/>
  <c r="R44" i="60"/>
  <c r="Q71" i="60" a="1"/>
  <c r="Q71" i="60" s="1"/>
  <c r="G71" i="60"/>
  <c r="F71" i="60"/>
  <c r="E71" i="60"/>
  <c r="R71" i="60"/>
  <c r="Q18" i="60" a="1"/>
  <c r="Q18" i="60" s="1"/>
  <c r="G18" i="60"/>
  <c r="F18" i="60"/>
  <c r="E18" i="60"/>
  <c r="R18" i="60"/>
  <c r="Q137" i="60" a="1"/>
  <c r="Q137" i="60" s="1"/>
  <c r="G137" i="60"/>
  <c r="F137" i="60"/>
  <c r="E137" i="60"/>
  <c r="R137" i="60"/>
  <c r="Q1379" i="60" a="1"/>
  <c r="Q1379" i="60" s="1"/>
  <c r="G1379" i="60"/>
  <c r="F1379" i="60"/>
  <c r="E1379" i="60"/>
  <c r="R1379" i="60"/>
  <c r="Q1374" i="60" a="1"/>
  <c r="Q1374" i="60" s="1"/>
  <c r="G1374" i="60"/>
  <c r="F1374" i="60"/>
  <c r="E1374" i="60"/>
  <c r="R1374" i="60"/>
  <c r="Q1391" i="60" a="1"/>
  <c r="Q1391" i="60" s="1"/>
  <c r="G1391" i="60"/>
  <c r="F1391" i="60"/>
  <c r="E1391" i="60"/>
  <c r="R1391" i="60"/>
  <c r="Q403" i="60" a="1"/>
  <c r="Q403" i="60" s="1"/>
  <c r="G403" i="60"/>
  <c r="F403" i="60"/>
  <c r="E403" i="60"/>
  <c r="R403" i="60"/>
  <c r="Q174" i="60" a="1"/>
  <c r="Q174" i="60" s="1"/>
  <c r="G174" i="60"/>
  <c r="F174" i="60"/>
  <c r="E174" i="60"/>
  <c r="R174" i="60"/>
  <c r="Q1194" i="60" a="1"/>
  <c r="Q1194" i="60" s="1"/>
  <c r="G1194" i="60"/>
  <c r="F1194" i="60"/>
  <c r="E1194" i="60"/>
  <c r="R1194" i="60"/>
  <c r="Q156" i="60" a="1"/>
  <c r="Q156" i="60" s="1"/>
  <c r="G156" i="60"/>
  <c r="F156" i="60"/>
  <c r="E156" i="60"/>
  <c r="R156" i="60"/>
  <c r="Q1105" i="60" a="1"/>
  <c r="Q1105" i="60" s="1"/>
  <c r="G1105" i="60"/>
  <c r="F1105" i="60"/>
  <c r="E1105" i="60"/>
  <c r="R1105" i="60"/>
  <c r="Q414" i="60" a="1"/>
  <c r="Q414" i="60" s="1"/>
  <c r="G414" i="60"/>
  <c r="F414" i="60"/>
  <c r="E414" i="60"/>
  <c r="R414" i="60"/>
  <c r="Q1113" i="60" a="1"/>
  <c r="Q1113" i="60" s="1"/>
  <c r="G1113" i="60"/>
  <c r="F1113" i="60"/>
  <c r="E1113" i="60"/>
  <c r="R1113" i="60"/>
  <c r="Q203" i="60" a="1"/>
  <c r="Q203" i="60" s="1"/>
  <c r="G203" i="60"/>
  <c r="F203" i="60"/>
  <c r="E203" i="60"/>
  <c r="R203" i="60"/>
  <c r="Q694" i="60" a="1"/>
  <c r="Q694" i="60" s="1"/>
  <c r="G694" i="60"/>
  <c r="F694" i="60"/>
  <c r="E694" i="60"/>
  <c r="R694" i="60"/>
  <c r="Q313" i="60" a="1"/>
  <c r="Q313" i="60" s="1"/>
  <c r="G313" i="60"/>
  <c r="F313" i="60"/>
  <c r="E313" i="60"/>
  <c r="R313" i="60"/>
  <c r="Q266" i="60" a="1"/>
  <c r="Q266" i="60" s="1"/>
  <c r="G266" i="60"/>
  <c r="F266" i="60"/>
  <c r="E266" i="60"/>
  <c r="R266" i="60"/>
  <c r="Q380" i="60" a="1"/>
  <c r="Q380" i="60" s="1"/>
  <c r="G380" i="60"/>
  <c r="F380" i="60"/>
  <c r="E380" i="60"/>
  <c r="R380" i="60"/>
  <c r="Q1131" i="60" a="1"/>
  <c r="Q1131" i="60" s="1"/>
  <c r="G1131" i="60"/>
  <c r="F1131" i="60"/>
  <c r="E1131" i="60"/>
  <c r="R1131" i="60"/>
  <c r="Q415" i="60" a="1"/>
  <c r="Q415" i="60" s="1"/>
  <c r="G415" i="60"/>
  <c r="F415" i="60"/>
  <c r="E415" i="60"/>
  <c r="R415" i="60"/>
  <c r="Q206" i="60" a="1"/>
  <c r="Q206" i="60" s="1"/>
  <c r="G206" i="60"/>
  <c r="F206" i="60"/>
  <c r="E206" i="60"/>
  <c r="R206" i="60"/>
  <c r="Q169" i="60" a="1"/>
  <c r="Q169" i="60" s="1"/>
  <c r="G169" i="60"/>
  <c r="F169" i="60"/>
  <c r="E169" i="60"/>
  <c r="R169" i="60"/>
  <c r="Q439" i="60" a="1"/>
  <c r="Q439" i="60" s="1"/>
  <c r="G439" i="60"/>
  <c r="F439" i="60"/>
  <c r="E439" i="60"/>
  <c r="R439" i="60"/>
  <c r="Q393" i="60" a="1"/>
  <c r="Q393" i="60" s="1"/>
  <c r="G393" i="60"/>
  <c r="F393" i="60"/>
  <c r="E393" i="60"/>
  <c r="R393" i="60"/>
  <c r="Q1201" i="60" a="1"/>
  <c r="Q1201" i="60" s="1"/>
  <c r="G1201" i="60"/>
  <c r="F1201" i="60"/>
  <c r="E1201" i="60"/>
  <c r="R1201" i="60"/>
  <c r="Q361" i="60" a="1"/>
  <c r="Q361" i="60" s="1"/>
  <c r="G361" i="60"/>
  <c r="F361" i="60"/>
  <c r="E361" i="60"/>
  <c r="R361" i="60"/>
  <c r="Q1195" i="60" a="1"/>
  <c r="Q1195" i="60" s="1"/>
  <c r="G1195" i="60"/>
  <c r="F1195" i="60"/>
  <c r="E1195" i="60"/>
  <c r="R1195" i="60"/>
  <c r="Q331" i="60" a="1"/>
  <c r="Q331" i="60" s="1"/>
  <c r="G331" i="60"/>
  <c r="F331" i="60"/>
  <c r="E331" i="60"/>
  <c r="R331" i="60"/>
  <c r="Q428" i="60" a="1"/>
  <c r="Q428" i="60" s="1"/>
  <c r="G428" i="60"/>
  <c r="F428" i="60"/>
  <c r="E428" i="60"/>
  <c r="R428" i="60"/>
  <c r="Q360" i="60" a="1"/>
  <c r="Q360" i="60" s="1"/>
  <c r="G360" i="60"/>
  <c r="F360" i="60"/>
  <c r="E360" i="60"/>
  <c r="R360" i="60"/>
  <c r="Q1190" i="60" a="1"/>
  <c r="Q1190" i="60" s="1"/>
  <c r="G1190" i="60"/>
  <c r="F1190" i="60"/>
  <c r="E1190" i="60"/>
  <c r="R1190" i="60"/>
  <c r="Q1165" i="60" a="1"/>
  <c r="Q1165" i="60" s="1"/>
  <c r="G1165" i="60"/>
  <c r="F1165" i="60"/>
  <c r="E1165" i="60"/>
  <c r="R1165" i="60"/>
  <c r="Q690" i="60" a="1"/>
  <c r="Q690" i="60" s="1"/>
  <c r="G690" i="60"/>
  <c r="F690" i="60"/>
  <c r="E690" i="60"/>
  <c r="R690" i="60"/>
  <c r="Q373" i="60" a="1"/>
  <c r="Q373" i="60" s="1"/>
  <c r="G373" i="60"/>
  <c r="F373" i="60"/>
  <c r="E373" i="60"/>
  <c r="R373" i="60"/>
  <c r="Q1199" i="60" a="1"/>
  <c r="Q1199" i="60" s="1"/>
  <c r="G1199" i="60"/>
  <c r="F1199" i="60"/>
  <c r="E1199" i="60"/>
  <c r="R1199" i="60"/>
  <c r="Q1125" i="60" a="1"/>
  <c r="Q1125" i="60" s="1"/>
  <c r="G1125" i="60"/>
  <c r="F1125" i="60"/>
  <c r="E1125" i="60"/>
  <c r="R1125" i="60"/>
  <c r="Q881" i="60" a="1"/>
  <c r="Q881" i="60" s="1"/>
  <c r="G881" i="60"/>
  <c r="F881" i="60"/>
  <c r="E881" i="60"/>
  <c r="R881" i="60"/>
  <c r="Q1028" i="60" a="1"/>
  <c r="Q1028" i="60" s="1"/>
  <c r="G1028" i="60"/>
  <c r="E1028" i="60"/>
  <c r="F1028" i="60"/>
  <c r="R1028" i="60"/>
  <c r="Q1032" i="60" a="1"/>
  <c r="Q1032" i="60" s="1"/>
  <c r="G1032" i="60"/>
  <c r="F1032" i="60"/>
  <c r="E1032" i="60"/>
  <c r="R1032" i="60"/>
  <c r="Q1034" i="60" a="1"/>
  <c r="Q1034" i="60" s="1"/>
  <c r="G1034" i="60"/>
  <c r="F1034" i="60"/>
  <c r="E1034" i="60"/>
  <c r="R1034" i="60"/>
  <c r="Q980" i="60" a="1"/>
  <c r="Q980" i="60" s="1"/>
  <c r="G980" i="60"/>
  <c r="F980" i="60"/>
  <c r="E980" i="60"/>
  <c r="R980" i="60"/>
  <c r="Q1024" i="60" a="1"/>
  <c r="Q1024" i="60" s="1"/>
  <c r="G1024" i="60"/>
  <c r="F1024" i="60"/>
  <c r="E1024" i="60"/>
  <c r="R1024" i="60"/>
  <c r="Q874" i="60" a="1"/>
  <c r="Q874" i="60" s="1"/>
  <c r="G874" i="60"/>
  <c r="F874" i="60"/>
  <c r="E874" i="60"/>
  <c r="R874" i="60"/>
  <c r="Q1005" i="60" a="1"/>
  <c r="Q1005" i="60" s="1"/>
  <c r="G1005" i="60"/>
  <c r="F1005" i="60"/>
  <c r="E1005" i="60"/>
  <c r="R1005" i="60"/>
  <c r="Q1039" i="60" a="1"/>
  <c r="Q1039" i="60" s="1"/>
  <c r="G1039" i="60"/>
  <c r="F1039" i="60"/>
  <c r="E1039" i="60"/>
  <c r="R1039" i="60"/>
  <c r="Q808" i="60" a="1"/>
  <c r="Q808" i="60" s="1"/>
  <c r="G808" i="60"/>
  <c r="F808" i="60"/>
  <c r="E808" i="60"/>
  <c r="R808" i="60"/>
  <c r="Q1076" i="60" a="1"/>
  <c r="Q1076" i="60" s="1"/>
  <c r="G1076" i="60"/>
  <c r="F1076" i="60"/>
  <c r="E1076" i="60"/>
  <c r="R1076" i="60"/>
  <c r="Q1077" i="60" a="1"/>
  <c r="Q1077" i="60" s="1"/>
  <c r="G1077" i="60"/>
  <c r="F1077" i="60"/>
  <c r="E1077" i="60"/>
  <c r="R1077" i="60"/>
  <c r="Q1079" i="60" a="1"/>
  <c r="Q1079" i="60" s="1"/>
  <c r="G1079" i="60"/>
  <c r="F1079" i="60"/>
  <c r="E1079" i="60"/>
  <c r="R1079" i="60"/>
  <c r="Q1081" i="60" a="1"/>
  <c r="Q1081" i="60" s="1"/>
  <c r="G1081" i="60"/>
  <c r="F1081" i="60"/>
  <c r="E1081" i="60"/>
  <c r="R1081" i="60"/>
  <c r="Q1044" i="60" a="1"/>
  <c r="Q1044" i="60" s="1"/>
  <c r="G1044" i="60"/>
  <c r="F1044" i="60"/>
  <c r="E1044" i="60"/>
  <c r="R1044" i="60"/>
  <c r="Q1046" i="60" a="1"/>
  <c r="Q1046" i="60" s="1"/>
  <c r="G1046" i="60"/>
  <c r="F1046" i="60"/>
  <c r="E1046" i="60"/>
  <c r="R1046" i="60"/>
  <c r="Q1023" i="60" a="1"/>
  <c r="Q1023" i="60" s="1"/>
  <c r="G1023" i="60"/>
  <c r="F1023" i="60"/>
  <c r="E1023" i="60"/>
  <c r="R1023" i="60"/>
  <c r="Q987" i="60" a="1"/>
  <c r="Q987" i="60" s="1"/>
  <c r="G987" i="60"/>
  <c r="F987" i="60"/>
  <c r="E987" i="60"/>
  <c r="R987" i="60"/>
  <c r="Q713" i="60" a="1"/>
  <c r="Q713" i="60" s="1"/>
  <c r="G713" i="60"/>
  <c r="F713" i="60"/>
  <c r="E713" i="60"/>
  <c r="R713" i="60"/>
  <c r="Q989" i="60" a="1"/>
  <c r="Q989" i="60" s="1"/>
  <c r="G989" i="60"/>
  <c r="F989" i="60"/>
  <c r="E989" i="60"/>
  <c r="R989" i="60"/>
  <c r="Q944" i="60" a="1"/>
  <c r="Q944" i="60" s="1"/>
  <c r="G944" i="60"/>
  <c r="F944" i="60"/>
  <c r="E944" i="60"/>
  <c r="R944" i="60"/>
  <c r="Q1018" i="60" a="1"/>
  <c r="Q1018" i="60" s="1"/>
  <c r="G1018" i="60"/>
  <c r="E1018" i="60"/>
  <c r="F1018" i="60"/>
  <c r="R1018" i="60"/>
  <c r="Q962" i="60" a="1"/>
  <c r="Q962" i="60" s="1"/>
  <c r="G962" i="60"/>
  <c r="F962" i="60"/>
  <c r="E962" i="60"/>
  <c r="R962" i="60"/>
  <c r="Q779" i="60" a="1"/>
  <c r="Q779" i="60" s="1"/>
  <c r="G779" i="60"/>
  <c r="F779" i="60"/>
  <c r="E779" i="60"/>
  <c r="R779" i="60"/>
  <c r="Q803" i="60" a="1"/>
  <c r="Q803" i="60" s="1"/>
  <c r="G803" i="60"/>
  <c r="F803" i="60"/>
  <c r="E803" i="60"/>
  <c r="R803" i="60"/>
  <c r="G770" i="60"/>
  <c r="F770" i="60"/>
  <c r="E770" i="60"/>
  <c r="R770" i="60"/>
  <c r="Q1000" i="60" a="1"/>
  <c r="Q1000" i="60" s="1"/>
  <c r="G1000" i="60"/>
  <c r="F1000" i="60"/>
  <c r="E1000" i="60"/>
  <c r="R1000" i="60"/>
  <c r="Q1011" i="60" a="1"/>
  <c r="Q1011" i="60" s="1"/>
  <c r="G1011" i="60"/>
  <c r="F1011" i="60"/>
  <c r="E1011" i="60"/>
  <c r="R1011" i="60"/>
  <c r="Q935" i="60" a="1"/>
  <c r="Q935" i="60" s="1"/>
  <c r="G935" i="60"/>
  <c r="F935" i="60"/>
  <c r="E935" i="60"/>
  <c r="R935" i="60"/>
  <c r="Q864" i="60" a="1"/>
  <c r="Q864" i="60" s="1"/>
  <c r="G864" i="60"/>
  <c r="F864" i="60"/>
  <c r="E864" i="60"/>
  <c r="R864" i="60"/>
  <c r="Q966" i="60" a="1"/>
  <c r="Q966" i="60" s="1"/>
  <c r="G966" i="60"/>
  <c r="F966" i="60"/>
  <c r="R966" i="60"/>
  <c r="E966" i="60"/>
  <c r="G735" i="60"/>
  <c r="F735" i="60"/>
  <c r="R735" i="60"/>
  <c r="E735" i="60"/>
  <c r="Q715" i="60" a="1"/>
  <c r="Q715" i="60" s="1"/>
  <c r="G715" i="60"/>
  <c r="F715" i="60"/>
  <c r="E715" i="60"/>
  <c r="R715" i="60"/>
  <c r="R269" i="60"/>
  <c r="R878" i="60"/>
  <c r="R782" i="60"/>
  <c r="R1043" i="60"/>
  <c r="R950" i="60"/>
  <c r="Q172" i="60" a="1"/>
  <c r="Q172" i="60" s="1"/>
  <c r="G172" i="60"/>
  <c r="F172" i="60"/>
  <c r="E172" i="60"/>
  <c r="R172" i="60"/>
  <c r="Q458" i="60" a="1"/>
  <c r="Q458" i="60" s="1"/>
  <c r="G458" i="60"/>
  <c r="F458" i="60"/>
  <c r="E458" i="60"/>
  <c r="R458" i="60"/>
  <c r="Q324" i="60" a="1"/>
  <c r="Q324" i="60" s="1"/>
  <c r="G324" i="60"/>
  <c r="F324" i="60"/>
  <c r="E324" i="60"/>
  <c r="R324" i="60"/>
  <c r="Q355" i="60" a="1"/>
  <c r="Q355" i="60" s="1"/>
  <c r="G355" i="60"/>
  <c r="F355" i="60"/>
  <c r="E355" i="60"/>
  <c r="R355" i="60"/>
  <c r="Q402" i="60" a="1"/>
  <c r="Q402" i="60" s="1"/>
  <c r="G402" i="60"/>
  <c r="F402" i="60"/>
  <c r="E402" i="60"/>
  <c r="R402" i="60"/>
  <c r="Q467" i="60" a="1"/>
  <c r="Q467" i="60" s="1"/>
  <c r="G467" i="60"/>
  <c r="F467" i="60"/>
  <c r="E467" i="60"/>
  <c r="R467" i="60"/>
  <c r="Q367" i="60" a="1"/>
  <c r="Q367" i="60" s="1"/>
  <c r="G367" i="60"/>
  <c r="F367" i="60"/>
  <c r="E367" i="60"/>
  <c r="R367" i="60"/>
  <c r="Q432" i="60" a="1"/>
  <c r="Q432" i="60" s="1"/>
  <c r="G432" i="60"/>
  <c r="F432" i="60"/>
  <c r="E432" i="60"/>
  <c r="R432" i="60"/>
  <c r="Q471" i="60" a="1"/>
  <c r="Q471" i="60" s="1"/>
  <c r="G471" i="60"/>
  <c r="F471" i="60"/>
  <c r="E471" i="60"/>
  <c r="R471" i="60"/>
  <c r="Q345" i="60" a="1"/>
  <c r="Q345" i="60" s="1"/>
  <c r="G345" i="60"/>
  <c r="F345" i="60"/>
  <c r="E345" i="60"/>
  <c r="R345" i="60"/>
  <c r="Q443" i="60" a="1"/>
  <c r="Q443" i="60" s="1"/>
  <c r="G443" i="60"/>
  <c r="F443" i="60"/>
  <c r="E443" i="60"/>
  <c r="R443" i="60"/>
  <c r="Q844" i="60" a="1"/>
  <c r="Q844" i="60" s="1"/>
  <c r="G844" i="60"/>
  <c r="F844" i="60"/>
  <c r="E844" i="60"/>
  <c r="R844" i="60"/>
  <c r="Q887" i="60" a="1"/>
  <c r="Q887" i="60" s="1"/>
  <c r="G887" i="60"/>
  <c r="F887" i="60"/>
  <c r="E887" i="60"/>
  <c r="R887" i="60"/>
  <c r="Q273" i="60" a="1"/>
  <c r="Q273" i="60" s="1"/>
  <c r="G273" i="60"/>
  <c r="F273" i="60"/>
  <c r="E273" i="60"/>
  <c r="R273" i="60"/>
  <c r="Q747" i="60" a="1"/>
  <c r="Q747" i="60" s="1"/>
  <c r="G747" i="60"/>
  <c r="F747" i="60"/>
  <c r="E747" i="60"/>
  <c r="R747" i="60"/>
  <c r="Q790" i="60" a="1"/>
  <c r="Q790" i="60" s="1"/>
  <c r="G790" i="60"/>
  <c r="F790" i="60"/>
  <c r="E790" i="60"/>
  <c r="R790" i="60"/>
  <c r="Q954" i="60" a="1"/>
  <c r="Q954" i="60" s="1"/>
  <c r="G954" i="60"/>
  <c r="F954" i="60"/>
  <c r="E954" i="60"/>
  <c r="R954" i="60"/>
  <c r="Q1031" i="60" a="1"/>
  <c r="Q1031" i="60" s="1"/>
  <c r="G1031" i="60"/>
  <c r="F1031" i="60"/>
  <c r="E1031" i="60"/>
  <c r="R1031" i="60"/>
  <c r="Q846" i="60" a="1"/>
  <c r="Q846" i="60" s="1"/>
  <c r="G846" i="60"/>
  <c r="F846" i="60"/>
  <c r="E846" i="60"/>
  <c r="R846" i="60"/>
  <c r="Q861" i="60" a="1"/>
  <c r="Q861" i="60" s="1"/>
  <c r="G861" i="60"/>
  <c r="F861" i="60"/>
  <c r="E861" i="60"/>
  <c r="R861" i="60"/>
  <c r="Q801" i="60" a="1"/>
  <c r="Q801" i="60" s="1"/>
  <c r="G801" i="60"/>
  <c r="F801" i="60"/>
  <c r="E801" i="60"/>
  <c r="R801" i="60"/>
  <c r="Q925" i="60" a="1"/>
  <c r="Q925" i="60" s="1"/>
  <c r="G925" i="60"/>
  <c r="F925" i="60"/>
  <c r="E925" i="60"/>
  <c r="R925" i="60"/>
  <c r="Q843" i="60" a="1"/>
  <c r="Q843" i="60" s="1"/>
  <c r="G843" i="60"/>
  <c r="F843" i="60"/>
  <c r="E843" i="60"/>
  <c r="R843" i="60"/>
  <c r="Q771" i="60" a="1"/>
  <c r="Q771" i="60" s="1"/>
  <c r="G771" i="60"/>
  <c r="F771" i="60"/>
  <c r="E771" i="60"/>
  <c r="R771" i="60"/>
  <c r="Q741" i="60" a="1"/>
  <c r="Q741" i="60" s="1"/>
  <c r="G741" i="60"/>
  <c r="F741" i="60"/>
  <c r="E741" i="60"/>
  <c r="R741" i="60"/>
  <c r="Q1012" i="60" a="1"/>
  <c r="Q1012" i="60" s="1"/>
  <c r="G1012" i="60"/>
  <c r="F1012" i="60"/>
  <c r="E1012" i="60"/>
  <c r="R1012" i="60"/>
  <c r="Q734" i="60" a="1"/>
  <c r="Q734" i="60" s="1"/>
  <c r="G734" i="60"/>
  <c r="F734" i="60"/>
  <c r="E734" i="60"/>
  <c r="R734" i="60"/>
  <c r="Q186" i="60" a="1"/>
  <c r="Q186" i="60" s="1"/>
  <c r="G186" i="60"/>
  <c r="F186" i="60"/>
  <c r="E186" i="60"/>
  <c r="R186" i="60"/>
  <c r="Q353" i="60" a="1"/>
  <c r="Q353" i="60" s="1"/>
  <c r="G353" i="60"/>
  <c r="F353" i="60"/>
  <c r="E353" i="60"/>
  <c r="R353" i="60"/>
  <c r="Q301" i="60" a="1"/>
  <c r="Q301" i="60" s="1"/>
  <c r="G301" i="60"/>
  <c r="F301" i="60"/>
  <c r="E301" i="60"/>
  <c r="R301" i="60"/>
  <c r="Q386" i="60" a="1"/>
  <c r="Q386" i="60" s="1"/>
  <c r="G386" i="60"/>
  <c r="F386" i="60"/>
  <c r="E386" i="60"/>
  <c r="R386" i="60"/>
  <c r="Q1189" i="60" a="1"/>
  <c r="Q1189" i="60" s="1"/>
  <c r="G1189" i="60"/>
  <c r="F1189" i="60"/>
  <c r="E1189" i="60"/>
  <c r="R1189" i="60"/>
  <c r="Q390" i="60" a="1"/>
  <c r="Q390" i="60" s="1"/>
  <c r="G390" i="60"/>
  <c r="F390" i="60"/>
  <c r="E390" i="60"/>
  <c r="R390" i="60"/>
  <c r="Q371" i="60" a="1"/>
  <c r="Q371" i="60" s="1"/>
  <c r="G371" i="60"/>
  <c r="F371" i="60"/>
  <c r="E371" i="60"/>
  <c r="R371" i="60"/>
  <c r="Q1123" i="60" a="1"/>
  <c r="Q1123" i="60" s="1"/>
  <c r="G1123" i="60"/>
  <c r="F1123" i="60"/>
  <c r="E1123" i="60"/>
  <c r="R1123" i="60"/>
  <c r="Q213" i="60" a="1"/>
  <c r="Q213" i="60" s="1"/>
  <c r="G213" i="60"/>
  <c r="F213" i="60"/>
  <c r="E213" i="60"/>
  <c r="R213" i="60"/>
  <c r="Q180" i="60" a="1"/>
  <c r="Q180" i="60" s="1"/>
  <c r="G180" i="60"/>
  <c r="F180" i="60"/>
  <c r="E180" i="60"/>
  <c r="R180" i="60"/>
  <c r="Q424" i="60" a="1"/>
  <c r="Q424" i="60" s="1"/>
  <c r="G424" i="60"/>
  <c r="F424" i="60"/>
  <c r="E424" i="60"/>
  <c r="R424" i="60"/>
  <c r="Q292" i="60" a="1"/>
  <c r="Q292" i="60" s="1"/>
  <c r="G292" i="60"/>
  <c r="F292" i="60"/>
  <c r="E292" i="60"/>
  <c r="R292" i="60"/>
  <c r="Q197" i="60" a="1"/>
  <c r="Q197" i="60" s="1"/>
  <c r="G197" i="60"/>
  <c r="F197" i="60"/>
  <c r="E197" i="60"/>
  <c r="R197" i="60"/>
  <c r="Q708" i="60" a="1"/>
  <c r="Q708" i="60" s="1"/>
  <c r="G708" i="60"/>
  <c r="F708" i="60"/>
  <c r="E708" i="60"/>
  <c r="R708" i="60"/>
  <c r="Q1109" i="60" a="1"/>
  <c r="Q1109" i="60" s="1"/>
  <c r="G1109" i="60"/>
  <c r="F1109" i="60"/>
  <c r="E1109" i="60"/>
  <c r="R1109" i="60"/>
  <c r="Q977" i="60" a="1"/>
  <c r="Q977" i="60" s="1"/>
  <c r="G977" i="60"/>
  <c r="F977" i="60"/>
  <c r="E977" i="60"/>
  <c r="R977" i="60"/>
  <c r="Q886" i="60" a="1"/>
  <c r="Q886" i="60" s="1"/>
  <c r="G886" i="60"/>
  <c r="F886" i="60"/>
  <c r="E886" i="60"/>
  <c r="R886" i="60"/>
  <c r="Q858" i="60" a="1"/>
  <c r="Q858" i="60" s="1"/>
  <c r="G858" i="60"/>
  <c r="F858" i="60"/>
  <c r="E858" i="60"/>
  <c r="R858" i="60"/>
  <c r="Q1070" i="60" a="1"/>
  <c r="Q1070" i="60" s="1"/>
  <c r="G1070" i="60"/>
  <c r="F1070" i="60"/>
  <c r="E1070" i="60"/>
  <c r="R1070" i="60"/>
  <c r="Q867" i="60" a="1"/>
  <c r="Q867" i="60" s="1"/>
  <c r="G867" i="60"/>
  <c r="F867" i="60"/>
  <c r="E867" i="60"/>
  <c r="R867" i="60"/>
  <c r="Q1075" i="60" a="1"/>
  <c r="Q1075" i="60" s="1"/>
  <c r="G1075" i="60"/>
  <c r="F1075" i="60"/>
  <c r="E1075" i="60"/>
  <c r="R1075" i="60"/>
  <c r="Q749" i="60" a="1"/>
  <c r="Q749" i="60" s="1"/>
  <c r="G749" i="60"/>
  <c r="F749" i="60"/>
  <c r="E749" i="60"/>
  <c r="R749" i="60"/>
  <c r="Q957" i="60" a="1"/>
  <c r="Q957" i="60" s="1"/>
  <c r="G957" i="60"/>
  <c r="F957" i="60"/>
  <c r="E957" i="60"/>
  <c r="R957" i="60"/>
  <c r="Q1084" i="60" a="1"/>
  <c r="Q1084" i="60" s="1"/>
  <c r="G1084" i="60"/>
  <c r="F1084" i="60"/>
  <c r="E1084" i="60"/>
  <c r="R1084" i="60"/>
  <c r="Q973" i="60" a="1"/>
  <c r="Q973" i="60" s="1"/>
  <c r="G973" i="60"/>
  <c r="F973" i="60"/>
  <c r="E973" i="60"/>
  <c r="R973" i="60"/>
  <c r="Q918" i="60" a="1"/>
  <c r="Q918" i="60" s="1"/>
  <c r="G918" i="60"/>
  <c r="F918" i="60"/>
  <c r="E918" i="60"/>
  <c r="R918" i="60"/>
  <c r="Q755" i="60" a="1"/>
  <c r="Q755" i="60" s="1"/>
  <c r="G755" i="60"/>
  <c r="F755" i="60"/>
  <c r="E755" i="60"/>
  <c r="R755" i="60"/>
  <c r="Q1020" i="60" a="1"/>
  <c r="Q1020" i="60" s="1"/>
  <c r="G1020" i="60"/>
  <c r="F1020" i="60"/>
  <c r="E1020" i="60"/>
  <c r="R1020" i="60"/>
  <c r="Q278" i="60" a="1"/>
  <c r="Q278" i="60" s="1"/>
  <c r="G278" i="60"/>
  <c r="F278" i="60"/>
  <c r="E278" i="60"/>
  <c r="R278" i="60"/>
  <c r="Q652" i="60" a="1"/>
  <c r="Q652" i="60" s="1"/>
  <c r="G652" i="60"/>
  <c r="F652" i="60"/>
  <c r="E652" i="60"/>
  <c r="R652" i="60"/>
  <c r="Q604" i="60" a="1"/>
  <c r="Q604" i="60" s="1"/>
  <c r="G604" i="60"/>
  <c r="F604" i="60"/>
  <c r="E604" i="60"/>
  <c r="R604" i="60"/>
  <c r="Q614" i="60" a="1"/>
  <c r="Q614" i="60" s="1"/>
  <c r="G614" i="60"/>
  <c r="F614" i="60"/>
  <c r="E614" i="60"/>
  <c r="R614" i="60"/>
  <c r="Q234" i="60" a="1"/>
  <c r="Q234" i="60" s="1"/>
  <c r="G234" i="60"/>
  <c r="F234" i="60"/>
  <c r="E234" i="60"/>
  <c r="R234" i="60"/>
  <c r="Q595" i="60" a="1"/>
  <c r="Q595" i="60" s="1"/>
  <c r="G595" i="60"/>
  <c r="F595" i="60"/>
  <c r="E595" i="60"/>
  <c r="R595" i="60"/>
  <c r="Q508" i="60" a="1"/>
  <c r="Q508" i="60" s="1"/>
  <c r="G508" i="60"/>
  <c r="F508" i="60"/>
  <c r="E508" i="60"/>
  <c r="R508" i="60"/>
  <c r="Q539" i="60" a="1"/>
  <c r="Q539" i="60" s="1"/>
  <c r="G539" i="60"/>
  <c r="F539" i="60"/>
  <c r="E539" i="60"/>
  <c r="R539" i="60"/>
  <c r="Q572" i="60" a="1"/>
  <c r="Q572" i="60" s="1"/>
  <c r="G572" i="60"/>
  <c r="F572" i="60"/>
  <c r="E572" i="60"/>
  <c r="R572" i="60"/>
  <c r="Q633" i="60" a="1"/>
  <c r="Q633" i="60" s="1"/>
  <c r="G633" i="60"/>
  <c r="F633" i="60"/>
  <c r="E633" i="60"/>
  <c r="R633" i="60"/>
  <c r="Q1146" i="60" a="1"/>
  <c r="Q1146" i="60" s="1"/>
  <c r="G1146" i="60"/>
  <c r="F1146" i="60"/>
  <c r="E1146" i="60"/>
  <c r="R1146" i="60"/>
  <c r="Q601" i="60" a="1"/>
  <c r="Q601" i="60" s="1"/>
  <c r="G601" i="60"/>
  <c r="F601" i="60"/>
  <c r="E601" i="60"/>
  <c r="R601" i="60"/>
  <c r="Q486" i="60" a="1"/>
  <c r="Q486" i="60" s="1"/>
  <c r="G486" i="60"/>
  <c r="F486" i="60"/>
  <c r="E486" i="60"/>
  <c r="R486" i="60"/>
  <c r="Q482" i="60" a="1"/>
  <c r="Q482" i="60" s="1"/>
  <c r="G482" i="60"/>
  <c r="F482" i="60"/>
  <c r="E482" i="60"/>
  <c r="R482" i="60"/>
  <c r="Q551" i="60" a="1"/>
  <c r="Q551" i="60" s="1"/>
  <c r="G551" i="60"/>
  <c r="F551" i="60"/>
  <c r="E551" i="60"/>
  <c r="R551" i="60"/>
  <c r="Q1184" i="60" a="1"/>
  <c r="Q1184" i="60" s="1"/>
  <c r="G1184" i="60"/>
  <c r="F1184" i="60"/>
  <c r="E1184" i="60"/>
  <c r="R1184" i="60"/>
  <c r="Q1255" i="60" a="1"/>
  <c r="Q1255" i="60" s="1"/>
  <c r="G1255" i="60"/>
  <c r="F1255" i="60"/>
  <c r="E1255" i="60"/>
  <c r="R1255" i="60"/>
  <c r="Q1211" i="60" a="1"/>
  <c r="Q1211" i="60" s="1"/>
  <c r="G1211" i="60"/>
  <c r="F1211" i="60"/>
  <c r="E1211" i="60"/>
  <c r="R1211" i="60"/>
  <c r="Q1216" i="60" a="1"/>
  <c r="Q1216" i="60" s="1"/>
  <c r="G1216" i="60"/>
  <c r="F1216" i="60"/>
  <c r="E1216" i="60"/>
  <c r="R1216" i="60"/>
  <c r="Q1284" i="60" a="1"/>
  <c r="Q1284" i="60" s="1"/>
  <c r="G1284" i="60"/>
  <c r="F1284" i="60"/>
  <c r="E1284" i="60"/>
  <c r="R1284" i="60"/>
  <c r="Q1297" i="60" a="1"/>
  <c r="Q1297" i="60" s="1"/>
  <c r="G1297" i="60"/>
  <c r="F1297" i="60"/>
  <c r="E1297" i="60"/>
  <c r="R1297" i="60"/>
  <c r="Q1309" i="60" a="1"/>
  <c r="Q1309" i="60" s="1"/>
  <c r="G1309" i="60"/>
  <c r="F1309" i="60"/>
  <c r="E1309" i="60"/>
  <c r="R1309" i="60"/>
  <c r="Q1349" i="60" a="1"/>
  <c r="Q1349" i="60" s="1"/>
  <c r="G1349" i="60"/>
  <c r="F1349" i="60"/>
  <c r="E1349" i="60"/>
  <c r="R1349" i="60"/>
  <c r="Q1332" i="60" a="1"/>
  <c r="Q1332" i="60" s="1"/>
  <c r="G1332" i="60"/>
  <c r="F1332" i="60"/>
  <c r="E1332" i="60"/>
  <c r="R1332" i="60"/>
  <c r="Q1341" i="60" a="1"/>
  <c r="Q1341" i="60" s="1"/>
  <c r="G1341" i="60"/>
  <c r="F1341" i="60"/>
  <c r="E1341" i="60"/>
  <c r="R1341" i="60"/>
  <c r="Q115" i="60" a="1"/>
  <c r="Q115" i="60" s="1"/>
  <c r="G115" i="60"/>
  <c r="F115" i="60"/>
  <c r="E115" i="60"/>
  <c r="R115" i="60"/>
  <c r="Q88" i="60" a="1"/>
  <c r="Q88" i="60" s="1"/>
  <c r="G88" i="60"/>
  <c r="F88" i="60"/>
  <c r="E88" i="60"/>
  <c r="R88" i="60"/>
  <c r="Q92" i="60" a="1"/>
  <c r="Q92" i="60" s="1"/>
  <c r="G92" i="60"/>
  <c r="F92" i="60"/>
  <c r="E92" i="60"/>
  <c r="R92" i="60"/>
  <c r="Q142" i="60" a="1"/>
  <c r="Q142" i="60" s="1"/>
  <c r="G142" i="60"/>
  <c r="F142" i="60"/>
  <c r="E142" i="60"/>
  <c r="R142" i="60"/>
  <c r="Q76" i="60" a="1"/>
  <c r="Q76" i="60" s="1"/>
  <c r="G76" i="60"/>
  <c r="F76" i="60"/>
  <c r="E76" i="60"/>
  <c r="R76" i="60"/>
  <c r="Q33" i="60" a="1"/>
  <c r="Q33" i="60" s="1"/>
  <c r="G33" i="60"/>
  <c r="F33" i="60"/>
  <c r="E33" i="60"/>
  <c r="R33" i="60"/>
  <c r="Q135" i="60" a="1"/>
  <c r="Q135" i="60" s="1"/>
  <c r="G135" i="60"/>
  <c r="F135" i="60"/>
  <c r="R135" i="60"/>
  <c r="Q144" i="60" a="1"/>
  <c r="Q144" i="60" s="1"/>
  <c r="G144" i="60"/>
  <c r="F144" i="60"/>
  <c r="E144" i="60"/>
  <c r="R144" i="60"/>
  <c r="Q60" i="60" a="1"/>
  <c r="Q60" i="60" s="1"/>
  <c r="G60" i="60"/>
  <c r="F60" i="60"/>
  <c r="E60" i="60"/>
  <c r="R60" i="60"/>
  <c r="Q1387" i="60" a="1"/>
  <c r="Q1387" i="60" s="1"/>
  <c r="G1387" i="60"/>
  <c r="F1387" i="60"/>
  <c r="E1387" i="60"/>
  <c r="R1387" i="60"/>
  <c r="Q691" i="60" a="1"/>
  <c r="Q691" i="60" s="1"/>
  <c r="G691" i="60"/>
  <c r="F691" i="60"/>
  <c r="E691" i="60"/>
  <c r="R691" i="60"/>
  <c r="Q392" i="60" a="1"/>
  <c r="Q392" i="60" s="1"/>
  <c r="G392" i="60"/>
  <c r="F392" i="60"/>
  <c r="E392" i="60"/>
  <c r="R392" i="60"/>
  <c r="Q214" i="60" a="1"/>
  <c r="Q214" i="60" s="1"/>
  <c r="G214" i="60"/>
  <c r="F214" i="60"/>
  <c r="E214" i="60"/>
  <c r="Q391" i="60" a="1"/>
  <c r="Q391" i="60" s="1"/>
  <c r="G391" i="60"/>
  <c r="F391" i="60"/>
  <c r="E391" i="60"/>
  <c r="R391" i="60"/>
  <c r="Q200" i="60" a="1"/>
  <c r="Q200" i="60" s="1"/>
  <c r="G200" i="60"/>
  <c r="F200" i="60"/>
  <c r="E200" i="60"/>
  <c r="R200" i="60"/>
  <c r="Q312" i="60" a="1"/>
  <c r="Q312" i="60" s="1"/>
  <c r="G312" i="60"/>
  <c r="F312" i="60"/>
  <c r="E312" i="60"/>
  <c r="R312" i="60"/>
  <c r="Q456" i="60" a="1"/>
  <c r="Q456" i="60" s="1"/>
  <c r="G456" i="60"/>
  <c r="F456" i="60"/>
  <c r="E456" i="60"/>
  <c r="R456" i="60"/>
  <c r="Q294" i="60" a="1"/>
  <c r="Q294" i="60" s="1"/>
  <c r="G294" i="60"/>
  <c r="F294" i="60"/>
  <c r="E294" i="60"/>
  <c r="R294" i="60"/>
  <c r="Q335" i="60" a="1"/>
  <c r="Q335" i="60" s="1"/>
  <c r="G335" i="60"/>
  <c r="E335" i="60"/>
  <c r="F335" i="60"/>
  <c r="R335" i="60"/>
  <c r="Q297" i="60" a="1"/>
  <c r="Q297" i="60" s="1"/>
  <c r="G297" i="60"/>
  <c r="F297" i="60"/>
  <c r="E297" i="60"/>
  <c r="R297" i="60"/>
  <c r="Q430" i="60" a="1"/>
  <c r="Q430" i="60" s="1"/>
  <c r="G430" i="60"/>
  <c r="F430" i="60"/>
  <c r="E430" i="60"/>
  <c r="R430" i="60"/>
  <c r="Q1110" i="60" a="1"/>
  <c r="Q1110" i="60" s="1"/>
  <c r="G1110" i="60"/>
  <c r="F1110" i="60"/>
  <c r="E1110" i="60"/>
  <c r="R1110" i="60"/>
  <c r="Q229" i="60" a="1"/>
  <c r="Q229" i="60" s="1"/>
  <c r="G229" i="60"/>
  <c r="F229" i="60"/>
  <c r="E229" i="60"/>
  <c r="R229" i="60"/>
  <c r="Q1107" i="60" a="1"/>
  <c r="Q1107" i="60" s="1"/>
  <c r="G1107" i="60"/>
  <c r="F1107" i="60"/>
  <c r="E1107" i="60"/>
  <c r="R1107" i="60"/>
  <c r="Q326" i="60" a="1"/>
  <c r="Q326" i="60" s="1"/>
  <c r="G326" i="60"/>
  <c r="F326" i="60"/>
  <c r="E326" i="60"/>
  <c r="R326" i="60"/>
  <c r="Q709" i="60" a="1"/>
  <c r="Q709" i="60" s="1"/>
  <c r="G709" i="60"/>
  <c r="F709" i="60"/>
  <c r="E709" i="60"/>
  <c r="R709" i="60"/>
  <c r="Q1163" i="60" a="1"/>
  <c r="Q1163" i="60" s="1"/>
  <c r="G1163" i="60"/>
  <c r="F1163" i="60"/>
  <c r="E1163" i="60"/>
  <c r="R1163" i="60"/>
  <c r="Q349" i="60" a="1"/>
  <c r="Q349" i="60" s="1"/>
  <c r="G349" i="60"/>
  <c r="F349" i="60"/>
  <c r="E349" i="60"/>
  <c r="R349" i="60"/>
  <c r="Q190" i="60" a="1"/>
  <c r="Q190" i="60" s="1"/>
  <c r="G190" i="60"/>
  <c r="F190" i="60"/>
  <c r="E190" i="60"/>
  <c r="R190" i="60"/>
  <c r="Q699" i="60" a="1"/>
  <c r="Q699" i="60" s="1"/>
  <c r="G699" i="60"/>
  <c r="F699" i="60"/>
  <c r="E699" i="60"/>
  <c r="R699" i="60"/>
  <c r="Q318" i="60" a="1"/>
  <c r="Q318" i="60" s="1"/>
  <c r="G318" i="60"/>
  <c r="F318" i="60"/>
  <c r="E318" i="60"/>
  <c r="R318" i="60"/>
  <c r="Q264" i="60" a="1"/>
  <c r="Q264" i="60" s="1"/>
  <c r="G264" i="60"/>
  <c r="F264" i="60"/>
  <c r="E264" i="60"/>
  <c r="R264" i="60"/>
  <c r="Q682" i="60" a="1"/>
  <c r="Q682" i="60" s="1"/>
  <c r="G682" i="60"/>
  <c r="F682" i="60"/>
  <c r="E682" i="60"/>
  <c r="R682" i="60"/>
  <c r="Q167" i="60" a="1"/>
  <c r="Q167" i="60" s="1"/>
  <c r="G167" i="60"/>
  <c r="F167" i="60"/>
  <c r="E167" i="60"/>
  <c r="R167" i="60"/>
  <c r="Q291" i="60" a="1"/>
  <c r="Q291" i="60" s="1"/>
  <c r="G291" i="60"/>
  <c r="F291" i="60"/>
  <c r="E291" i="60"/>
  <c r="R291" i="60"/>
  <c r="Q1209" i="60" a="1"/>
  <c r="Q1209" i="60" s="1"/>
  <c r="G1209" i="60"/>
  <c r="F1209" i="60"/>
  <c r="E1209" i="60"/>
  <c r="R1209" i="60"/>
  <c r="Q158" i="60" a="1"/>
  <c r="Q158" i="60" s="1"/>
  <c r="G158" i="60"/>
  <c r="F158" i="60"/>
  <c r="E158" i="60"/>
  <c r="R158" i="60"/>
  <c r="Q161" i="60" a="1"/>
  <c r="Q161" i="60" s="1"/>
  <c r="G161" i="60"/>
  <c r="F161" i="60"/>
  <c r="E161" i="60"/>
  <c r="R161" i="60"/>
  <c r="Q165" i="60" a="1"/>
  <c r="Q165" i="60" s="1"/>
  <c r="G165" i="60"/>
  <c r="F165" i="60"/>
  <c r="E165" i="60"/>
  <c r="R165" i="60"/>
  <c r="Q162" i="60" a="1"/>
  <c r="Q162" i="60" s="1"/>
  <c r="G162" i="60"/>
  <c r="F162" i="60"/>
  <c r="E162" i="60"/>
  <c r="R162" i="60"/>
  <c r="Q408" i="60" a="1"/>
  <c r="Q408" i="60" s="1"/>
  <c r="G408" i="60"/>
  <c r="F408" i="60"/>
  <c r="E408" i="60"/>
  <c r="R408" i="60"/>
  <c r="Q1162" i="60" a="1"/>
  <c r="Q1162" i="60" s="1"/>
  <c r="G1162" i="60"/>
  <c r="F1162" i="60"/>
  <c r="E1162" i="60"/>
  <c r="R1162" i="60"/>
  <c r="Q785" i="60" a="1"/>
  <c r="Q785" i="60" s="1"/>
  <c r="G785" i="60"/>
  <c r="F785" i="60"/>
  <c r="E785" i="60"/>
  <c r="R785" i="60"/>
  <c r="Q884" i="60" a="1"/>
  <c r="Q884" i="60" s="1"/>
  <c r="G884" i="60"/>
  <c r="F884" i="60"/>
  <c r="E884" i="60"/>
  <c r="R884" i="60"/>
  <c r="Q979" i="60" a="1"/>
  <c r="Q979" i="60" s="1"/>
  <c r="G979" i="60"/>
  <c r="F979" i="60"/>
  <c r="E979" i="60"/>
  <c r="R979" i="60"/>
  <c r="Q1016" i="60" a="1"/>
  <c r="Q1016" i="60" s="1"/>
  <c r="G1016" i="60"/>
  <c r="F1016" i="60"/>
  <c r="E1016" i="60"/>
  <c r="R1016" i="60"/>
  <c r="Q893" i="60" a="1"/>
  <c r="Q893" i="60" s="1"/>
  <c r="G893" i="60"/>
  <c r="F893" i="60"/>
  <c r="E893" i="60"/>
  <c r="R893" i="60"/>
  <c r="Q1068" i="60" a="1"/>
  <c r="Q1068" i="60" s="1"/>
  <c r="G1068" i="60"/>
  <c r="F1068" i="60"/>
  <c r="E1068" i="60"/>
  <c r="R1068" i="60"/>
  <c r="Q788" i="60" a="1"/>
  <c r="Q788" i="60" s="1"/>
  <c r="G788" i="60"/>
  <c r="F788" i="60"/>
  <c r="E788" i="60"/>
  <c r="R788" i="60"/>
  <c r="Q1006" i="60" a="1"/>
  <c r="Q1006" i="60" s="1"/>
  <c r="G1006" i="60"/>
  <c r="F1006" i="60"/>
  <c r="E1006" i="60"/>
  <c r="R1006" i="60"/>
  <c r="Q901" i="60" a="1"/>
  <c r="Q901" i="60" s="1"/>
  <c r="G901" i="60"/>
  <c r="F901" i="60"/>
  <c r="E901" i="60"/>
  <c r="R901" i="60"/>
  <c r="Q765" i="60" a="1"/>
  <c r="Q765" i="60" s="1"/>
  <c r="G765" i="60"/>
  <c r="F765" i="60"/>
  <c r="E765" i="60"/>
  <c r="R765" i="60"/>
  <c r="Q1008" i="60" a="1"/>
  <c r="Q1008" i="60" s="1"/>
  <c r="G1008" i="60"/>
  <c r="F1008" i="60"/>
  <c r="E1008" i="60"/>
  <c r="R1008" i="60"/>
  <c r="Q953" i="60" a="1"/>
  <c r="Q953" i="60" s="1"/>
  <c r="G953" i="60"/>
  <c r="F953" i="60"/>
  <c r="E953" i="60"/>
  <c r="R953" i="60"/>
  <c r="Q1030" i="60" a="1"/>
  <c r="Q1030" i="60" s="1"/>
  <c r="G1030" i="60"/>
  <c r="F1030" i="60"/>
  <c r="E1030" i="60"/>
  <c r="R1030" i="60"/>
  <c r="Q806" i="60" a="1"/>
  <c r="Q806" i="60" s="1"/>
  <c r="G806" i="60"/>
  <c r="F806" i="60"/>
  <c r="E806" i="60"/>
  <c r="R806" i="60"/>
  <c r="Q740" i="60" a="1"/>
  <c r="Q740" i="60" s="1"/>
  <c r="G740" i="60"/>
  <c r="F740" i="60"/>
  <c r="E740" i="60"/>
  <c r="R740" i="60"/>
  <c r="Q795" i="60" a="1"/>
  <c r="Q795" i="60" s="1"/>
  <c r="G795" i="60"/>
  <c r="F795" i="60"/>
  <c r="E795" i="60"/>
  <c r="R795" i="60"/>
  <c r="Q1045" i="60" a="1"/>
  <c r="Q1045" i="60" s="1"/>
  <c r="G1045" i="60"/>
  <c r="F1045" i="60"/>
  <c r="E1045" i="60"/>
  <c r="R1045" i="60"/>
  <c r="Q813" i="60" a="1"/>
  <c r="Q813" i="60" s="1"/>
  <c r="G813" i="60"/>
  <c r="F813" i="60"/>
  <c r="E813" i="60"/>
  <c r="R813" i="60"/>
  <c r="Q1049" i="60" a="1"/>
  <c r="Q1049" i="60" s="1"/>
  <c r="G1049" i="60"/>
  <c r="F1049" i="60"/>
  <c r="E1049" i="60"/>
  <c r="R1049" i="60"/>
  <c r="G767" i="60"/>
  <c r="F767" i="60"/>
  <c r="E767" i="60"/>
  <c r="R767" i="60"/>
  <c r="Q917" i="60" a="1"/>
  <c r="Q917" i="60" s="1"/>
  <c r="G917" i="60"/>
  <c r="F917" i="60"/>
  <c r="E917" i="60"/>
  <c r="R917" i="60"/>
  <c r="Q817" i="60" a="1"/>
  <c r="Q817" i="60" s="1"/>
  <c r="G817" i="60"/>
  <c r="F817" i="60"/>
  <c r="E817" i="60"/>
  <c r="R817" i="60"/>
  <c r="Q960" i="60" a="1"/>
  <c r="Q960" i="60" s="1"/>
  <c r="G960" i="60"/>
  <c r="F960" i="60"/>
  <c r="E960" i="60"/>
  <c r="R960" i="60"/>
  <c r="Q922" i="60" a="1"/>
  <c r="Q922" i="60" s="1"/>
  <c r="G922" i="60"/>
  <c r="F922" i="60"/>
  <c r="E922" i="60"/>
  <c r="R922" i="60"/>
  <c r="Q1090" i="60" a="1"/>
  <c r="Q1090" i="60" s="1"/>
  <c r="G1090" i="60"/>
  <c r="F1090" i="60"/>
  <c r="E1090" i="60"/>
  <c r="R1090" i="60"/>
  <c r="G1091" i="60"/>
  <c r="F1091" i="60"/>
  <c r="E1091" i="60"/>
  <c r="R1091" i="60"/>
  <c r="Q270" i="60" a="1"/>
  <c r="Q270" i="60" s="1"/>
  <c r="G270" i="60"/>
  <c r="F270" i="60"/>
  <c r="E270" i="60"/>
  <c r="R270" i="60"/>
  <c r="Q751" i="60" a="1"/>
  <c r="Q751" i="60" s="1"/>
  <c r="G751" i="60"/>
  <c r="F751" i="60"/>
  <c r="E751" i="60"/>
  <c r="R751" i="60"/>
  <c r="G1014" i="60"/>
  <c r="F1014" i="60"/>
  <c r="E1014" i="60"/>
  <c r="R1014" i="60"/>
  <c r="Q1094" i="60" a="1"/>
  <c r="Q1094" i="60" s="1"/>
  <c r="G1094" i="60"/>
  <c r="F1094" i="60"/>
  <c r="E1094" i="60"/>
  <c r="R1094" i="60"/>
  <c r="Q279" i="60" a="1"/>
  <c r="Q279" i="60" s="1"/>
  <c r="G279" i="60"/>
  <c r="F279" i="60"/>
  <c r="E279" i="60"/>
  <c r="R279" i="60"/>
  <c r="G939" i="60"/>
  <c r="F939" i="60"/>
  <c r="E939" i="60"/>
  <c r="R939" i="60"/>
  <c r="Q840" i="60" a="1"/>
  <c r="Q840" i="60" s="1"/>
  <c r="G840" i="60"/>
  <c r="F840" i="60"/>
  <c r="E840" i="60"/>
  <c r="R840" i="60"/>
  <c r="Q705" i="60" a="1"/>
  <c r="Q705" i="60" s="1"/>
  <c r="G705" i="60"/>
  <c r="F705" i="60"/>
  <c r="E705" i="60"/>
  <c r="R705" i="60"/>
  <c r="Q1120" i="60" a="1"/>
  <c r="Q1120" i="60" s="1"/>
  <c r="G1120" i="60"/>
  <c r="F1120" i="60"/>
  <c r="E1120" i="60"/>
  <c r="R1120" i="60"/>
  <c r="Q397" i="60" a="1"/>
  <c r="Q397" i="60" s="1"/>
  <c r="G397" i="60"/>
  <c r="F397" i="60"/>
  <c r="E397" i="60"/>
  <c r="R397" i="60"/>
  <c r="Q400" i="60" a="1"/>
  <c r="Q400" i="60" s="1"/>
  <c r="G400" i="60"/>
  <c r="F400" i="60"/>
  <c r="E400" i="60"/>
  <c r="R400" i="60"/>
  <c r="Q215" i="60" a="1"/>
  <c r="Q215" i="60" s="1"/>
  <c r="G215" i="60"/>
  <c r="F215" i="60"/>
  <c r="E215" i="60"/>
  <c r="R215" i="60"/>
  <c r="Q1127" i="60" a="1"/>
  <c r="Q1127" i="60" s="1"/>
  <c r="G1127" i="60"/>
  <c r="F1127" i="60"/>
  <c r="E1127" i="60"/>
  <c r="R1127" i="60"/>
  <c r="Q1129" i="60" a="1"/>
  <c r="Q1129" i="60" s="1"/>
  <c r="G1129" i="60"/>
  <c r="F1129" i="60"/>
  <c r="E1129" i="60"/>
  <c r="R1129" i="60"/>
  <c r="Q1205" i="60" a="1"/>
  <c r="Q1205" i="60" s="1"/>
  <c r="G1205" i="60"/>
  <c r="F1205" i="60"/>
  <c r="E1205" i="60"/>
  <c r="R1205" i="60"/>
  <c r="Q460" i="60" a="1"/>
  <c r="Q460" i="60" s="1"/>
  <c r="G460" i="60"/>
  <c r="F460" i="60"/>
  <c r="E460" i="60"/>
  <c r="R460" i="60"/>
  <c r="Q347" i="60" a="1"/>
  <c r="Q347" i="60" s="1"/>
  <c r="G347" i="60"/>
  <c r="F347" i="60"/>
  <c r="E347" i="60"/>
  <c r="R347" i="60"/>
  <c r="Q201" i="60" a="1"/>
  <c r="Q201" i="60" s="1"/>
  <c r="G201" i="60"/>
  <c r="F201" i="60"/>
  <c r="E201" i="60"/>
  <c r="R201" i="60"/>
  <c r="Q375" i="60" a="1"/>
  <c r="Q375" i="60" s="1"/>
  <c r="G375" i="60"/>
  <c r="F375" i="60"/>
  <c r="E375" i="60"/>
  <c r="Q461" i="60" a="1"/>
  <c r="Q461" i="60" s="1"/>
  <c r="G461" i="60"/>
  <c r="F461" i="60"/>
  <c r="E461" i="60"/>
  <c r="R461" i="60"/>
  <c r="Q1132" i="60" a="1"/>
  <c r="Q1132" i="60" s="1"/>
  <c r="G1132" i="60"/>
  <c r="F1132" i="60"/>
  <c r="E1132" i="60"/>
  <c r="R1132" i="60"/>
  <c r="Q425" i="60" a="1"/>
  <c r="Q425" i="60" s="1"/>
  <c r="G425" i="60"/>
  <c r="F425" i="60"/>
  <c r="E425" i="60"/>
  <c r="R425" i="60"/>
  <c r="Q452" i="60" a="1"/>
  <c r="Q452" i="60" s="1"/>
  <c r="G452" i="60"/>
  <c r="F452" i="60"/>
  <c r="E452" i="60"/>
  <c r="R452" i="60"/>
  <c r="Q389" i="60" a="1"/>
  <c r="Q389" i="60" s="1"/>
  <c r="G389" i="60"/>
  <c r="F389" i="60"/>
  <c r="E389" i="60"/>
  <c r="R389" i="60"/>
  <c r="Q1186" i="60" a="1"/>
  <c r="Q1186" i="60" s="1"/>
  <c r="G1186" i="60"/>
  <c r="F1186" i="60"/>
  <c r="E1186" i="60"/>
  <c r="R1186" i="60"/>
  <c r="Q175" i="60" a="1"/>
  <c r="Q175" i="60" s="1"/>
  <c r="G175" i="60"/>
  <c r="F175" i="60"/>
  <c r="E175" i="60"/>
  <c r="R175" i="60"/>
  <c r="Q211" i="60" a="1"/>
  <c r="Q211" i="60" s="1"/>
  <c r="G211" i="60"/>
  <c r="F211" i="60"/>
  <c r="E211" i="60"/>
  <c r="R211" i="60"/>
  <c r="Q216" i="60" a="1"/>
  <c r="Q216" i="60" s="1"/>
  <c r="G216" i="60"/>
  <c r="F216" i="60"/>
  <c r="E216" i="60"/>
  <c r="R216" i="60"/>
  <c r="Q687" i="60" a="1"/>
  <c r="Q687" i="60" s="1"/>
  <c r="G687" i="60"/>
  <c r="F687" i="60"/>
  <c r="E687" i="60"/>
  <c r="R687" i="60"/>
  <c r="Q1206" i="60" a="1"/>
  <c r="Q1206" i="60" s="1"/>
  <c r="G1206" i="60"/>
  <c r="F1206" i="60"/>
  <c r="E1206" i="60"/>
  <c r="R1206" i="60"/>
  <c r="Q321" i="60" a="1"/>
  <c r="Q321" i="60" s="1"/>
  <c r="G321" i="60"/>
  <c r="F321" i="60"/>
  <c r="E321" i="60"/>
  <c r="R321" i="60"/>
  <c r="Q228" i="60" a="1"/>
  <c r="Q228" i="60" s="1"/>
  <c r="G228" i="60"/>
  <c r="F228" i="60"/>
  <c r="E228" i="60"/>
  <c r="R228" i="60"/>
  <c r="Q205" i="60" a="1"/>
  <c r="Q205" i="60" s="1"/>
  <c r="G205" i="60"/>
  <c r="F205" i="60"/>
  <c r="E205" i="60"/>
  <c r="R205" i="60"/>
  <c r="Q285" i="60" a="1"/>
  <c r="Q285" i="60" s="1"/>
  <c r="G285" i="60"/>
  <c r="E285" i="60"/>
  <c r="F285" i="60"/>
  <c r="R285" i="60"/>
  <c r="Q1135" i="60" a="1"/>
  <c r="Q1135" i="60" s="1"/>
  <c r="G1135" i="60"/>
  <c r="F1135" i="60"/>
  <c r="E1135" i="60"/>
  <c r="R1135" i="60"/>
  <c r="Q315" i="60" a="1"/>
  <c r="Q315" i="60" s="1"/>
  <c r="G315" i="60"/>
  <c r="F315" i="60"/>
  <c r="E315" i="60"/>
  <c r="R315" i="60"/>
  <c r="Q431" i="60" a="1"/>
  <c r="Q431" i="60" s="1"/>
  <c r="G431" i="60"/>
  <c r="F431" i="60"/>
  <c r="E431" i="60"/>
  <c r="R431" i="60"/>
  <c r="Q194" i="60" a="1"/>
  <c r="Q194" i="60" s="1"/>
  <c r="G194" i="60"/>
  <c r="F194" i="60"/>
  <c r="E194" i="60"/>
  <c r="R194" i="60"/>
  <c r="Q398" i="60" a="1"/>
  <c r="Q398" i="60" s="1"/>
  <c r="G398" i="60"/>
  <c r="F398" i="60"/>
  <c r="E398" i="60"/>
  <c r="R398" i="60"/>
  <c r="Q426" i="60" a="1"/>
  <c r="Q426" i="60" s="1"/>
  <c r="G426" i="60"/>
  <c r="F426" i="60"/>
  <c r="E426" i="60"/>
  <c r="R426" i="60"/>
  <c r="Q468" i="60" a="1"/>
  <c r="Q468" i="60" s="1"/>
  <c r="G468" i="60"/>
  <c r="F468" i="60"/>
  <c r="E468" i="60"/>
  <c r="R468" i="60"/>
  <c r="Q164" i="60" a="1"/>
  <c r="Q164" i="60" s="1"/>
  <c r="G164" i="60"/>
  <c r="F164" i="60"/>
  <c r="E164" i="60"/>
  <c r="R164" i="60"/>
  <c r="Q212" i="60" a="1"/>
  <c r="Q212" i="60" s="1"/>
  <c r="G212" i="60"/>
  <c r="F212" i="60"/>
  <c r="E212" i="60"/>
  <c r="R212" i="60"/>
  <c r="Q317" i="60" a="1"/>
  <c r="Q317" i="60" s="1"/>
  <c r="G317" i="60"/>
  <c r="F317" i="60"/>
  <c r="E317" i="60"/>
  <c r="Q697" i="60" a="1"/>
  <c r="Q697" i="60" s="1"/>
  <c r="G697" i="60"/>
  <c r="F697" i="60"/>
  <c r="E697" i="60"/>
  <c r="R697" i="60"/>
  <c r="Q459" i="60" a="1"/>
  <c r="Q459" i="60" s="1"/>
  <c r="G459" i="60"/>
  <c r="F459" i="60"/>
  <c r="E459" i="60"/>
  <c r="R459" i="60"/>
  <c r="Q422" i="60" a="1"/>
  <c r="Q422" i="60" s="1"/>
  <c r="G422" i="60"/>
  <c r="F422" i="60"/>
  <c r="E422" i="60"/>
  <c r="R422" i="60"/>
  <c r="Q684" i="60" a="1"/>
  <c r="Q684" i="60" s="1"/>
  <c r="G684" i="60"/>
  <c r="F684" i="60"/>
  <c r="E684" i="60"/>
  <c r="R684" i="60"/>
  <c r="Q330" i="60" a="1"/>
  <c r="Q330" i="60" s="1"/>
  <c r="G330" i="60"/>
  <c r="F330" i="60"/>
  <c r="E330" i="60"/>
  <c r="R330" i="60"/>
  <c r="Q457" i="60" a="1"/>
  <c r="Q457" i="60" s="1"/>
  <c r="G457" i="60"/>
  <c r="F457" i="60"/>
  <c r="E457" i="60"/>
  <c r="R457" i="60"/>
  <c r="Q181" i="60" a="1"/>
  <c r="Q181" i="60" s="1"/>
  <c r="G181" i="60"/>
  <c r="F181" i="60"/>
  <c r="E181" i="60"/>
  <c r="R181" i="60"/>
  <c r="Q340" i="60" a="1"/>
  <c r="Q340" i="60" s="1"/>
  <c r="G340" i="60"/>
  <c r="F340" i="60"/>
  <c r="E340" i="60"/>
  <c r="R340" i="60"/>
  <c r="Q405" i="60" a="1"/>
  <c r="Q405" i="60" s="1"/>
  <c r="G405" i="60"/>
  <c r="F405" i="60"/>
  <c r="E405" i="60"/>
  <c r="Q358" i="60" a="1"/>
  <c r="Q358" i="60" s="1"/>
  <c r="G358" i="60"/>
  <c r="F358" i="60"/>
  <c r="E358" i="60"/>
  <c r="R358" i="60"/>
  <c r="Q381" i="60" a="1"/>
  <c r="Q381" i="60" s="1"/>
  <c r="G381" i="60"/>
  <c r="F381" i="60"/>
  <c r="E381" i="60"/>
  <c r="R381" i="60"/>
  <c r="Q189" i="60" a="1"/>
  <c r="Q189" i="60" s="1"/>
  <c r="G189" i="60"/>
  <c r="F189" i="60"/>
  <c r="E189" i="60"/>
  <c r="R189" i="60"/>
  <c r="Q711" i="60" a="1"/>
  <c r="Q711" i="60" s="1"/>
  <c r="G711" i="60"/>
  <c r="F711" i="60"/>
  <c r="E711" i="60"/>
  <c r="R711" i="60"/>
  <c r="Q224" i="60" a="1"/>
  <c r="Q224" i="60" s="1"/>
  <c r="G224" i="60"/>
  <c r="F224" i="60"/>
  <c r="E224" i="60"/>
  <c r="R224" i="60"/>
  <c r="Q218" i="60" a="1"/>
  <c r="Q218" i="60" s="1"/>
  <c r="G218" i="60"/>
  <c r="F218" i="60"/>
  <c r="E218" i="60"/>
  <c r="R218" i="60"/>
  <c r="Q310" i="60" a="1"/>
  <c r="Q310" i="60" s="1"/>
  <c r="G310" i="60"/>
  <c r="F310" i="60"/>
  <c r="E310" i="60"/>
  <c r="R310" i="60"/>
  <c r="Q429" i="60" a="1"/>
  <c r="Q429" i="60" s="1"/>
  <c r="G429" i="60"/>
  <c r="F429" i="60"/>
  <c r="E429" i="60"/>
  <c r="R429" i="60"/>
  <c r="Q1188" i="60" a="1"/>
  <c r="Q1188" i="60" s="1"/>
  <c r="G1188" i="60"/>
  <c r="F1188" i="60"/>
  <c r="E1188" i="60"/>
  <c r="Q227" i="60" a="1"/>
  <c r="Q227" i="60" s="1"/>
  <c r="G227" i="60"/>
  <c r="F227" i="60"/>
  <c r="E227" i="60"/>
  <c r="R227" i="60"/>
  <c r="Q333" i="60" a="1"/>
  <c r="Q333" i="60" s="1"/>
  <c r="G333" i="60"/>
  <c r="F333" i="60"/>
  <c r="E333" i="60"/>
  <c r="R333" i="60"/>
  <c r="Q409" i="60" a="1"/>
  <c r="Q409" i="60" s="1"/>
  <c r="G409" i="60"/>
  <c r="F409" i="60"/>
  <c r="E409" i="60"/>
  <c r="R409" i="60"/>
  <c r="Q441" i="60" a="1"/>
  <c r="Q441" i="60" s="1"/>
  <c r="G441" i="60"/>
  <c r="F441" i="60"/>
  <c r="E441" i="60"/>
  <c r="R441" i="60"/>
  <c r="Q342" i="60" a="1"/>
  <c r="Q342" i="60" s="1"/>
  <c r="G342" i="60"/>
  <c r="F342" i="60"/>
  <c r="R342" i="60"/>
  <c r="E342" i="60"/>
  <c r="Q210" i="60" a="1"/>
  <c r="Q210" i="60" s="1"/>
  <c r="G210" i="60"/>
  <c r="F210" i="60"/>
  <c r="E210" i="60"/>
  <c r="R210" i="60"/>
  <c r="Q455" i="60" a="1"/>
  <c r="Q455" i="60" s="1"/>
  <c r="G455" i="60"/>
  <c r="F455" i="60"/>
  <c r="E455" i="60"/>
  <c r="R455" i="60"/>
  <c r="Q873" i="60" a="1"/>
  <c r="Q873" i="60" s="1"/>
  <c r="G873" i="60"/>
  <c r="F873" i="60"/>
  <c r="E873" i="60"/>
  <c r="R873" i="60"/>
  <c r="Q882" i="60" a="1"/>
  <c r="Q882" i="60" s="1"/>
  <c r="G882" i="60"/>
  <c r="F882" i="60"/>
  <c r="E882" i="60"/>
  <c r="Q756" i="60" a="1"/>
  <c r="Q756" i="60" s="1"/>
  <c r="G756" i="60"/>
  <c r="F756" i="60"/>
  <c r="E756" i="60"/>
  <c r="R756" i="60"/>
  <c r="Q866" i="60" a="1"/>
  <c r="Q866" i="60" s="1"/>
  <c r="G866" i="60"/>
  <c r="F866" i="60"/>
  <c r="E866" i="60"/>
  <c r="R866" i="60"/>
  <c r="Q762" i="60" a="1"/>
  <c r="Q762" i="60" s="1"/>
  <c r="G762" i="60"/>
  <c r="F762" i="60"/>
  <c r="E762" i="60"/>
  <c r="R762" i="60"/>
  <c r="Q827" i="60" a="1"/>
  <c r="Q827" i="60" s="1"/>
  <c r="G827" i="60"/>
  <c r="F827" i="60"/>
  <c r="E827" i="60"/>
  <c r="R827" i="60"/>
  <c r="Q996" i="60" a="1"/>
  <c r="Q996" i="60" s="1"/>
  <c r="G996" i="60"/>
  <c r="F996" i="60"/>
  <c r="E996" i="60"/>
  <c r="R996" i="60"/>
  <c r="Q891" i="60" a="1"/>
  <c r="Q891" i="60" s="1"/>
  <c r="G891" i="60"/>
  <c r="F891" i="60"/>
  <c r="E891" i="60"/>
  <c r="R891" i="60"/>
  <c r="Q1035" i="60" a="1"/>
  <c r="Q1035" i="60" s="1"/>
  <c r="G1035" i="60"/>
  <c r="F1035" i="60"/>
  <c r="E1035" i="60"/>
  <c r="R1035" i="60"/>
  <c r="Q807" i="60" a="1"/>
  <c r="Q807" i="60" s="1"/>
  <c r="G807" i="60"/>
  <c r="F807" i="60"/>
  <c r="R807" i="60"/>
  <c r="E807" i="60"/>
  <c r="Q1067" i="60" a="1"/>
  <c r="Q1067" i="60" s="1"/>
  <c r="G1067" i="60"/>
  <c r="F1067" i="60"/>
  <c r="E1067" i="60"/>
  <c r="R1067" i="60"/>
  <c r="Q836" i="60" a="1"/>
  <c r="Q836" i="60" s="1"/>
  <c r="G836" i="60"/>
  <c r="F836" i="60"/>
  <c r="R836" i="60"/>
  <c r="Q896" i="60" a="1"/>
  <c r="Q896" i="60" s="1"/>
  <c r="G896" i="60"/>
  <c r="F896" i="60"/>
  <c r="E896" i="60"/>
  <c r="R896" i="60"/>
  <c r="Q859" i="60" a="1"/>
  <c r="Q859" i="60" s="1"/>
  <c r="G859" i="60"/>
  <c r="F859" i="60"/>
  <c r="E859" i="60"/>
  <c r="R859" i="60"/>
  <c r="Q789" i="60" a="1"/>
  <c r="Q789" i="60" s="1"/>
  <c r="G789" i="60"/>
  <c r="F789" i="60"/>
  <c r="E789" i="60"/>
  <c r="R789" i="60"/>
  <c r="Q951" i="60" a="1"/>
  <c r="Q951" i="60" s="1"/>
  <c r="G951" i="60"/>
  <c r="F951" i="60"/>
  <c r="R951" i="60"/>
  <c r="E951" i="60"/>
  <c r="Q1038" i="60" a="1"/>
  <c r="Q1038" i="60" s="1"/>
  <c r="G1038" i="60"/>
  <c r="F1038" i="60"/>
  <c r="E1038" i="60"/>
  <c r="R1038" i="60"/>
  <c r="Q1072" i="60" a="1"/>
  <c r="Q1072" i="60" s="1"/>
  <c r="G1072" i="60"/>
  <c r="F1072" i="60"/>
  <c r="E1072" i="60"/>
  <c r="R1072" i="60"/>
  <c r="Q748" i="60" a="1"/>
  <c r="Q748" i="60" s="1"/>
  <c r="G748" i="60"/>
  <c r="F748" i="60"/>
  <c r="E748" i="60"/>
  <c r="R748" i="60"/>
  <c r="Q1042" i="60" a="1"/>
  <c r="Q1042" i="60" s="1"/>
  <c r="G1042" i="60"/>
  <c r="F1042" i="60"/>
  <c r="R1042" i="60"/>
  <c r="E1042" i="60"/>
  <c r="Q982" i="60" a="1"/>
  <c r="Q982" i="60" s="1"/>
  <c r="G982" i="60"/>
  <c r="F982" i="60"/>
  <c r="E982" i="60"/>
  <c r="R982" i="60"/>
  <c r="Q754" i="60" a="1"/>
  <c r="Q754" i="60" s="1"/>
  <c r="G754" i="60"/>
  <c r="F754" i="60"/>
  <c r="E754" i="60"/>
  <c r="R754" i="60"/>
  <c r="Q792" i="60" a="1"/>
  <c r="Q792" i="60" s="1"/>
  <c r="G792" i="60"/>
  <c r="F792" i="60"/>
  <c r="E792" i="60"/>
  <c r="R792" i="60"/>
  <c r="Q904" i="60" a="1"/>
  <c r="Q904" i="60" s="1"/>
  <c r="G904" i="60"/>
  <c r="F904" i="60"/>
  <c r="E904" i="60"/>
  <c r="R904" i="60"/>
  <c r="Q781" i="60" a="1"/>
  <c r="Q781" i="60" s="1"/>
  <c r="G781" i="60"/>
  <c r="F781" i="60"/>
  <c r="E781" i="60"/>
  <c r="R781" i="60"/>
  <c r="Q1080" i="60" a="1"/>
  <c r="Q1080" i="60" s="1"/>
  <c r="G1080" i="60"/>
  <c r="F1080" i="60"/>
  <c r="R1080" i="60"/>
  <c r="E1080" i="60"/>
  <c r="Q794" i="60" a="1"/>
  <c r="Q794" i="60" s="1"/>
  <c r="G794" i="60"/>
  <c r="F794" i="60"/>
  <c r="E794" i="60"/>
  <c r="R794" i="60"/>
  <c r="Q1026" i="60" a="1"/>
  <c r="Q1026" i="60" s="1"/>
  <c r="G1026" i="60"/>
  <c r="F1026" i="60"/>
  <c r="E1026" i="60"/>
  <c r="R1026" i="60"/>
  <c r="Q774" i="60" a="1"/>
  <c r="Q774" i="60" s="1"/>
  <c r="G774" i="60"/>
  <c r="F774" i="60"/>
  <c r="E774" i="60"/>
  <c r="R774" i="60"/>
  <c r="Q775" i="60" a="1"/>
  <c r="Q775" i="60" s="1"/>
  <c r="G775" i="60"/>
  <c r="F775" i="60"/>
  <c r="E775" i="60"/>
  <c r="R775" i="60"/>
  <c r="Q777" i="60" a="1"/>
  <c r="Q777" i="60" s="1"/>
  <c r="G777" i="60"/>
  <c r="F777" i="60"/>
  <c r="E777" i="60"/>
  <c r="R777" i="60"/>
  <c r="Q1027" i="60" a="1"/>
  <c r="Q1027" i="60" s="1"/>
  <c r="G1027" i="60"/>
  <c r="F1027" i="60"/>
  <c r="R1027" i="60"/>
  <c r="Q726" i="60" a="1"/>
  <c r="Q726" i="60" s="1"/>
  <c r="G726" i="60"/>
  <c r="F726" i="60"/>
  <c r="E726" i="60"/>
  <c r="R726" i="60"/>
  <c r="Q797" i="60" a="1"/>
  <c r="Q797" i="60" s="1"/>
  <c r="G797" i="60"/>
  <c r="F797" i="60"/>
  <c r="E797" i="60"/>
  <c r="R797" i="60"/>
  <c r="Q913" i="60" a="1"/>
  <c r="Q913" i="60" s="1"/>
  <c r="G913" i="60"/>
  <c r="F913" i="60"/>
  <c r="E913" i="60"/>
  <c r="R913" i="60"/>
  <c r="Q872" i="60" a="1"/>
  <c r="Q872" i="60" s="1"/>
  <c r="G872" i="60"/>
  <c r="F872" i="60"/>
  <c r="E872" i="60"/>
  <c r="R872" i="60"/>
  <c r="Q988" i="60" a="1"/>
  <c r="Q988" i="60" s="1"/>
  <c r="G988" i="60"/>
  <c r="F988" i="60"/>
  <c r="E988" i="60"/>
  <c r="R988" i="60"/>
  <c r="Q1051" i="60" a="1"/>
  <c r="Q1051" i="60" s="1"/>
  <c r="G1051" i="60"/>
  <c r="F1051" i="60"/>
  <c r="R1051" i="60"/>
  <c r="E1051" i="60"/>
  <c r="Q828" i="60" a="1"/>
  <c r="Q828" i="60" s="1"/>
  <c r="G828" i="60"/>
  <c r="F828" i="60"/>
  <c r="E828" i="60"/>
  <c r="R828" i="60"/>
  <c r="Q855" i="60" a="1"/>
  <c r="Q855" i="60" s="1"/>
  <c r="G855" i="60"/>
  <c r="F855" i="60"/>
  <c r="E855" i="60"/>
  <c r="R855" i="60"/>
  <c r="Q761" i="60" a="1"/>
  <c r="Q761" i="60" s="1"/>
  <c r="G761" i="60"/>
  <c r="F761" i="60"/>
  <c r="E761" i="60"/>
  <c r="R761" i="60"/>
  <c r="Q850" i="60" a="1"/>
  <c r="Q850" i="60" s="1"/>
  <c r="G850" i="60"/>
  <c r="F850" i="60"/>
  <c r="E850" i="60"/>
  <c r="R850" i="60"/>
  <c r="Q737" i="60" a="1"/>
  <c r="Q737" i="60" s="1"/>
  <c r="G737" i="60"/>
  <c r="F737" i="60"/>
  <c r="E737" i="60"/>
  <c r="R737" i="60"/>
  <c r="Q920" i="60" a="1"/>
  <c r="Q920" i="60" s="1"/>
  <c r="G920" i="60"/>
  <c r="F920" i="60"/>
  <c r="R920" i="60"/>
  <c r="E920" i="60"/>
  <c r="Q990" i="60" a="1"/>
  <c r="Q990" i="60" s="1"/>
  <c r="G990" i="60"/>
  <c r="F990" i="60"/>
  <c r="E990" i="60"/>
  <c r="R990" i="60"/>
  <c r="Q991" i="60" a="1"/>
  <c r="Q991" i="60" s="1"/>
  <c r="G991" i="60"/>
  <c r="F991" i="60"/>
  <c r="E991" i="60"/>
  <c r="R991" i="60"/>
  <c r="Q924" i="60" a="1"/>
  <c r="Q924" i="60" s="1"/>
  <c r="G924" i="60"/>
  <c r="F924" i="60"/>
  <c r="E924" i="60"/>
  <c r="R924" i="60"/>
  <c r="Q992" i="60" a="1"/>
  <c r="Q992" i="60" s="1"/>
  <c r="G992" i="60"/>
  <c r="F992" i="60"/>
  <c r="E992" i="60"/>
  <c r="R992" i="60"/>
  <c r="Q274" i="60" a="1"/>
  <c r="Q274" i="60" s="1"/>
  <c r="G274" i="60"/>
  <c r="F274" i="60"/>
  <c r="E274" i="60"/>
  <c r="R274" i="60"/>
  <c r="Q993" i="60" a="1"/>
  <c r="Q993" i="60" s="1"/>
  <c r="G993" i="60"/>
  <c r="F993" i="60"/>
  <c r="R993" i="60"/>
  <c r="Q769" i="60" a="1"/>
  <c r="Q769" i="60" s="1"/>
  <c r="G769" i="60"/>
  <c r="F769" i="60"/>
  <c r="E769" i="60"/>
  <c r="R769" i="60"/>
  <c r="Q271" i="60" a="1"/>
  <c r="Q271" i="60" s="1"/>
  <c r="G271" i="60"/>
  <c r="F271" i="60"/>
  <c r="E271" i="60"/>
  <c r="R271" i="60"/>
  <c r="Q833" i="60" a="1"/>
  <c r="Q833" i="60" s="1"/>
  <c r="G833" i="60"/>
  <c r="F833" i="60"/>
  <c r="E833" i="60"/>
  <c r="R833" i="60"/>
  <c r="Q826" i="60" a="1"/>
  <c r="Q826" i="60" s="1"/>
  <c r="G826" i="60"/>
  <c r="F826" i="60"/>
  <c r="E826" i="60"/>
  <c r="R826" i="60"/>
  <c r="Q933" i="60" a="1"/>
  <c r="Q933" i="60" s="1"/>
  <c r="G933" i="60"/>
  <c r="F933" i="60"/>
  <c r="E933" i="60"/>
  <c r="R933" i="60"/>
  <c r="Q728" i="60" a="1"/>
  <c r="Q728" i="60" s="1"/>
  <c r="G728" i="60"/>
  <c r="F728" i="60"/>
  <c r="E728" i="60"/>
  <c r="R728" i="60"/>
  <c r="Q1022" i="60" a="1"/>
  <c r="Q1022" i="60" s="1"/>
  <c r="G1022" i="60"/>
  <c r="F1022" i="60"/>
  <c r="E1022" i="60"/>
  <c r="R1022" i="60"/>
  <c r="Q738" i="60" a="1"/>
  <c r="Q738" i="60" s="1"/>
  <c r="G738" i="60"/>
  <c r="F738" i="60"/>
  <c r="E738" i="60"/>
  <c r="R738" i="60"/>
  <c r="Q964" i="60" a="1"/>
  <c r="Q964" i="60" s="1"/>
  <c r="G964" i="60"/>
  <c r="F964" i="60"/>
  <c r="E964" i="60"/>
  <c r="R964" i="60"/>
  <c r="Q880" i="60" a="1"/>
  <c r="Q880" i="60" s="1"/>
  <c r="G880" i="60"/>
  <c r="F880" i="60"/>
  <c r="E880" i="60"/>
  <c r="R880" i="60"/>
  <c r="Q965" i="60" a="1"/>
  <c r="Q965" i="60" s="1"/>
  <c r="G965" i="60"/>
  <c r="F965" i="60"/>
  <c r="E965" i="60"/>
  <c r="R965" i="60"/>
  <c r="Q1061" i="60" a="1"/>
  <c r="Q1061" i="60" s="1"/>
  <c r="G1061" i="60"/>
  <c r="F1061" i="60"/>
  <c r="E1061" i="60"/>
  <c r="R1061" i="60"/>
  <c r="Q1002" i="60" a="1"/>
  <c r="Q1002" i="60" s="1"/>
  <c r="G1002" i="60"/>
  <c r="F1002" i="60"/>
  <c r="E1002" i="60"/>
  <c r="R1002" i="60"/>
  <c r="Q943" i="60" a="1"/>
  <c r="Q943" i="60" s="1"/>
  <c r="G943" i="60"/>
  <c r="F943" i="60"/>
  <c r="E943" i="60"/>
  <c r="R943" i="60"/>
  <c r="Q720" i="60" a="1"/>
  <c r="Q720" i="60" s="1"/>
  <c r="G720" i="60"/>
  <c r="F720" i="60"/>
  <c r="E720" i="60"/>
  <c r="R720" i="60"/>
  <c r="R938" i="60"/>
  <c r="R802" i="60"/>
  <c r="R1086" i="60"/>
  <c r="R1078" i="60"/>
  <c r="R895" i="60"/>
  <c r="R372" i="60"/>
  <c r="E1027" i="60"/>
  <c r="Q323" i="60" a="1"/>
  <c r="Q323" i="60" s="1"/>
  <c r="G323" i="60"/>
  <c r="F323" i="60"/>
  <c r="E323" i="60"/>
  <c r="R323" i="60"/>
  <c r="Q438" i="60" a="1"/>
  <c r="Q438" i="60" s="1"/>
  <c r="G438" i="60"/>
  <c r="F438" i="60"/>
  <c r="E438" i="60"/>
  <c r="R438" i="60"/>
  <c r="Q1191" i="60" a="1"/>
  <c r="Q1191" i="60" s="1"/>
  <c r="G1191" i="60"/>
  <c r="F1191" i="60"/>
  <c r="E1191" i="60"/>
  <c r="R1191" i="60"/>
  <c r="Q365" i="60" a="1"/>
  <c r="Q365" i="60" s="1"/>
  <c r="G365" i="60"/>
  <c r="F365" i="60"/>
  <c r="E365" i="60"/>
  <c r="R365" i="60"/>
  <c r="Q399" i="60" a="1"/>
  <c r="Q399" i="60" s="1"/>
  <c r="G399" i="60"/>
  <c r="F399" i="60"/>
  <c r="R399" i="60"/>
  <c r="E399" i="60"/>
  <c r="Q453" i="60" a="1"/>
  <c r="Q453" i="60" s="1"/>
  <c r="G453" i="60"/>
  <c r="F453" i="60"/>
  <c r="E453" i="60"/>
  <c r="R453" i="60"/>
  <c r="Q217" i="60" a="1"/>
  <c r="Q217" i="60" s="1"/>
  <c r="G217" i="60"/>
  <c r="F217" i="60"/>
  <c r="E217" i="60"/>
  <c r="R217" i="60"/>
  <c r="Q383" i="60" a="1"/>
  <c r="Q383" i="60" s="1"/>
  <c r="G383" i="60"/>
  <c r="F383" i="60"/>
  <c r="E383" i="60"/>
  <c r="R383" i="60"/>
  <c r="Q1119" i="60" a="1"/>
  <c r="Q1119" i="60" s="1"/>
  <c r="G1119" i="60"/>
  <c r="F1119" i="60"/>
  <c r="E1119" i="60"/>
  <c r="R1119" i="60"/>
  <c r="Q1118" i="60" a="1"/>
  <c r="Q1118" i="60" s="1"/>
  <c r="G1118" i="60"/>
  <c r="F1118" i="60"/>
  <c r="E1118" i="60"/>
  <c r="R1118" i="60"/>
  <c r="Q231" i="60" a="1"/>
  <c r="Q231" i="60" s="1"/>
  <c r="G231" i="60"/>
  <c r="E231" i="60"/>
  <c r="F231" i="60"/>
  <c r="R231" i="60"/>
  <c r="Q182" i="60" a="1"/>
  <c r="Q182" i="60" s="1"/>
  <c r="G182" i="60"/>
  <c r="F182" i="60"/>
  <c r="E182" i="60"/>
  <c r="R182" i="60"/>
  <c r="Q307" i="60" a="1"/>
  <c r="Q307" i="60" s="1"/>
  <c r="G307" i="60"/>
  <c r="F307" i="60"/>
  <c r="E307" i="60"/>
  <c r="R307" i="60"/>
  <c r="Q757" i="60" a="1"/>
  <c r="Q757" i="60" s="1"/>
  <c r="G757" i="60"/>
  <c r="F757" i="60"/>
  <c r="E757" i="60"/>
  <c r="R757" i="60"/>
  <c r="Q763" i="60" a="1"/>
  <c r="Q763" i="60" s="1"/>
  <c r="G763" i="60"/>
  <c r="F763" i="60"/>
  <c r="E763" i="60"/>
  <c r="R763" i="60"/>
  <c r="Q948" i="60" a="1"/>
  <c r="Q948" i="60" s="1"/>
  <c r="G948" i="60"/>
  <c r="F948" i="60"/>
  <c r="E948" i="60"/>
  <c r="R948" i="60"/>
  <c r="Q875" i="60" a="1"/>
  <c r="Q875" i="60" s="1"/>
  <c r="G875" i="60"/>
  <c r="F875" i="60"/>
  <c r="E875" i="60"/>
  <c r="R875" i="60"/>
  <c r="Q983" i="60" a="1"/>
  <c r="Q983" i="60" s="1"/>
  <c r="G983" i="60"/>
  <c r="F983" i="60"/>
  <c r="E983" i="60"/>
  <c r="R983" i="60"/>
  <c r="Q773" i="60" a="1"/>
  <c r="Q773" i="60" s="1"/>
  <c r="G773" i="60"/>
  <c r="F773" i="60"/>
  <c r="E773" i="60"/>
  <c r="R773" i="60"/>
  <c r="Q1083" i="60" a="1"/>
  <c r="Q1083" i="60" s="1"/>
  <c r="G1083" i="60"/>
  <c r="F1083" i="60"/>
  <c r="E1083" i="60"/>
  <c r="R1083" i="60"/>
  <c r="Q811" i="60" a="1"/>
  <c r="Q811" i="60" s="1"/>
  <c r="G811" i="60"/>
  <c r="F811" i="60"/>
  <c r="E811" i="60"/>
  <c r="R811" i="60"/>
  <c r="Q1053" i="60" a="1"/>
  <c r="Q1053" i="60" s="1"/>
  <c r="G1053" i="60"/>
  <c r="F1053" i="60"/>
  <c r="E1053" i="60"/>
  <c r="R1053" i="60"/>
  <c r="Q921" i="60" a="1"/>
  <c r="Q921" i="60" s="1"/>
  <c r="G921" i="60"/>
  <c r="F921" i="60"/>
  <c r="E921" i="60"/>
  <c r="R921" i="60"/>
  <c r="Q832" i="60" a="1"/>
  <c r="Q832" i="60" s="1"/>
  <c r="G832" i="60"/>
  <c r="F832" i="60"/>
  <c r="E832" i="60"/>
  <c r="R832" i="60"/>
  <c r="Q931" i="60" a="1"/>
  <c r="Q931" i="60" s="1"/>
  <c r="G931" i="60"/>
  <c r="F931" i="60"/>
  <c r="E931" i="60"/>
  <c r="R931" i="60"/>
  <c r="Q268" i="60" a="1"/>
  <c r="Q268" i="60" s="1"/>
  <c r="G268" i="60"/>
  <c r="F268" i="60"/>
  <c r="E268" i="60"/>
  <c r="R268" i="60"/>
  <c r="Q1058" i="60" a="1"/>
  <c r="Q1058" i="60" s="1"/>
  <c r="G1058" i="60"/>
  <c r="F1058" i="60"/>
  <c r="E1058" i="60"/>
  <c r="R1058" i="60"/>
  <c r="Q839" i="60" a="1"/>
  <c r="Q839" i="60" s="1"/>
  <c r="G839" i="60"/>
  <c r="F839" i="60"/>
  <c r="E839" i="60"/>
  <c r="R839" i="60"/>
  <c r="Q804" i="60" a="1"/>
  <c r="Q804" i="60" s="1"/>
  <c r="G804" i="60"/>
  <c r="F804" i="60"/>
  <c r="E804" i="60"/>
  <c r="R804" i="60"/>
  <c r="Q716" i="60" a="1"/>
  <c r="Q716" i="60" s="1"/>
  <c r="G716" i="60"/>
  <c r="F716" i="60"/>
  <c r="E716" i="60"/>
  <c r="R716" i="60"/>
  <c r="Q368" i="60" a="1"/>
  <c r="Q368" i="60" s="1"/>
  <c r="G368" i="60"/>
  <c r="F368" i="60"/>
  <c r="E368" i="60"/>
  <c r="R368" i="60"/>
  <c r="Q220" i="60" a="1"/>
  <c r="Q220" i="60" s="1"/>
  <c r="G220" i="60"/>
  <c r="F220" i="60"/>
  <c r="E220" i="60"/>
  <c r="R220" i="60"/>
  <c r="Q343" i="60" a="1"/>
  <c r="Q343" i="60" s="1"/>
  <c r="G343" i="60"/>
  <c r="F343" i="60"/>
  <c r="E343" i="60"/>
  <c r="R343" i="60"/>
  <c r="Q282" i="60" a="1"/>
  <c r="Q282" i="60" s="1"/>
  <c r="G282" i="60"/>
  <c r="F282" i="60"/>
  <c r="E282" i="60"/>
  <c r="R282" i="60"/>
  <c r="Q450" i="60" a="1"/>
  <c r="Q450" i="60" s="1"/>
  <c r="G450" i="60"/>
  <c r="F450" i="60"/>
  <c r="E450" i="60"/>
  <c r="R450" i="60"/>
  <c r="Q314" i="60" a="1"/>
  <c r="Q314" i="60" s="1"/>
  <c r="G314" i="60"/>
  <c r="F314" i="60"/>
  <c r="E314" i="60"/>
  <c r="R314" i="60"/>
  <c r="Q385" i="60" a="1"/>
  <c r="Q385" i="60" s="1"/>
  <c r="G385" i="60"/>
  <c r="F385" i="60"/>
  <c r="E385" i="60"/>
  <c r="R385" i="60"/>
  <c r="Q352" i="60" a="1"/>
  <c r="Q352" i="60" s="1"/>
  <c r="G352" i="60"/>
  <c r="F352" i="60"/>
  <c r="R352" i="60"/>
  <c r="E352" i="60"/>
  <c r="Q160" i="60" a="1"/>
  <c r="Q160" i="60" s="1"/>
  <c r="G160" i="60"/>
  <c r="F160" i="60"/>
  <c r="E160" i="60"/>
  <c r="R160" i="60"/>
  <c r="Q411" i="60" a="1"/>
  <c r="Q411" i="60" s="1"/>
  <c r="G411" i="60"/>
  <c r="F411" i="60"/>
  <c r="E411" i="60"/>
  <c r="R411" i="60"/>
  <c r="Q446" i="60" a="1"/>
  <c r="Q446" i="60" s="1"/>
  <c r="G446" i="60"/>
  <c r="F446" i="60"/>
  <c r="E446" i="60"/>
  <c r="R446" i="60"/>
  <c r="Q188" i="60" a="1"/>
  <c r="Q188" i="60" s="1"/>
  <c r="G188" i="60"/>
  <c r="F188" i="60"/>
  <c r="E188" i="60"/>
  <c r="R188" i="60"/>
  <c r="Q179" i="60" a="1"/>
  <c r="Q179" i="60" s="1"/>
  <c r="G179" i="60"/>
  <c r="F179" i="60"/>
  <c r="E179" i="60"/>
  <c r="R179" i="60"/>
  <c r="Q1208" i="60" a="1"/>
  <c r="Q1208" i="60" s="1"/>
  <c r="G1208" i="60"/>
  <c r="F1208" i="60"/>
  <c r="E1208" i="60"/>
  <c r="R1208" i="60"/>
  <c r="Q344" i="60" a="1"/>
  <c r="Q344" i="60" s="1"/>
  <c r="G344" i="60"/>
  <c r="F344" i="60"/>
  <c r="E344" i="60"/>
  <c r="R344" i="60"/>
  <c r="Q359" i="60" a="1"/>
  <c r="Q359" i="60" s="1"/>
  <c r="G359" i="60"/>
  <c r="F359" i="60"/>
  <c r="E359" i="60"/>
  <c r="R359" i="60"/>
  <c r="Q444" i="60" a="1"/>
  <c r="Q444" i="60" s="1"/>
  <c r="G444" i="60"/>
  <c r="F444" i="60"/>
  <c r="E444" i="60"/>
  <c r="R444" i="60"/>
  <c r="Q885" i="60" a="1"/>
  <c r="Q885" i="60" s="1"/>
  <c r="G885" i="60"/>
  <c r="F885" i="60"/>
  <c r="E885" i="60"/>
  <c r="R885" i="60"/>
  <c r="Q823" i="60" a="1"/>
  <c r="Q823" i="60" s="1"/>
  <c r="G823" i="60"/>
  <c r="F823" i="60"/>
  <c r="E823" i="60"/>
  <c r="R823" i="60"/>
  <c r="Q1036" i="60" a="1"/>
  <c r="Q1036" i="60" s="1"/>
  <c r="G1036" i="60"/>
  <c r="F1036" i="60"/>
  <c r="E1036" i="60"/>
  <c r="R1036" i="60"/>
  <c r="Q1007" i="60" a="1"/>
  <c r="Q1007" i="60" s="1"/>
  <c r="G1007" i="60"/>
  <c r="F1007" i="60"/>
  <c r="E1007" i="60"/>
  <c r="R1007" i="60"/>
  <c r="Q856" i="60" a="1"/>
  <c r="Q856" i="60" s="1"/>
  <c r="G856" i="60"/>
  <c r="F856" i="60"/>
  <c r="E856" i="60"/>
  <c r="R856" i="60"/>
  <c r="Q905" i="60" a="1"/>
  <c r="Q905" i="60" s="1"/>
  <c r="G905" i="60"/>
  <c r="F905" i="60"/>
  <c r="E905" i="60"/>
  <c r="R905" i="60"/>
  <c r="Q956" i="60" a="1"/>
  <c r="Q956" i="60" s="1"/>
  <c r="G956" i="60"/>
  <c r="F956" i="60"/>
  <c r="E956" i="60"/>
  <c r="R956" i="60"/>
  <c r="Q958" i="60" a="1"/>
  <c r="Q958" i="60" s="1"/>
  <c r="G958" i="60"/>
  <c r="F958" i="60"/>
  <c r="E958" i="60"/>
  <c r="R958" i="60"/>
  <c r="Q481" i="60" a="1"/>
  <c r="Q481" i="60" s="1"/>
  <c r="G481" i="60"/>
  <c r="F481" i="60"/>
  <c r="E481" i="60"/>
  <c r="R481" i="60"/>
  <c r="Q588" i="60" a="1"/>
  <c r="Q588" i="60" s="1"/>
  <c r="G588" i="60"/>
  <c r="F588" i="60"/>
  <c r="E588" i="60"/>
  <c r="R588" i="60"/>
  <c r="Q661" i="60" a="1"/>
  <c r="Q661" i="60" s="1"/>
  <c r="G661" i="60"/>
  <c r="F661" i="60"/>
  <c r="E661" i="60"/>
  <c r="R661" i="60"/>
  <c r="Q527" i="60" a="1"/>
  <c r="Q527" i="60" s="1"/>
  <c r="G527" i="60"/>
  <c r="F527" i="60"/>
  <c r="E527" i="60"/>
  <c r="R527" i="60"/>
  <c r="Q529" i="60" a="1"/>
  <c r="Q529" i="60" s="1"/>
  <c r="G529" i="60"/>
  <c r="F529" i="60"/>
  <c r="E529" i="60"/>
  <c r="R529" i="60"/>
  <c r="Q678" i="60" a="1"/>
  <c r="Q678" i="60" s="1"/>
  <c r="G678" i="60"/>
  <c r="F678" i="60"/>
  <c r="E678" i="60"/>
  <c r="R678" i="60"/>
  <c r="Q561" i="60" a="1"/>
  <c r="Q561" i="60" s="1"/>
  <c r="G561" i="60"/>
  <c r="F561" i="60"/>
  <c r="E561" i="60"/>
  <c r="R561" i="60"/>
  <c r="Q257" i="60" a="1"/>
  <c r="Q257" i="60" s="1"/>
  <c r="G257" i="60"/>
  <c r="F257" i="60"/>
  <c r="E257" i="60"/>
  <c r="R257" i="60"/>
  <c r="Q490" i="60" a="1"/>
  <c r="Q490" i="60" s="1"/>
  <c r="G490" i="60"/>
  <c r="F490" i="60"/>
  <c r="E490" i="60"/>
  <c r="R490" i="60"/>
  <c r="Q543" i="60" a="1"/>
  <c r="Q543" i="60" s="1"/>
  <c r="G543" i="60"/>
  <c r="F543" i="60"/>
  <c r="E543" i="60"/>
  <c r="R543" i="60"/>
  <c r="Q242" i="60" a="1"/>
  <c r="Q242" i="60" s="1"/>
  <c r="G242" i="60"/>
  <c r="F242" i="60"/>
  <c r="E242" i="60"/>
  <c r="R242" i="60"/>
  <c r="Q1161" i="60" a="1"/>
  <c r="Q1161" i="60" s="1"/>
  <c r="G1161" i="60"/>
  <c r="F1161" i="60"/>
  <c r="E1161" i="60"/>
  <c r="R1161" i="60"/>
  <c r="Q1145" i="60" a="1"/>
  <c r="Q1145" i="60" s="1"/>
  <c r="G1145" i="60"/>
  <c r="F1145" i="60"/>
  <c r="E1145" i="60"/>
  <c r="R1145" i="60"/>
  <c r="Q565" i="60" a="1"/>
  <c r="Q565" i="60" s="1"/>
  <c r="G565" i="60"/>
  <c r="F565" i="60"/>
  <c r="E565" i="60"/>
  <c r="R565" i="60"/>
  <c r="Q1180" i="60" a="1"/>
  <c r="Q1180" i="60" s="1"/>
  <c r="G1180" i="60"/>
  <c r="F1180" i="60"/>
  <c r="E1180" i="60"/>
  <c r="R1180" i="60"/>
  <c r="Q1167" i="60" a="1"/>
  <c r="Q1167" i="60" s="1"/>
  <c r="G1167" i="60"/>
  <c r="F1167" i="60"/>
  <c r="E1167" i="60"/>
  <c r="R1167" i="60"/>
  <c r="Q1251" i="60" a="1"/>
  <c r="Q1251" i="60" s="1"/>
  <c r="G1251" i="60"/>
  <c r="F1251" i="60"/>
  <c r="E1251" i="60"/>
  <c r="R1251" i="60"/>
  <c r="Q1263" i="60" a="1"/>
  <c r="Q1263" i="60" s="1"/>
  <c r="G1263" i="60"/>
  <c r="F1263" i="60"/>
  <c r="E1263" i="60"/>
  <c r="R1263" i="60"/>
  <c r="G1274" i="60"/>
  <c r="F1274" i="60"/>
  <c r="E1274" i="60"/>
  <c r="R1274" i="60"/>
  <c r="Q1356" i="60" a="1"/>
  <c r="Q1356" i="60" s="1"/>
  <c r="G1356" i="60"/>
  <c r="F1356" i="60"/>
  <c r="R1356" i="60"/>
  <c r="Q1288" i="60" a="1"/>
  <c r="Q1288" i="60" s="1"/>
  <c r="G1288" i="60"/>
  <c r="F1288" i="60"/>
  <c r="E1288" i="60"/>
  <c r="R1288" i="60"/>
  <c r="Q1364" i="60" a="1"/>
  <c r="Q1364" i="60" s="1"/>
  <c r="G1364" i="60"/>
  <c r="F1364" i="60"/>
  <c r="E1364" i="60"/>
  <c r="R1364" i="60"/>
  <c r="Q1213" i="60" a="1"/>
  <c r="Q1213" i="60" s="1"/>
  <c r="G1213" i="60"/>
  <c r="F1213" i="60"/>
  <c r="E1213" i="60"/>
  <c r="R1213" i="60"/>
  <c r="Q1239" i="60" a="1"/>
  <c r="Q1239" i="60" s="1"/>
  <c r="G1239" i="60"/>
  <c r="F1239" i="60"/>
  <c r="E1239" i="60"/>
  <c r="Q1337" i="60" a="1"/>
  <c r="Q1337" i="60" s="1"/>
  <c r="G1337" i="60"/>
  <c r="F1337" i="60"/>
  <c r="R1337" i="60"/>
  <c r="E1337" i="60"/>
  <c r="Q52" i="60" a="1"/>
  <c r="Q52" i="60" s="1"/>
  <c r="G52" i="60"/>
  <c r="F52" i="60"/>
  <c r="E52" i="60"/>
  <c r="Q13" i="60" a="1"/>
  <c r="Q13" i="60" s="1"/>
  <c r="G13" i="60"/>
  <c r="F13" i="60"/>
  <c r="E13" i="60"/>
  <c r="R13" i="60"/>
  <c r="Q95" i="60" a="1"/>
  <c r="Q95" i="60" s="1"/>
  <c r="G95" i="60"/>
  <c r="F95" i="60"/>
  <c r="E95" i="60"/>
  <c r="R95" i="60"/>
  <c r="Q56" i="60" a="1"/>
  <c r="Q56" i="60" s="1"/>
  <c r="G56" i="60"/>
  <c r="F56" i="60"/>
  <c r="E56" i="60"/>
  <c r="R56" i="60"/>
  <c r="Q90" i="60" a="1"/>
  <c r="Q90" i="60" s="1"/>
  <c r="G90" i="60"/>
  <c r="F90" i="60"/>
  <c r="E90" i="60"/>
  <c r="R90" i="60"/>
  <c r="Q116" i="60" a="1"/>
  <c r="Q116" i="60" s="1"/>
  <c r="G116" i="60"/>
  <c r="F116" i="60"/>
  <c r="E116" i="60"/>
  <c r="R116" i="60"/>
  <c r="Q42" i="60" a="1"/>
  <c r="Q42" i="60" s="1"/>
  <c r="G42" i="60"/>
  <c r="F42" i="60"/>
  <c r="E42" i="60"/>
  <c r="R42" i="60"/>
  <c r="Q153" i="60" a="1"/>
  <c r="Q153" i="60" s="1"/>
  <c r="G153" i="60"/>
  <c r="F153" i="60"/>
  <c r="E153" i="60"/>
  <c r="R153" i="60"/>
  <c r="Q1399" i="60" a="1"/>
  <c r="Q1399" i="60" s="1"/>
  <c r="G1399" i="60"/>
  <c r="F1399" i="60"/>
  <c r="E1399" i="60"/>
  <c r="R1399" i="60"/>
  <c r="Q1112" i="60" a="1"/>
  <c r="Q1112" i="60" s="1"/>
  <c r="G1112" i="60"/>
  <c r="F1112" i="60"/>
  <c r="E1112" i="60"/>
  <c r="R1112" i="60"/>
  <c r="Q1104" i="60" a="1"/>
  <c r="Q1104" i="60" s="1"/>
  <c r="G1104" i="60"/>
  <c r="F1104" i="60"/>
  <c r="E1104" i="60"/>
  <c r="R1104" i="60"/>
  <c r="Q692" i="60" a="1"/>
  <c r="Q692" i="60" s="1"/>
  <c r="G692" i="60"/>
  <c r="F692" i="60"/>
  <c r="E692" i="60"/>
  <c r="R692" i="60"/>
  <c r="Q290" i="60" a="1"/>
  <c r="Q290" i="60" s="1"/>
  <c r="G290" i="60"/>
  <c r="F290" i="60"/>
  <c r="E290" i="60"/>
  <c r="R290" i="60"/>
  <c r="Q436" i="60" a="1"/>
  <c r="Q436" i="60" s="1"/>
  <c r="G436" i="60"/>
  <c r="F436" i="60"/>
  <c r="E436" i="60"/>
  <c r="R436" i="60"/>
  <c r="Q287" i="60" a="1"/>
  <c r="Q287" i="60" s="1"/>
  <c r="G287" i="60"/>
  <c r="F287" i="60"/>
  <c r="E287" i="60"/>
  <c r="R287" i="60"/>
  <c r="Q221" i="60" a="1"/>
  <c r="Q221" i="60" s="1"/>
  <c r="G221" i="60"/>
  <c r="F221" i="60"/>
  <c r="E221" i="60"/>
  <c r="R221" i="60"/>
  <c r="Q193" i="60" a="1"/>
  <c r="Q193" i="60" s="1"/>
  <c r="G193" i="60"/>
  <c r="F193" i="60"/>
  <c r="E193" i="60"/>
  <c r="R193" i="60"/>
  <c r="Q163" i="60" a="1"/>
  <c r="Q163" i="60" s="1"/>
  <c r="G163" i="60"/>
  <c r="F163" i="60"/>
  <c r="R163" i="60"/>
  <c r="E163" i="60"/>
  <c r="Q1111" i="60" a="1"/>
  <c r="Q1111" i="60" s="1"/>
  <c r="G1111" i="60"/>
  <c r="F1111" i="60"/>
  <c r="E1111" i="60"/>
  <c r="R1111" i="60"/>
  <c r="Q334" i="60" a="1"/>
  <c r="Q334" i="60" s="1"/>
  <c r="G334" i="60"/>
  <c r="F334" i="60"/>
  <c r="E334" i="60"/>
  <c r="R334" i="60"/>
  <c r="Q230" i="60" a="1"/>
  <c r="Q230" i="60" s="1"/>
  <c r="G230" i="60"/>
  <c r="F230" i="60"/>
  <c r="E230" i="60"/>
  <c r="R230" i="60"/>
  <c r="Q416" i="60" a="1"/>
  <c r="Q416" i="60" s="1"/>
  <c r="G416" i="60"/>
  <c r="F416" i="60"/>
  <c r="E416" i="60"/>
  <c r="R416" i="60"/>
  <c r="Q1130" i="60" a="1"/>
  <c r="Q1130" i="60" s="1"/>
  <c r="G1130" i="60"/>
  <c r="F1130" i="60"/>
  <c r="E1130" i="60"/>
  <c r="R1130" i="60"/>
  <c r="Q704" i="60" a="1"/>
  <c r="Q704" i="60" s="1"/>
  <c r="G704" i="60"/>
  <c r="F704" i="60"/>
  <c r="R704" i="60"/>
  <c r="E704" i="60"/>
  <c r="Q1187" i="60" a="1"/>
  <c r="Q1187" i="60" s="1"/>
  <c r="G1187" i="60"/>
  <c r="F1187" i="60"/>
  <c r="E1187" i="60"/>
  <c r="R1187" i="60"/>
  <c r="Q463" i="60" a="1"/>
  <c r="Q463" i="60" s="1"/>
  <c r="G463" i="60"/>
  <c r="F463" i="60"/>
  <c r="E463" i="60"/>
  <c r="R463" i="60"/>
  <c r="Q374" i="60" a="1"/>
  <c r="Q374" i="60" s="1"/>
  <c r="G374" i="60"/>
  <c r="F374" i="60"/>
  <c r="E374" i="60"/>
  <c r="R374" i="60"/>
  <c r="Q378" i="60" a="1"/>
  <c r="Q378" i="60" s="1"/>
  <c r="G378" i="60"/>
  <c r="F378" i="60"/>
  <c r="E378" i="60"/>
  <c r="Q695" i="60" a="1"/>
  <c r="Q695" i="60" s="1"/>
  <c r="G695" i="60"/>
  <c r="F695" i="60"/>
  <c r="E695" i="60"/>
  <c r="R695" i="60"/>
  <c r="Q412" i="60" a="1"/>
  <c r="Q412" i="60" s="1"/>
  <c r="G412" i="60"/>
  <c r="F412" i="60"/>
  <c r="E412" i="60"/>
  <c r="R412" i="60"/>
  <c r="Q465" i="60" a="1"/>
  <c r="Q465" i="60" s="1"/>
  <c r="G465" i="60"/>
  <c r="F465" i="60"/>
  <c r="E465" i="60"/>
  <c r="R465" i="60"/>
  <c r="Q336" i="60" a="1"/>
  <c r="Q336" i="60" s="1"/>
  <c r="G336" i="60"/>
  <c r="F336" i="60"/>
  <c r="E336" i="60"/>
  <c r="R336" i="60"/>
  <c r="Q710" i="60" a="1"/>
  <c r="Q710" i="60" s="1"/>
  <c r="G710" i="60"/>
  <c r="F710" i="60"/>
  <c r="E710" i="60"/>
  <c r="R710" i="60"/>
  <c r="Q289" i="60" a="1"/>
  <c r="Q289" i="60" s="1"/>
  <c r="G289" i="60"/>
  <c r="F289" i="60"/>
  <c r="E289" i="60"/>
  <c r="Q420" i="60" a="1"/>
  <c r="Q420" i="60" s="1"/>
  <c r="G420" i="60"/>
  <c r="F420" i="60"/>
  <c r="E420" i="60"/>
  <c r="R420" i="60"/>
  <c r="Q176" i="60" a="1"/>
  <c r="Q176" i="60" s="1"/>
  <c r="G176" i="60"/>
  <c r="F176" i="60"/>
  <c r="E176" i="60"/>
  <c r="R176" i="60"/>
  <c r="Q1114" i="60" a="1"/>
  <c r="Q1114" i="60" s="1"/>
  <c r="G1114" i="60"/>
  <c r="F1114" i="60"/>
  <c r="E1114" i="60"/>
  <c r="R1114" i="60"/>
  <c r="Q435" i="60" a="1"/>
  <c r="Q435" i="60" s="1"/>
  <c r="G435" i="60"/>
  <c r="F435" i="60"/>
  <c r="E435" i="60"/>
  <c r="R435" i="60"/>
  <c r="Q225" i="60" a="1"/>
  <c r="Q225" i="60" s="1"/>
  <c r="G225" i="60"/>
  <c r="F225" i="60"/>
  <c r="E225" i="60"/>
  <c r="R225" i="60"/>
  <c r="Q442" i="60" a="1"/>
  <c r="Q442" i="60" s="1"/>
  <c r="G442" i="60"/>
  <c r="F442" i="60"/>
  <c r="E442" i="60"/>
  <c r="Q283" i="60" a="1"/>
  <c r="Q283" i="60" s="1"/>
  <c r="G283" i="60"/>
  <c r="F283" i="60"/>
  <c r="E283" i="60"/>
  <c r="R283" i="60"/>
  <c r="Q328" i="60" a="1"/>
  <c r="Q328" i="60" s="1"/>
  <c r="G328" i="60"/>
  <c r="F328" i="60"/>
  <c r="E328" i="60"/>
  <c r="R328" i="60"/>
  <c r="Q404" i="60" a="1"/>
  <c r="Q404" i="60" s="1"/>
  <c r="G404" i="60"/>
  <c r="F404" i="60"/>
  <c r="E404" i="60"/>
  <c r="R404" i="60"/>
  <c r="Q177" i="60" a="1"/>
  <c r="Q177" i="60" s="1"/>
  <c r="G177" i="60"/>
  <c r="F177" i="60"/>
  <c r="E177" i="60"/>
  <c r="R177" i="60"/>
  <c r="Q346" i="60" a="1"/>
  <c r="Q346" i="60" s="1"/>
  <c r="G346" i="60"/>
  <c r="F346" i="60"/>
  <c r="E346" i="60"/>
  <c r="R346" i="60"/>
  <c r="Q1207" i="60" a="1"/>
  <c r="Q1207" i="60" s="1"/>
  <c r="G1207" i="60"/>
  <c r="F1207" i="60"/>
  <c r="E1207" i="60"/>
  <c r="R1207" i="60"/>
  <c r="Q159" i="60" a="1"/>
  <c r="Q159" i="60" s="1"/>
  <c r="G159" i="60"/>
  <c r="F159" i="60"/>
  <c r="E159" i="60"/>
  <c r="R159" i="60"/>
  <c r="Q185" i="60" a="1"/>
  <c r="Q185" i="60" s="1"/>
  <c r="G185" i="60"/>
  <c r="F185" i="60"/>
  <c r="E185" i="60"/>
  <c r="R185" i="60"/>
  <c r="Q300" i="60" a="1"/>
  <c r="Q300" i="60" s="1"/>
  <c r="G300" i="60"/>
  <c r="F300" i="60"/>
  <c r="E300" i="60"/>
  <c r="R300" i="60"/>
  <c r="Q427" i="60" a="1"/>
  <c r="Q427" i="60" s="1"/>
  <c r="G427" i="60"/>
  <c r="F427" i="60"/>
  <c r="E427" i="60"/>
  <c r="R427" i="60"/>
  <c r="Q413" i="60" a="1"/>
  <c r="Q413" i="60" s="1"/>
  <c r="G413" i="60"/>
  <c r="F413" i="60"/>
  <c r="E413" i="60"/>
  <c r="R413" i="60"/>
  <c r="Q155" i="60" a="1"/>
  <c r="Q155" i="60" s="1"/>
  <c r="G155" i="60"/>
  <c r="E155" i="60"/>
  <c r="F155" i="60"/>
  <c r="R155" i="60"/>
  <c r="Q700" i="60" a="1"/>
  <c r="Q700" i="60" s="1"/>
  <c r="G700" i="60"/>
  <c r="F700" i="60"/>
  <c r="E700" i="60"/>
  <c r="R700" i="60"/>
  <c r="Q685" i="60" a="1"/>
  <c r="Q685" i="60" s="1"/>
  <c r="G685" i="60"/>
  <c r="F685" i="60"/>
  <c r="R685" i="60"/>
  <c r="E685" i="60"/>
  <c r="Q701" i="60" a="1"/>
  <c r="Q701" i="60" s="1"/>
  <c r="G701" i="60"/>
  <c r="F701" i="60"/>
  <c r="E701" i="60"/>
  <c r="R701" i="60"/>
  <c r="Q223" i="60" a="1"/>
  <c r="Q223" i="60" s="1"/>
  <c r="G223" i="60"/>
  <c r="F223" i="60"/>
  <c r="E223" i="60"/>
  <c r="R223" i="60"/>
  <c r="Q434" i="60" a="1"/>
  <c r="Q434" i="60" s="1"/>
  <c r="G434" i="60"/>
  <c r="F434" i="60"/>
  <c r="E434" i="60"/>
  <c r="R434" i="60"/>
  <c r="Q208" i="60" a="1"/>
  <c r="Q208" i="60" s="1"/>
  <c r="G208" i="60"/>
  <c r="F208" i="60"/>
  <c r="E208" i="60"/>
  <c r="R208" i="60"/>
  <c r="Q1108" i="60" a="1"/>
  <c r="Q1108" i="60" s="1"/>
  <c r="G1108" i="60"/>
  <c r="F1108" i="60"/>
  <c r="E1108" i="60"/>
  <c r="R1108" i="60"/>
  <c r="Q363" i="60" a="1"/>
  <c r="Q363" i="60" s="1"/>
  <c r="G363" i="60"/>
  <c r="F363" i="60"/>
  <c r="E363" i="60"/>
  <c r="R363" i="60"/>
  <c r="Q686" i="60" a="1"/>
  <c r="Q686" i="60" s="1"/>
  <c r="G686" i="60"/>
  <c r="F686" i="60"/>
  <c r="E686" i="60"/>
  <c r="R686" i="60"/>
  <c r="Q474" i="60" a="1"/>
  <c r="Q474" i="60" s="1"/>
  <c r="G474" i="60"/>
  <c r="F474" i="60"/>
  <c r="E474" i="60"/>
  <c r="R474" i="60"/>
  <c r="Q284" i="60" a="1"/>
  <c r="Q284" i="60" s="1"/>
  <c r="G284" i="60"/>
  <c r="F284" i="60"/>
  <c r="E284" i="60"/>
  <c r="R284" i="60"/>
  <c r="Q296" i="60" a="1"/>
  <c r="Q296" i="60" s="1"/>
  <c r="G296" i="60"/>
  <c r="F296" i="60"/>
  <c r="E296" i="60"/>
  <c r="R296" i="60"/>
  <c r="Q286" i="60" a="1"/>
  <c r="Q286" i="60" s="1"/>
  <c r="G286" i="60"/>
  <c r="F286" i="60"/>
  <c r="E286" i="60"/>
  <c r="R286" i="60"/>
  <c r="Q1164" i="60" a="1"/>
  <c r="Q1164" i="60" s="1"/>
  <c r="G1164" i="60"/>
  <c r="F1164" i="60"/>
  <c r="E1164" i="60"/>
  <c r="R1164" i="60"/>
  <c r="Q1210" i="60" a="1"/>
  <c r="Q1210" i="60" s="1"/>
  <c r="G1210" i="60"/>
  <c r="F1210" i="60"/>
  <c r="E1210" i="60"/>
  <c r="R1210" i="60"/>
  <c r="Q437" i="60" a="1"/>
  <c r="Q437" i="60" s="1"/>
  <c r="G437" i="60"/>
  <c r="F437" i="60"/>
  <c r="E437" i="60"/>
  <c r="R437" i="60"/>
  <c r="Q702" i="60" a="1"/>
  <c r="Q702" i="60" s="1"/>
  <c r="G702" i="60"/>
  <c r="F702" i="60"/>
  <c r="E702" i="60"/>
  <c r="R702" i="60"/>
  <c r="Q410" i="60" a="1"/>
  <c r="Q410" i="60" s="1"/>
  <c r="G410" i="60"/>
  <c r="F410" i="60"/>
  <c r="E410" i="60"/>
  <c r="R410" i="60"/>
  <c r="Q706" i="60" a="1"/>
  <c r="Q706" i="60" s="1"/>
  <c r="G706" i="60"/>
  <c r="F706" i="60"/>
  <c r="E706" i="60"/>
  <c r="R706" i="60"/>
  <c r="Q727" i="60" a="1"/>
  <c r="Q727" i="60" s="1"/>
  <c r="G727" i="60"/>
  <c r="F727" i="60"/>
  <c r="E727" i="60"/>
  <c r="R727" i="60"/>
  <c r="Q1003" i="60" a="1"/>
  <c r="Q1003" i="60" s="1"/>
  <c r="G1003" i="60"/>
  <c r="F1003" i="60"/>
  <c r="E1003" i="60"/>
  <c r="R1003" i="60"/>
  <c r="Q852" i="60" a="1"/>
  <c r="Q852" i="60" s="1"/>
  <c r="G852" i="60"/>
  <c r="F852" i="60"/>
  <c r="E852" i="60"/>
  <c r="R852" i="60"/>
  <c r="Q1029" i="60" a="1"/>
  <c r="Q1029" i="60" s="1"/>
  <c r="G1029" i="60"/>
  <c r="F1029" i="60"/>
  <c r="E1029" i="60"/>
  <c r="R1029" i="60"/>
  <c r="Q1015" i="60" a="1"/>
  <c r="Q1015" i="60" s="1"/>
  <c r="G1015" i="60"/>
  <c r="F1015" i="60"/>
  <c r="E1015" i="60"/>
  <c r="R1015" i="60"/>
  <c r="Q731" i="60" a="1"/>
  <c r="Q731" i="60" s="1"/>
  <c r="G731" i="60"/>
  <c r="F731" i="60"/>
  <c r="E731" i="60"/>
  <c r="R731" i="60"/>
  <c r="Q889" i="60" a="1"/>
  <c r="Q889" i="60" s="1"/>
  <c r="G889" i="60"/>
  <c r="F889" i="60"/>
  <c r="E889" i="60"/>
  <c r="R889" i="60"/>
  <c r="Q1004" i="60" a="1"/>
  <c r="Q1004" i="60" s="1"/>
  <c r="G1004" i="60"/>
  <c r="F1004" i="60"/>
  <c r="E1004" i="60"/>
  <c r="R1004" i="60"/>
  <c r="Q280" i="60" a="1"/>
  <c r="Q280" i="60" s="1"/>
  <c r="G280" i="60"/>
  <c r="F280" i="60"/>
  <c r="E280" i="60"/>
  <c r="R280" i="60"/>
  <c r="Q787" i="60" a="1"/>
  <c r="Q787" i="60" s="1"/>
  <c r="G787" i="60"/>
  <c r="F787" i="60"/>
  <c r="E787" i="60"/>
  <c r="R787" i="60"/>
  <c r="Q894" i="60" a="1"/>
  <c r="Q894" i="60" s="1"/>
  <c r="G894" i="60"/>
  <c r="F894" i="60"/>
  <c r="E894" i="60"/>
  <c r="R894" i="60"/>
  <c r="Q815" i="60" a="1"/>
  <c r="Q815" i="60" s="1"/>
  <c r="G815" i="60"/>
  <c r="F815" i="60"/>
  <c r="E815" i="60"/>
  <c r="R815" i="60"/>
  <c r="Q1069" i="60" a="1"/>
  <c r="Q1069" i="60" s="1"/>
  <c r="G1069" i="60"/>
  <c r="F1069" i="60"/>
  <c r="E1069" i="60"/>
  <c r="R1069" i="60"/>
  <c r="Q949" i="60" a="1"/>
  <c r="Q949" i="60" s="1"/>
  <c r="G949" i="60"/>
  <c r="F949" i="60"/>
  <c r="E949" i="60"/>
  <c r="R949" i="60"/>
  <c r="Q1071" i="60" a="1"/>
  <c r="Q1071" i="60" s="1"/>
  <c r="G1071" i="60"/>
  <c r="F1071" i="60"/>
  <c r="E1071" i="60"/>
  <c r="R1071" i="60"/>
  <c r="Q760" i="60" a="1"/>
  <c r="Q760" i="60" s="1"/>
  <c r="G760" i="60"/>
  <c r="F760" i="60"/>
  <c r="E760" i="60"/>
  <c r="R760" i="60"/>
  <c r="Q835" i="60" a="1"/>
  <c r="Q835" i="60" s="1"/>
  <c r="G835" i="60"/>
  <c r="E835" i="60"/>
  <c r="F835" i="60"/>
  <c r="R835" i="60"/>
  <c r="Q1040" i="60" a="1"/>
  <c r="Q1040" i="60" s="1"/>
  <c r="G1040" i="60"/>
  <c r="F1040" i="60"/>
  <c r="E1040" i="60"/>
  <c r="R1040" i="60"/>
  <c r="Q952" i="60" a="1"/>
  <c r="Q952" i="60" s="1"/>
  <c r="G952" i="60"/>
  <c r="F952" i="60"/>
  <c r="E952" i="60"/>
  <c r="R952" i="60"/>
  <c r="Q1074" i="60" a="1"/>
  <c r="Q1074" i="60" s="1"/>
  <c r="G1074" i="60"/>
  <c r="F1074" i="60"/>
  <c r="E1074" i="60"/>
  <c r="R1074" i="60"/>
  <c r="Q841" i="60" a="1"/>
  <c r="Q841" i="60" s="1"/>
  <c r="G841" i="60"/>
  <c r="F841" i="60"/>
  <c r="E841" i="60"/>
  <c r="R841" i="60"/>
  <c r="Q742" i="60" a="1"/>
  <c r="Q742" i="60" s="1"/>
  <c r="G742" i="60"/>
  <c r="F742" i="60"/>
  <c r="E742" i="60"/>
  <c r="R742" i="60"/>
  <c r="Q971" i="60" a="1"/>
  <c r="Q971" i="60" s="1"/>
  <c r="G971" i="60"/>
  <c r="F971" i="60"/>
  <c r="E971" i="60"/>
  <c r="R971" i="60"/>
  <c r="Q793" i="60" a="1"/>
  <c r="Q793" i="60" s="1"/>
  <c r="G793" i="60"/>
  <c r="F793" i="60"/>
  <c r="E793" i="60"/>
  <c r="R793" i="60"/>
  <c r="Q824" i="60" a="1"/>
  <c r="Q824" i="60" s="1"/>
  <c r="G824" i="60"/>
  <c r="F824" i="60"/>
  <c r="E824" i="60"/>
  <c r="R824" i="60"/>
  <c r="Q984" i="60" a="1"/>
  <c r="Q984" i="60" s="1"/>
  <c r="G984" i="60"/>
  <c r="F984" i="60"/>
  <c r="E984" i="60"/>
  <c r="R984" i="60"/>
  <c r="Q1017" i="60" a="1"/>
  <c r="Q1017" i="60" s="1"/>
  <c r="G1017" i="60"/>
  <c r="F1017" i="60"/>
  <c r="E1017" i="60"/>
  <c r="R1017" i="60"/>
  <c r="Q837" i="60" a="1"/>
  <c r="Q837" i="60" s="1"/>
  <c r="G837" i="60"/>
  <c r="F837" i="60"/>
  <c r="E837" i="60"/>
  <c r="R837" i="60"/>
  <c r="Q909" i="60" a="1"/>
  <c r="Q909" i="60" s="1"/>
  <c r="G909" i="60"/>
  <c r="F909" i="60"/>
  <c r="E909" i="60"/>
  <c r="R909" i="60"/>
  <c r="Q910" i="60" a="1"/>
  <c r="Q910" i="60" s="1"/>
  <c r="G910" i="60"/>
  <c r="F910" i="60"/>
  <c r="E910" i="60"/>
  <c r="R910" i="60"/>
  <c r="Q1082" i="60" a="1"/>
  <c r="Q1082" i="60" s="1"/>
  <c r="G1082" i="60"/>
  <c r="F1082" i="60"/>
  <c r="E1082" i="60"/>
  <c r="R1082" i="60"/>
  <c r="Q870" i="60" a="1"/>
  <c r="Q870" i="60" s="1"/>
  <c r="G870" i="60"/>
  <c r="F870" i="60"/>
  <c r="E870" i="60"/>
  <c r="R870" i="60"/>
  <c r="Q1047" i="60" a="1"/>
  <c r="Q1047" i="60" s="1"/>
  <c r="G1047" i="60"/>
  <c r="F1047" i="60"/>
  <c r="E1047" i="60"/>
  <c r="R1047" i="60"/>
  <c r="Q974" i="60" a="1"/>
  <c r="Q974" i="60" s="1"/>
  <c r="G974" i="60"/>
  <c r="F974" i="60"/>
  <c r="E974" i="60"/>
  <c r="R974" i="60"/>
  <c r="Q914" i="60" a="1"/>
  <c r="Q914" i="60" s="1"/>
  <c r="G914" i="60"/>
  <c r="F914" i="60"/>
  <c r="E914" i="60"/>
  <c r="R914" i="60"/>
  <c r="Q915" i="60" a="1"/>
  <c r="Q915" i="60" s="1"/>
  <c r="G915" i="60"/>
  <c r="F915" i="60"/>
  <c r="E915" i="60"/>
  <c r="R915" i="60"/>
  <c r="Q798" i="60" a="1"/>
  <c r="Q798" i="60" s="1"/>
  <c r="G798" i="60"/>
  <c r="F798" i="60"/>
  <c r="E798" i="60"/>
  <c r="R798" i="60"/>
  <c r="Q916" i="60" a="1"/>
  <c r="Q916" i="60" s="1"/>
  <c r="G916" i="60"/>
  <c r="F916" i="60"/>
  <c r="E916" i="60"/>
  <c r="R916" i="60"/>
  <c r="Q876" i="60" a="1"/>
  <c r="Q876" i="60" s="1"/>
  <c r="G876" i="60"/>
  <c r="F876" i="60"/>
  <c r="E876" i="60"/>
  <c r="R876" i="60"/>
  <c r="Q848" i="60" a="1"/>
  <c r="Q848" i="60" s="1"/>
  <c r="G848" i="60"/>
  <c r="F848" i="60"/>
  <c r="E848" i="60"/>
  <c r="R848" i="60"/>
  <c r="Q1087" i="60" a="1"/>
  <c r="Q1087" i="60" s="1"/>
  <c r="G1087" i="60"/>
  <c r="F1087" i="60"/>
  <c r="E1087" i="60"/>
  <c r="R1087" i="60"/>
  <c r="Q799" i="60" a="1"/>
  <c r="Q799" i="60" s="1"/>
  <c r="G799" i="60"/>
  <c r="F799" i="60"/>
  <c r="E799" i="60"/>
  <c r="R799" i="60"/>
  <c r="Q743" i="60" a="1"/>
  <c r="Q743" i="60" s="1"/>
  <c r="G743" i="60"/>
  <c r="F743" i="60"/>
  <c r="E743" i="60"/>
  <c r="R743" i="60"/>
  <c r="Q961" i="60" a="1"/>
  <c r="Q961" i="60" s="1"/>
  <c r="G961" i="60"/>
  <c r="F961" i="60"/>
  <c r="E961" i="60"/>
  <c r="R961" i="60"/>
  <c r="Q1019" i="60" a="1"/>
  <c r="Q1019" i="60" s="1"/>
  <c r="G1019" i="60"/>
  <c r="F1019" i="60"/>
  <c r="E1019" i="60"/>
  <c r="R1019" i="60"/>
  <c r="Q750" i="60" a="1"/>
  <c r="Q750" i="60" s="1"/>
  <c r="G750" i="60"/>
  <c r="F750" i="60"/>
  <c r="E750" i="60"/>
  <c r="R750" i="60"/>
  <c r="Q1088" i="60" a="1"/>
  <c r="Q1088" i="60" s="1"/>
  <c r="G1088" i="60"/>
  <c r="F1088" i="60"/>
  <c r="E1088" i="60"/>
  <c r="R1088" i="60"/>
  <c r="Q783" i="60" a="1"/>
  <c r="Q783" i="60" s="1"/>
  <c r="G783" i="60"/>
  <c r="F783" i="60"/>
  <c r="E783" i="60"/>
  <c r="R783" i="60"/>
  <c r="Q927" i="60" a="1"/>
  <c r="Q927" i="60" s="1"/>
  <c r="G927" i="60"/>
  <c r="F927" i="60"/>
  <c r="E927" i="60"/>
  <c r="R927" i="60"/>
  <c r="Q928" i="60" a="1"/>
  <c r="Q928" i="60" s="1"/>
  <c r="G928" i="60"/>
  <c r="F928" i="60"/>
  <c r="E928" i="60"/>
  <c r="R928" i="60"/>
  <c r="Q969" i="60" a="1"/>
  <c r="Q969" i="60" s="1"/>
  <c r="G969" i="60"/>
  <c r="F969" i="60"/>
  <c r="E969" i="60"/>
  <c r="R969" i="60"/>
  <c r="Q818" i="60" a="1"/>
  <c r="Q818" i="60" s="1"/>
  <c r="G818" i="60"/>
  <c r="F818" i="60"/>
  <c r="E818" i="60"/>
  <c r="R818" i="60"/>
  <c r="Q854" i="60" a="1"/>
  <c r="Q854" i="60" s="1"/>
  <c r="G854" i="60"/>
  <c r="F854" i="60"/>
  <c r="E854" i="60"/>
  <c r="R854" i="60"/>
  <c r="Q862" i="60" a="1"/>
  <c r="Q862" i="60" s="1"/>
  <c r="G862" i="60"/>
  <c r="F862" i="60"/>
  <c r="E862" i="60"/>
  <c r="R862" i="60"/>
  <c r="Q879" i="60" a="1"/>
  <c r="Q879" i="60" s="1"/>
  <c r="G879" i="60"/>
  <c r="F879" i="60"/>
  <c r="E879" i="60"/>
  <c r="R879" i="60"/>
  <c r="Q863" i="60" a="1"/>
  <c r="Q863" i="60" s="1"/>
  <c r="G863" i="60"/>
  <c r="F863" i="60"/>
  <c r="E863" i="60"/>
  <c r="R863" i="60"/>
  <c r="Q1010" i="60" a="1"/>
  <c r="Q1010" i="60" s="1"/>
  <c r="G1010" i="60"/>
  <c r="F1010" i="60"/>
  <c r="E1010" i="60"/>
  <c r="R1010" i="60"/>
  <c r="Q1095" i="60" a="1"/>
  <c r="Q1095" i="60" s="1"/>
  <c r="G1095" i="60"/>
  <c r="F1095" i="60"/>
  <c r="E1095" i="60"/>
  <c r="R1095" i="60"/>
  <c r="Q744" i="60" a="1"/>
  <c r="Q744" i="60" s="1"/>
  <c r="G744" i="60"/>
  <c r="F744" i="60"/>
  <c r="E744" i="60"/>
  <c r="R744" i="60"/>
  <c r="Q1060" i="60" a="1"/>
  <c r="Q1060" i="60" s="1"/>
  <c r="G1060" i="60"/>
  <c r="F1060" i="60"/>
  <c r="E1060" i="60"/>
  <c r="R1060" i="60"/>
  <c r="Q1001" i="60" a="1"/>
  <c r="Q1001" i="60" s="1"/>
  <c r="G1001" i="60"/>
  <c r="F1001" i="60"/>
  <c r="E1001" i="60"/>
  <c r="R1001" i="60"/>
  <c r="Q745" i="60" a="1"/>
  <c r="Q745" i="60" s="1"/>
  <c r="G745" i="60"/>
  <c r="F745" i="60"/>
  <c r="E745" i="60"/>
  <c r="R745" i="60"/>
  <c r="Q1096" i="60" a="1"/>
  <c r="Q1096" i="60" s="1"/>
  <c r="G1096" i="60"/>
  <c r="F1096" i="60"/>
  <c r="E1096" i="60"/>
  <c r="R1096" i="60"/>
  <c r="Q746" i="60" a="1"/>
  <c r="Q746" i="60" s="1"/>
  <c r="G746" i="60"/>
  <c r="F746" i="60"/>
  <c r="E746" i="60"/>
  <c r="R746" i="60"/>
  <c r="Q721" i="60" a="1"/>
  <c r="Q721" i="60" s="1"/>
  <c r="G721" i="60"/>
  <c r="F721" i="60"/>
  <c r="E721" i="60"/>
  <c r="R721" i="60"/>
  <c r="R936" i="60"/>
  <c r="R1089" i="60"/>
  <c r="R871" i="60"/>
  <c r="R1009" i="60"/>
  <c r="R1065" i="60"/>
  <c r="R405" i="60"/>
  <c r="R375" i="60"/>
  <c r="E836" i="60"/>
  <c r="Q1102" i="60" a="1"/>
  <c r="Q1102" i="60" s="1"/>
  <c r="G1102" i="60"/>
  <c r="F1102" i="60"/>
  <c r="E1102" i="60"/>
  <c r="Q1153" i="60" a="1"/>
  <c r="Q1153" i="60" s="1"/>
  <c r="G1153" i="60"/>
  <c r="F1153" i="60"/>
  <c r="E1153" i="60"/>
  <c r="Q483" i="60" a="1"/>
  <c r="Q483" i="60" s="1"/>
  <c r="G483" i="60"/>
  <c r="F483" i="60"/>
  <c r="Q575" i="60" a="1"/>
  <c r="Q575" i="60" s="1"/>
  <c r="G575" i="60"/>
  <c r="F575" i="60"/>
  <c r="E575" i="60"/>
  <c r="Q233" i="60" a="1"/>
  <c r="Q233" i="60" s="1"/>
  <c r="G233" i="60"/>
  <c r="F233" i="60"/>
  <c r="E233" i="60"/>
  <c r="Q238" i="60" a="1"/>
  <c r="Q238" i="60" s="1"/>
  <c r="G238" i="60"/>
  <c r="F238" i="60"/>
  <c r="Q477" i="60" a="1"/>
  <c r="Q477" i="60" s="1"/>
  <c r="G477" i="60"/>
  <c r="F477" i="60"/>
  <c r="E477" i="60"/>
  <c r="Q250" i="60" a="1"/>
  <c r="Q250" i="60" s="1"/>
  <c r="G250" i="60"/>
  <c r="F250" i="60"/>
  <c r="E250" i="60"/>
  <c r="Q1154" i="60" a="1"/>
  <c r="Q1154" i="60" s="1"/>
  <c r="G1154" i="60"/>
  <c r="F1154" i="60"/>
  <c r="Q479" i="60" a="1"/>
  <c r="Q479" i="60" s="1"/>
  <c r="G479" i="60"/>
  <c r="F479" i="60"/>
  <c r="E479" i="60"/>
  <c r="Q576" i="60" a="1"/>
  <c r="Q576" i="60" s="1"/>
  <c r="G576" i="60"/>
  <c r="F576" i="60"/>
  <c r="E576" i="60"/>
  <c r="Q253" i="60" a="1"/>
  <c r="Q253" i="60" s="1"/>
  <c r="G253" i="60"/>
  <c r="F253" i="60"/>
  <c r="Q612" i="60" a="1"/>
  <c r="Q612" i="60" s="1"/>
  <c r="G612" i="60"/>
  <c r="F612" i="60"/>
  <c r="E612" i="60"/>
  <c r="Q531" i="60" a="1"/>
  <c r="Q531" i="60" s="1"/>
  <c r="G531" i="60"/>
  <c r="F531" i="60"/>
  <c r="E531" i="60"/>
  <c r="Q502" i="60" a="1"/>
  <c r="Q502" i="60" s="1"/>
  <c r="G502" i="60"/>
  <c r="F502" i="60"/>
  <c r="Q1138" i="60" a="1"/>
  <c r="Q1138" i="60" s="1"/>
  <c r="G1138" i="60"/>
  <c r="F1138" i="60"/>
  <c r="E1138" i="60"/>
  <c r="Q577" i="60" a="1"/>
  <c r="Q577" i="60" s="1"/>
  <c r="G577" i="60"/>
  <c r="F577" i="60"/>
  <c r="E577" i="60"/>
  <c r="Q519" i="60" a="1"/>
  <c r="Q519" i="60" s="1"/>
  <c r="G519" i="60"/>
  <c r="F519" i="60"/>
  <c r="Q492" i="60" a="1"/>
  <c r="Q492" i="60" s="1"/>
  <c r="G492" i="60"/>
  <c r="F492" i="60"/>
  <c r="E492" i="60"/>
  <c r="Q255" i="60" a="1"/>
  <c r="Q255" i="60" s="1"/>
  <c r="G255" i="60"/>
  <c r="F255" i="60"/>
  <c r="E255" i="60"/>
  <c r="Q1143" i="60" a="1"/>
  <c r="Q1143" i="60" s="1"/>
  <c r="G1143" i="60"/>
  <c r="F1143" i="60"/>
  <c r="Q239" i="60" a="1"/>
  <c r="Q239" i="60" s="1"/>
  <c r="G239" i="60"/>
  <c r="F239" i="60"/>
  <c r="E239" i="60"/>
  <c r="Q613" i="60" a="1"/>
  <c r="Q613" i="60" s="1"/>
  <c r="G613" i="60"/>
  <c r="F613" i="60"/>
  <c r="E613" i="60"/>
  <c r="Q498" i="60" a="1"/>
  <c r="Q498" i="60" s="1"/>
  <c r="G498" i="60"/>
  <c r="F498" i="60"/>
  <c r="Q541" i="60" a="1"/>
  <c r="Q541" i="60" s="1"/>
  <c r="G541" i="60"/>
  <c r="F541" i="60"/>
  <c r="E541" i="60"/>
  <c r="Q629" i="60" a="1"/>
  <c r="Q629" i="60" s="1"/>
  <c r="G629" i="60"/>
  <c r="F629" i="60"/>
  <c r="E629" i="60"/>
  <c r="Q664" i="60" a="1"/>
  <c r="Q664" i="60" s="1"/>
  <c r="G664" i="60"/>
  <c r="F664" i="60"/>
  <c r="Q630" i="60" a="1"/>
  <c r="Q630" i="60" s="1"/>
  <c r="G630" i="60"/>
  <c r="F630" i="60"/>
  <c r="E630" i="60"/>
  <c r="Q632" i="60" a="1"/>
  <c r="Q632" i="60" s="1"/>
  <c r="G632" i="60"/>
  <c r="F632" i="60"/>
  <c r="E632" i="60"/>
  <c r="Q515" i="60" a="1"/>
  <c r="Q515" i="60" s="1"/>
  <c r="G515" i="60"/>
  <c r="F515" i="60"/>
  <c r="Q608" i="60" a="1"/>
  <c r="Q608" i="60" s="1"/>
  <c r="G608" i="60"/>
  <c r="F608" i="60"/>
  <c r="E608" i="60"/>
  <c r="Q656" i="60" a="1"/>
  <c r="Q656" i="60" s="1"/>
  <c r="G656" i="60"/>
  <c r="F656" i="60"/>
  <c r="E656" i="60"/>
  <c r="Q562" i="60" a="1"/>
  <c r="Q562" i="60" s="1"/>
  <c r="G562" i="60"/>
  <c r="F562" i="60"/>
  <c r="Q546" i="60" a="1"/>
  <c r="Q546" i="60" s="1"/>
  <c r="G546" i="60"/>
  <c r="F546" i="60"/>
  <c r="E546" i="60"/>
  <c r="Q259" i="60" a="1"/>
  <c r="Q259" i="60" s="1"/>
  <c r="G259" i="60"/>
  <c r="F259" i="60"/>
  <c r="E259" i="60"/>
  <c r="Q584" i="60" a="1"/>
  <c r="Q584" i="60" s="1"/>
  <c r="G584" i="60"/>
  <c r="F584" i="60"/>
  <c r="Q602" i="60" a="1"/>
  <c r="Q602" i="60" s="1"/>
  <c r="G602" i="60"/>
  <c r="F602" i="60"/>
  <c r="E602" i="60"/>
  <c r="Q523" i="60" a="1"/>
  <c r="Q523" i="60" s="1"/>
  <c r="G523" i="60"/>
  <c r="F523" i="60"/>
  <c r="E523" i="60"/>
  <c r="Q667" i="60" a="1"/>
  <c r="Q667" i="60" s="1"/>
  <c r="G667" i="60"/>
  <c r="F667" i="60"/>
  <c r="Q548" i="60" a="1"/>
  <c r="Q548" i="60" s="1"/>
  <c r="G548" i="60"/>
  <c r="F548" i="60"/>
  <c r="E548" i="60"/>
  <c r="Q564" i="60" a="1"/>
  <c r="Q564" i="60" s="1"/>
  <c r="G564" i="60"/>
  <c r="F564" i="60"/>
  <c r="E564" i="60"/>
  <c r="Q558" i="60" a="1"/>
  <c r="Q558" i="60" s="1"/>
  <c r="G558" i="60"/>
  <c r="F558" i="60"/>
  <c r="Q599" i="60" a="1"/>
  <c r="Q599" i="60" s="1"/>
  <c r="G599" i="60"/>
  <c r="F599" i="60"/>
  <c r="E599" i="60"/>
  <c r="Q552" i="60" a="1"/>
  <c r="Q552" i="60" s="1"/>
  <c r="G552" i="60"/>
  <c r="F552" i="60"/>
  <c r="E552" i="60"/>
  <c r="Q1181" i="60" a="1"/>
  <c r="Q1181" i="60" s="1"/>
  <c r="G1181" i="60"/>
  <c r="F1181" i="60"/>
  <c r="Q1175" i="60" a="1"/>
  <c r="Q1175" i="60" s="1"/>
  <c r="G1175" i="60"/>
  <c r="F1175" i="60"/>
  <c r="E1175" i="60"/>
  <c r="Q1178" i="60" a="1"/>
  <c r="Q1178" i="60" s="1"/>
  <c r="G1178" i="60"/>
  <c r="F1178" i="60"/>
  <c r="E1178" i="60"/>
  <c r="Q1172" i="60" a="1"/>
  <c r="Q1172" i="60" s="1"/>
  <c r="G1172" i="60"/>
  <c r="F1172" i="60"/>
  <c r="Q1247" i="60" a="1"/>
  <c r="Q1247" i="60" s="1"/>
  <c r="G1247" i="60"/>
  <c r="F1247" i="60"/>
  <c r="E1247" i="60"/>
  <c r="Q1252" i="60" a="1"/>
  <c r="Q1252" i="60" s="1"/>
  <c r="G1252" i="60"/>
  <c r="F1252" i="60"/>
  <c r="E1252" i="60"/>
  <c r="Q1256" i="60" a="1"/>
  <c r="Q1256" i="60" s="1"/>
  <c r="G1256" i="60"/>
  <c r="F1256" i="60"/>
  <c r="Q1222" i="60" a="1"/>
  <c r="Q1222" i="60" s="1"/>
  <c r="G1222" i="60"/>
  <c r="F1222" i="60"/>
  <c r="E1222" i="60"/>
  <c r="Q1264" i="60" a="1"/>
  <c r="Q1264" i="60" s="1"/>
  <c r="G1264" i="60"/>
  <c r="F1264" i="60"/>
  <c r="E1264" i="60"/>
  <c r="Q1267" i="60" a="1"/>
  <c r="Q1267" i="60" s="1"/>
  <c r="G1267" i="60"/>
  <c r="F1267" i="60"/>
  <c r="Q1367" i="60" a="1"/>
  <c r="Q1367" i="60" s="1"/>
  <c r="G1367" i="60"/>
  <c r="F1367" i="60"/>
  <c r="E1367" i="60"/>
  <c r="Q1346" i="60" a="1"/>
  <c r="Q1346" i="60" s="1"/>
  <c r="G1346" i="60"/>
  <c r="F1346" i="60"/>
  <c r="Q1277" i="60" a="1"/>
  <c r="Q1277" i="60" s="1"/>
  <c r="G1277" i="60"/>
  <c r="F1277" i="60"/>
  <c r="E1277" i="60"/>
  <c r="Q1279" i="60" a="1"/>
  <c r="Q1279" i="60" s="1"/>
  <c r="G1279" i="60"/>
  <c r="F1279" i="60"/>
  <c r="E1279" i="60"/>
  <c r="Q1281" i="60" a="1"/>
  <c r="Q1281" i="60" s="1"/>
  <c r="G1281" i="60"/>
  <c r="F1281" i="60"/>
  <c r="E1281" i="60"/>
  <c r="Q1226" i="60" a="1"/>
  <c r="Q1226" i="60" s="1"/>
  <c r="G1226" i="60"/>
  <c r="F1226" i="60"/>
  <c r="E1226" i="60"/>
  <c r="Q1218" i="60" a="1"/>
  <c r="Q1218" i="60" s="1"/>
  <c r="G1218" i="60"/>
  <c r="F1218" i="60"/>
  <c r="E1218" i="60"/>
  <c r="Q1293" i="60" a="1"/>
  <c r="Q1293" i="60" s="1"/>
  <c r="G1293" i="60"/>
  <c r="F1293" i="60"/>
  <c r="E1293" i="60"/>
  <c r="Q1298" i="60" a="1"/>
  <c r="Q1298" i="60" s="1"/>
  <c r="G1298" i="60"/>
  <c r="F1298" i="60"/>
  <c r="E1298" i="60"/>
  <c r="Q1243" i="60" a="1"/>
  <c r="Q1243" i="60" s="1"/>
  <c r="G1243" i="60"/>
  <c r="F1243" i="60"/>
  <c r="E1243" i="60"/>
  <c r="Q1305" i="60" a="1"/>
  <c r="Q1305" i="60" s="1"/>
  <c r="G1305" i="60"/>
  <c r="F1305" i="60"/>
  <c r="E1305" i="60"/>
  <c r="Q1244" i="60" a="1"/>
  <c r="Q1244" i="60" s="1"/>
  <c r="G1244" i="60"/>
  <c r="F1244" i="60"/>
  <c r="Q1238" i="60" a="1"/>
  <c r="Q1238" i="60" s="1"/>
  <c r="G1238" i="60"/>
  <c r="F1238" i="60"/>
  <c r="E1238" i="60"/>
  <c r="Q1317" i="60" a="1"/>
  <c r="Q1317" i="60" s="1"/>
  <c r="G1317" i="60"/>
  <c r="F1317" i="60"/>
  <c r="Q1321" i="60" a="1"/>
  <c r="Q1321" i="60" s="1"/>
  <c r="G1321" i="60"/>
  <c r="F1321" i="60"/>
  <c r="E1321" i="60"/>
  <c r="Q1230" i="60" a="1"/>
  <c r="Q1230" i="60" s="1"/>
  <c r="G1230" i="60"/>
  <c r="F1230" i="60"/>
  <c r="E1230" i="60"/>
  <c r="Q1328" i="60" a="1"/>
  <c r="Q1328" i="60" s="1"/>
  <c r="G1328" i="60"/>
  <c r="F1328" i="60"/>
  <c r="E1328" i="60"/>
  <c r="Q1333" i="60" a="1"/>
  <c r="Q1333" i="60" s="1"/>
  <c r="G1333" i="60"/>
  <c r="F1333" i="60"/>
  <c r="E1333" i="60"/>
  <c r="Q1358" i="60" a="1"/>
  <c r="Q1358" i="60" s="1"/>
  <c r="G1358" i="60"/>
  <c r="F1358" i="60"/>
  <c r="E1358" i="60"/>
  <c r="Q1366" i="60" a="1"/>
  <c r="Q1366" i="60" s="1"/>
  <c r="G1366" i="60"/>
  <c r="F1366" i="60"/>
  <c r="E1366" i="60"/>
  <c r="Q63" i="60" a="1"/>
  <c r="Q63" i="60" s="1"/>
  <c r="G63" i="60"/>
  <c r="F63" i="60"/>
  <c r="E63" i="60"/>
  <c r="Q24" i="60" a="1"/>
  <c r="Q24" i="60" s="1"/>
  <c r="G24" i="60"/>
  <c r="F24" i="60"/>
  <c r="E24" i="60"/>
  <c r="Q119" i="60" a="1"/>
  <c r="Q119" i="60" s="1"/>
  <c r="G119" i="60"/>
  <c r="F119" i="60"/>
  <c r="E119" i="60"/>
  <c r="Q11" i="60" a="1"/>
  <c r="Q11" i="60" s="1"/>
  <c r="G11" i="60"/>
  <c r="F11" i="60"/>
  <c r="Q80" i="60" a="1"/>
  <c r="Q80" i="60" s="1"/>
  <c r="G80" i="60"/>
  <c r="F80" i="60"/>
  <c r="E80" i="60"/>
  <c r="Q93" i="60" a="1"/>
  <c r="Q93" i="60" s="1"/>
  <c r="G93" i="60"/>
  <c r="F93" i="60"/>
  <c r="Q51" i="60" a="1"/>
  <c r="Q51" i="60" s="1"/>
  <c r="G51" i="60"/>
  <c r="F51" i="60"/>
  <c r="E51" i="60"/>
  <c r="Q112" i="60" a="1"/>
  <c r="Q112" i="60" s="1"/>
  <c r="G112" i="60"/>
  <c r="F112" i="60"/>
  <c r="E112" i="60"/>
  <c r="Q43" i="60" a="1"/>
  <c r="Q43" i="60" s="1"/>
  <c r="G43" i="60"/>
  <c r="F43" i="60"/>
  <c r="E43" i="60"/>
  <c r="Q141" i="60" a="1"/>
  <c r="Q141" i="60" s="1"/>
  <c r="G141" i="60"/>
  <c r="F141" i="60"/>
  <c r="E141" i="60"/>
  <c r="Q39" i="60" a="1"/>
  <c r="Q39" i="60" s="1"/>
  <c r="G39" i="60"/>
  <c r="F39" i="60"/>
  <c r="E39" i="60"/>
  <c r="Q121" i="60" a="1"/>
  <c r="Q121" i="60" s="1"/>
  <c r="G121" i="60"/>
  <c r="F121" i="60"/>
  <c r="E121" i="60"/>
  <c r="Q143" i="60" a="1"/>
  <c r="Q143" i="60" s="1"/>
  <c r="G143" i="60"/>
  <c r="F143" i="60"/>
  <c r="E143" i="60"/>
  <c r="Q125" i="60" a="1"/>
  <c r="Q125" i="60" s="1"/>
  <c r="G125" i="60"/>
  <c r="F125" i="60"/>
  <c r="E125" i="60"/>
  <c r="Q47" i="60" a="1"/>
  <c r="Q47" i="60" s="1"/>
  <c r="G47" i="60"/>
  <c r="F47" i="60"/>
  <c r="E47" i="60"/>
  <c r="Q147" i="60" a="1"/>
  <c r="Q147" i="60" s="1"/>
  <c r="G147" i="60"/>
  <c r="F147" i="60"/>
  <c r="Q134" i="60" a="1"/>
  <c r="Q134" i="60" s="1"/>
  <c r="G134" i="60"/>
  <c r="F134" i="60"/>
  <c r="E134" i="60"/>
  <c r="Q36" i="60" a="1"/>
  <c r="Q36" i="60" s="1"/>
  <c r="G36" i="60"/>
  <c r="F36" i="60"/>
  <c r="Q46" i="60" a="1"/>
  <c r="Q46" i="60" s="1"/>
  <c r="G46" i="60"/>
  <c r="F46" i="60"/>
  <c r="E46" i="60"/>
  <c r="Q113" i="60" a="1"/>
  <c r="Q113" i="60" s="1"/>
  <c r="G113" i="60"/>
  <c r="F113" i="60"/>
  <c r="E113" i="60"/>
  <c r="Q97" i="60" a="1"/>
  <c r="Q97" i="60" s="1"/>
  <c r="G97" i="60"/>
  <c r="F97" i="60"/>
  <c r="E97" i="60"/>
  <c r="Q41" i="60" a="1"/>
  <c r="Q41" i="60" s="1"/>
  <c r="G41" i="60"/>
  <c r="F41" i="60"/>
  <c r="E41" i="60"/>
  <c r="Q45" i="60" a="1"/>
  <c r="Q45" i="60" s="1"/>
  <c r="G45" i="60"/>
  <c r="F45" i="60"/>
  <c r="E45" i="60"/>
  <c r="Q6" i="60" a="1"/>
  <c r="Q6" i="60" s="1"/>
  <c r="G6" i="60"/>
  <c r="F6" i="60"/>
  <c r="E6" i="60"/>
  <c r="Q100" i="60" a="1"/>
  <c r="Q100" i="60" s="1"/>
  <c r="G100" i="60"/>
  <c r="F100" i="60"/>
  <c r="E100" i="60"/>
  <c r="Q28" i="60" a="1"/>
  <c r="Q28" i="60" s="1"/>
  <c r="G28" i="60"/>
  <c r="F28" i="60"/>
  <c r="E28" i="60"/>
  <c r="Q1377" i="60" a="1"/>
  <c r="Q1377" i="60" s="1"/>
  <c r="G1377" i="60"/>
  <c r="F1377" i="60"/>
  <c r="E1377" i="60"/>
  <c r="Q1393" i="60" a="1"/>
  <c r="Q1393" i="60" s="1"/>
  <c r="G1393" i="60"/>
  <c r="F1393" i="60"/>
  <c r="Q1383" i="60" a="1"/>
  <c r="Q1383" i="60" s="1"/>
  <c r="G1383" i="60"/>
  <c r="F1383" i="60"/>
  <c r="E1383" i="60"/>
  <c r="Q1388" i="60" a="1"/>
  <c r="Q1388" i="60" s="1"/>
  <c r="G1388" i="60"/>
  <c r="F1388" i="60"/>
  <c r="Q1392" i="60" a="1"/>
  <c r="Q1392" i="60" s="1"/>
  <c r="G1392" i="60"/>
  <c r="F1392" i="60"/>
  <c r="E1392" i="60"/>
  <c r="R27" i="60"/>
  <c r="R11" i="60"/>
  <c r="R1333" i="60"/>
  <c r="E1373" i="60"/>
  <c r="E93" i="60"/>
  <c r="E1256" i="60"/>
  <c r="E558" i="60"/>
  <c r="E562" i="60"/>
  <c r="E498" i="60"/>
  <c r="E502" i="60"/>
  <c r="E238" i="60"/>
  <c r="Q725" i="60" a="1"/>
  <c r="Q725" i="60" s="1"/>
  <c r="G725" i="60"/>
  <c r="F725" i="60"/>
  <c r="E725" i="60"/>
  <c r="R725" i="60"/>
  <c r="G718" i="60"/>
  <c r="F718" i="60"/>
  <c r="E718" i="60"/>
  <c r="R718" i="60"/>
  <c r="Q660" i="60" a="1"/>
  <c r="Q660" i="60" s="1"/>
  <c r="G660" i="60"/>
  <c r="F660" i="60"/>
  <c r="E660" i="60"/>
  <c r="R660" i="60"/>
  <c r="Q556" i="60" a="1"/>
  <c r="Q556" i="60" s="1"/>
  <c r="G556" i="60"/>
  <c r="F556" i="60"/>
  <c r="E556" i="60"/>
  <c r="R556" i="60"/>
  <c r="Q1158" i="60" a="1"/>
  <c r="Q1158" i="60" s="1"/>
  <c r="G1158" i="60"/>
  <c r="F1158" i="60"/>
  <c r="E1158" i="60"/>
  <c r="R1158" i="60"/>
  <c r="Q591" i="60" a="1"/>
  <c r="Q591" i="60" s="1"/>
  <c r="G591" i="60"/>
  <c r="F591" i="60"/>
  <c r="E591" i="60"/>
  <c r="R591" i="60"/>
  <c r="Q1149" i="60" a="1"/>
  <c r="Q1149" i="60" s="1"/>
  <c r="G1149" i="60"/>
  <c r="F1149" i="60"/>
  <c r="E1149" i="60"/>
  <c r="R1149" i="60"/>
  <c r="Q236" i="60" a="1"/>
  <c r="Q236" i="60" s="1"/>
  <c r="G236" i="60"/>
  <c r="F236" i="60"/>
  <c r="E236" i="60"/>
  <c r="R236" i="60"/>
  <c r="Q251" i="60" a="1"/>
  <c r="Q251" i="60" s="1"/>
  <c r="G251" i="60"/>
  <c r="F251" i="60"/>
  <c r="E251" i="60"/>
  <c r="R251" i="60"/>
  <c r="Q1147" i="60" a="1"/>
  <c r="Q1147" i="60" s="1"/>
  <c r="G1147" i="60"/>
  <c r="F1147" i="60"/>
  <c r="E1147" i="60"/>
  <c r="R1147" i="60"/>
  <c r="Q522" i="60" a="1"/>
  <c r="Q522" i="60" s="1"/>
  <c r="G522" i="60"/>
  <c r="F522" i="60"/>
  <c r="E522" i="60"/>
  <c r="R522" i="60"/>
  <c r="Q620" i="60" a="1"/>
  <c r="Q620" i="60" s="1"/>
  <c r="G620" i="60"/>
  <c r="F620" i="60"/>
  <c r="E620" i="60"/>
  <c r="R620" i="60"/>
  <c r="Q674" i="60" a="1"/>
  <c r="Q674" i="60" s="1"/>
  <c r="G674" i="60"/>
  <c r="F674" i="60"/>
  <c r="E674" i="60"/>
  <c r="R674" i="60"/>
  <c r="Q621" i="60" a="1"/>
  <c r="Q621" i="60" s="1"/>
  <c r="G621" i="60"/>
  <c r="F621" i="60"/>
  <c r="E621" i="60"/>
  <c r="R621" i="60"/>
  <c r="Q655" i="60" a="1"/>
  <c r="Q655" i="60" s="1"/>
  <c r="G655" i="60"/>
  <c r="F655" i="60"/>
  <c r="E655" i="60"/>
  <c r="R655" i="60"/>
  <c r="Q1137" i="60" a="1"/>
  <c r="Q1137" i="60" s="1"/>
  <c r="G1137" i="60"/>
  <c r="F1137" i="60"/>
  <c r="E1137" i="60"/>
  <c r="R1137" i="60"/>
  <c r="Q533" i="60" a="1"/>
  <c r="Q533" i="60" s="1"/>
  <c r="G533" i="60"/>
  <c r="F533" i="60"/>
  <c r="E533" i="60"/>
  <c r="R533" i="60"/>
  <c r="Q235" i="60" a="1"/>
  <c r="Q235" i="60" s="1"/>
  <c r="G235" i="60"/>
  <c r="F235" i="60"/>
  <c r="E235" i="60"/>
  <c r="R235" i="60"/>
  <c r="Q603" i="60" a="1"/>
  <c r="Q603" i="60" s="1"/>
  <c r="G603" i="60"/>
  <c r="F603" i="60"/>
  <c r="E603" i="60"/>
  <c r="R603" i="60"/>
  <c r="Q623" i="60" a="1"/>
  <c r="Q623" i="60" s="1"/>
  <c r="G623" i="60"/>
  <c r="F623" i="60"/>
  <c r="E623" i="60"/>
  <c r="Q256" i="60" a="1"/>
  <c r="Q256" i="60" s="1"/>
  <c r="G256" i="60"/>
  <c r="F256" i="60"/>
  <c r="E256" i="60"/>
  <c r="Q509" i="60" a="1"/>
  <c r="Q509" i="60" s="1"/>
  <c r="G509" i="60"/>
  <c r="F509" i="60"/>
  <c r="E509" i="60"/>
  <c r="Q590" i="60" a="1"/>
  <c r="Q590" i="60" s="1"/>
  <c r="G590" i="60"/>
  <c r="F590" i="60"/>
  <c r="E590" i="60"/>
  <c r="Q606" i="60" a="1"/>
  <c r="Q606" i="60" s="1"/>
  <c r="G606" i="60"/>
  <c r="F606" i="60"/>
  <c r="E606" i="60"/>
  <c r="Q540" i="60" a="1"/>
  <c r="Q540" i="60" s="1"/>
  <c r="G540" i="60"/>
  <c r="F540" i="60"/>
  <c r="E540" i="60"/>
  <c r="Q245" i="60" a="1"/>
  <c r="Q245" i="60" s="1"/>
  <c r="G245" i="60"/>
  <c r="F245" i="60"/>
  <c r="E245" i="60"/>
  <c r="Q1157" i="60" a="1"/>
  <c r="Q1157" i="60" s="1"/>
  <c r="G1157" i="60"/>
  <c r="F1157" i="60"/>
  <c r="E1157" i="60"/>
  <c r="Q675" i="60" a="1"/>
  <c r="Q675" i="60" s="1"/>
  <c r="G675" i="60"/>
  <c r="F675" i="60"/>
  <c r="E675" i="60"/>
  <c r="Q569" i="60" a="1"/>
  <c r="Q569" i="60" s="1"/>
  <c r="G569" i="60"/>
  <c r="F569" i="60"/>
  <c r="E569" i="60"/>
  <c r="Q554" i="60" a="1"/>
  <c r="Q554" i="60" s="1"/>
  <c r="G554" i="60"/>
  <c r="F554" i="60"/>
  <c r="E554" i="60"/>
  <c r="Q516" i="60" a="1"/>
  <c r="Q516" i="60" s="1"/>
  <c r="G516" i="60"/>
  <c r="F516" i="60"/>
  <c r="E516" i="60"/>
  <c r="Q545" i="60" a="1"/>
  <c r="Q545" i="60" s="1"/>
  <c r="G545" i="60"/>
  <c r="F545" i="60"/>
  <c r="E545" i="60"/>
  <c r="Q511" i="60" a="1"/>
  <c r="Q511" i="60" s="1"/>
  <c r="G511" i="60"/>
  <c r="F511" i="60"/>
  <c r="E511" i="60"/>
  <c r="Q512" i="60" a="1"/>
  <c r="Q512" i="60" s="1"/>
  <c r="G512" i="60"/>
  <c r="F512" i="60"/>
  <c r="E512" i="60"/>
  <c r="Q547" i="60" a="1"/>
  <c r="Q547" i="60" s="1"/>
  <c r="G547" i="60"/>
  <c r="F547" i="60"/>
  <c r="E547" i="60"/>
  <c r="Q248" i="60" a="1"/>
  <c r="Q248" i="60" s="1"/>
  <c r="G248" i="60"/>
  <c r="F248" i="60"/>
  <c r="E248" i="60"/>
  <c r="Q666" i="60" a="1"/>
  <c r="Q666" i="60" s="1"/>
  <c r="G666" i="60"/>
  <c r="F666" i="60"/>
  <c r="E666" i="60"/>
  <c r="Q261" i="60" a="1"/>
  <c r="Q261" i="60" s="1"/>
  <c r="G261" i="60"/>
  <c r="F261" i="60"/>
  <c r="E261" i="60"/>
  <c r="Q677" i="60" a="1"/>
  <c r="Q677" i="60" s="1"/>
  <c r="G677" i="60"/>
  <c r="F677" i="60"/>
  <c r="E677" i="60"/>
  <c r="Q570" i="60" a="1"/>
  <c r="Q570" i="60" s="1"/>
  <c r="G570" i="60"/>
  <c r="F570" i="60"/>
  <c r="E570" i="60"/>
  <c r="Q597" i="60" a="1"/>
  <c r="Q597" i="60" s="1"/>
  <c r="G597" i="60"/>
  <c r="F597" i="60"/>
  <c r="E597" i="60"/>
  <c r="Q668" i="60" a="1"/>
  <c r="Q668" i="60" s="1"/>
  <c r="G668" i="60"/>
  <c r="F668" i="60"/>
  <c r="E668" i="60"/>
  <c r="Q550" i="60" a="1"/>
  <c r="Q550" i="60" s="1"/>
  <c r="G550" i="60"/>
  <c r="F550" i="60"/>
  <c r="E550" i="60"/>
  <c r="Q642" i="60" a="1"/>
  <c r="Q642" i="60" s="1"/>
  <c r="G642" i="60"/>
  <c r="F642" i="60"/>
  <c r="E642" i="60"/>
  <c r="Q573" i="60" a="1"/>
  <c r="Q573" i="60" s="1"/>
  <c r="G573" i="60"/>
  <c r="F573" i="60"/>
  <c r="E573" i="60"/>
  <c r="Q1182" i="60" a="1"/>
  <c r="Q1182" i="60" s="1"/>
  <c r="G1182" i="60"/>
  <c r="F1182" i="60"/>
  <c r="E1182" i="60"/>
  <c r="Q1170" i="60" a="1"/>
  <c r="Q1170" i="60" s="1"/>
  <c r="G1170" i="60"/>
  <c r="F1170" i="60"/>
  <c r="E1170" i="60"/>
  <c r="Q1179" i="60" a="1"/>
  <c r="Q1179" i="60" s="1"/>
  <c r="G1179" i="60"/>
  <c r="F1179" i="60"/>
  <c r="E1179" i="60"/>
  <c r="G1360" i="60"/>
  <c r="F1360" i="60"/>
  <c r="E1360" i="60"/>
  <c r="Q1248" i="60" a="1"/>
  <c r="Q1248" i="60" s="1"/>
  <c r="G1248" i="60"/>
  <c r="F1248" i="60"/>
  <c r="E1248" i="60"/>
  <c r="Q1343" i="60" a="1"/>
  <c r="Q1343" i="60" s="1"/>
  <c r="G1343" i="60"/>
  <c r="F1343" i="60"/>
  <c r="E1343" i="60"/>
  <c r="Q1257" i="60" a="1"/>
  <c r="Q1257" i="60" s="1"/>
  <c r="G1257" i="60"/>
  <c r="F1257" i="60"/>
  <c r="E1257" i="60"/>
  <c r="Q1361" i="60" a="1"/>
  <c r="Q1361" i="60" s="1"/>
  <c r="G1361" i="60"/>
  <c r="F1361" i="60"/>
  <c r="E1361" i="60"/>
  <c r="Q1369" i="60" a="1"/>
  <c r="Q1369" i="60" s="1"/>
  <c r="G1369" i="60"/>
  <c r="F1369" i="60"/>
  <c r="E1369" i="60"/>
  <c r="G1223" i="60"/>
  <c r="F1223" i="60"/>
  <c r="E1223" i="60"/>
  <c r="Q1271" i="60" a="1"/>
  <c r="Q1271" i="60" s="1"/>
  <c r="G1271" i="60"/>
  <c r="F1271" i="60"/>
  <c r="E1271" i="60"/>
  <c r="Q1275" i="60" a="1"/>
  <c r="Q1275" i="60" s="1"/>
  <c r="G1275" i="60"/>
  <c r="F1275" i="60"/>
  <c r="E1275" i="60"/>
  <c r="Q1234" i="60" a="1"/>
  <c r="Q1234" i="60" s="1"/>
  <c r="G1234" i="60"/>
  <c r="F1234" i="60"/>
  <c r="E1234" i="60"/>
  <c r="Q1225" i="60" a="1"/>
  <c r="Q1225" i="60" s="1"/>
  <c r="G1225" i="60"/>
  <c r="F1225" i="60"/>
  <c r="E1225" i="60"/>
  <c r="Q1282" i="60" a="1"/>
  <c r="Q1282" i="60" s="1"/>
  <c r="G1282" i="60"/>
  <c r="F1282" i="60"/>
  <c r="E1282" i="60"/>
  <c r="G1351" i="60"/>
  <c r="F1351" i="60"/>
  <c r="E1351" i="60"/>
  <c r="Q1289" i="60" a="1"/>
  <c r="Q1289" i="60" s="1"/>
  <c r="G1289" i="60"/>
  <c r="F1289" i="60"/>
  <c r="Q1229" i="60" a="1"/>
  <c r="Q1229" i="60" s="1"/>
  <c r="G1229" i="60"/>
  <c r="F1229" i="60"/>
  <c r="E1229" i="60"/>
  <c r="Q1299" i="60" a="1"/>
  <c r="Q1299" i="60" s="1"/>
  <c r="G1299" i="60"/>
  <c r="F1299" i="60"/>
  <c r="Q1303" i="60" a="1"/>
  <c r="Q1303" i="60" s="1"/>
  <c r="G1303" i="60"/>
  <c r="F1303" i="60"/>
  <c r="E1303" i="60"/>
  <c r="Q1306" i="60" a="1"/>
  <c r="Q1306" i="60" s="1"/>
  <c r="G1306" i="60"/>
  <c r="F1306" i="60"/>
  <c r="E1306" i="60"/>
  <c r="G1310" i="60"/>
  <c r="F1310" i="60"/>
  <c r="E1310" i="60"/>
  <c r="Q1352" i="60" a="1"/>
  <c r="Q1352" i="60" s="1"/>
  <c r="G1352" i="60"/>
  <c r="F1352" i="60"/>
  <c r="E1352" i="60"/>
  <c r="Q1228" i="60" a="1"/>
  <c r="Q1228" i="60" s="1"/>
  <c r="G1228" i="60"/>
  <c r="F1228" i="60"/>
  <c r="E1228" i="60"/>
  <c r="Q1322" i="60" a="1"/>
  <c r="Q1322" i="60" s="1"/>
  <c r="G1322" i="60"/>
  <c r="F1322" i="60"/>
  <c r="E1322" i="60"/>
  <c r="Q1325" i="60" a="1"/>
  <c r="Q1325" i="60" s="1"/>
  <c r="G1325" i="60"/>
  <c r="F1325" i="60"/>
  <c r="E1325" i="60"/>
  <c r="Q1329" i="60" a="1"/>
  <c r="Q1329" i="60" s="1"/>
  <c r="G1329" i="60"/>
  <c r="F1329" i="60"/>
  <c r="E1329" i="60"/>
  <c r="G1334" i="60"/>
  <c r="F1334" i="60"/>
  <c r="E1334" i="60"/>
  <c r="Q1359" i="60" a="1"/>
  <c r="Q1359" i="60" s="1"/>
  <c r="G1359" i="60"/>
  <c r="F1359" i="60"/>
  <c r="Q1241" i="60" a="1"/>
  <c r="Q1241" i="60" s="1"/>
  <c r="G1241" i="60"/>
  <c r="F1241" i="60"/>
  <c r="E1241" i="60"/>
  <c r="Q79" i="60" a="1"/>
  <c r="Q79" i="60" s="1"/>
  <c r="G79" i="60"/>
  <c r="F79" i="60"/>
  <c r="Q102" i="60" a="1"/>
  <c r="Q102" i="60" s="1"/>
  <c r="G102" i="60"/>
  <c r="F102" i="60"/>
  <c r="E102" i="60"/>
  <c r="Q127" i="60" a="1"/>
  <c r="Q127" i="60" s="1"/>
  <c r="G127" i="60"/>
  <c r="F127" i="60"/>
  <c r="E127" i="60"/>
  <c r="Q5" i="60" a="1"/>
  <c r="Q5" i="60" s="1"/>
  <c r="G5" i="60"/>
  <c r="F5" i="60"/>
  <c r="E5" i="60"/>
  <c r="Q154" i="60" a="1"/>
  <c r="Q154" i="60" s="1"/>
  <c r="G154" i="60"/>
  <c r="F154" i="60"/>
  <c r="E154" i="60"/>
  <c r="Q107" i="60" a="1"/>
  <c r="Q107" i="60" s="1"/>
  <c r="G107" i="60"/>
  <c r="F107" i="60"/>
  <c r="E107" i="60"/>
  <c r="Q94" i="60" a="1"/>
  <c r="Q94" i="60" s="1"/>
  <c r="G94" i="60"/>
  <c r="F94" i="60"/>
  <c r="E94" i="60"/>
  <c r="Q4" i="60" a="1"/>
  <c r="Q4" i="60" s="1"/>
  <c r="G4" i="60"/>
  <c r="F4" i="60"/>
  <c r="E4" i="60"/>
  <c r="Q20" i="60" a="1"/>
  <c r="Q20" i="60" s="1"/>
  <c r="G20" i="60"/>
  <c r="F20" i="60"/>
  <c r="E20" i="60"/>
  <c r="Q120" i="60" a="1"/>
  <c r="Q120" i="60" s="1"/>
  <c r="G120" i="60"/>
  <c r="F120" i="60"/>
  <c r="E120" i="60"/>
  <c r="Q96" i="60" a="1"/>
  <c r="Q96" i="60" s="1"/>
  <c r="G96" i="60"/>
  <c r="F96" i="60"/>
  <c r="Q87" i="60" a="1"/>
  <c r="Q87" i="60" s="1"/>
  <c r="G87" i="60"/>
  <c r="F87" i="60"/>
  <c r="E87" i="60"/>
  <c r="Q27" i="60" a="1"/>
  <c r="Q27" i="60" s="1"/>
  <c r="G27" i="60"/>
  <c r="F27" i="60"/>
  <c r="Q29" i="60" a="1"/>
  <c r="Q29" i="60" s="1"/>
  <c r="G29" i="60"/>
  <c r="F29" i="60"/>
  <c r="E29" i="60"/>
  <c r="Q23" i="60" a="1"/>
  <c r="Q23" i="60" s="1"/>
  <c r="G23" i="60"/>
  <c r="F23" i="60"/>
  <c r="E23" i="60"/>
  <c r="Q132" i="60" a="1"/>
  <c r="Q132" i="60" s="1"/>
  <c r="G132" i="60"/>
  <c r="F132" i="60"/>
  <c r="E132" i="60"/>
  <c r="Q9" i="60" a="1"/>
  <c r="Q9" i="60" s="1"/>
  <c r="G9" i="60"/>
  <c r="F9" i="60"/>
  <c r="E9" i="60"/>
  <c r="Q139" i="60" a="1"/>
  <c r="Q139" i="60" s="1"/>
  <c r="G139" i="60"/>
  <c r="F139" i="60"/>
  <c r="E139" i="60"/>
  <c r="Q89" i="60" a="1"/>
  <c r="Q89" i="60" s="1"/>
  <c r="G89" i="60"/>
  <c r="F89" i="60"/>
  <c r="E89" i="60"/>
  <c r="Q68" i="60" a="1"/>
  <c r="Q68" i="60" s="1"/>
  <c r="G68" i="60"/>
  <c r="F68" i="60"/>
  <c r="E68" i="60"/>
  <c r="Q99" i="60" a="1"/>
  <c r="Q99" i="60" s="1"/>
  <c r="G99" i="60"/>
  <c r="F99" i="60"/>
  <c r="E99" i="60"/>
  <c r="Q82" i="60" a="1"/>
  <c r="Q82" i="60" s="1"/>
  <c r="G82" i="60"/>
  <c r="F82" i="60"/>
  <c r="E82" i="60"/>
  <c r="Q136" i="60" a="1"/>
  <c r="Q136" i="60" s="1"/>
  <c r="G136" i="60"/>
  <c r="F136" i="60"/>
  <c r="Q19" i="60" a="1"/>
  <c r="Q19" i="60" s="1"/>
  <c r="G19" i="60"/>
  <c r="F19" i="60"/>
  <c r="E19" i="60"/>
  <c r="Q103" i="60" a="1"/>
  <c r="Q103" i="60" s="1"/>
  <c r="G103" i="60"/>
  <c r="F103" i="60"/>
  <c r="Q7" i="60" a="1"/>
  <c r="Q7" i="60" s="1"/>
  <c r="G7" i="60"/>
  <c r="F7" i="60"/>
  <c r="E7" i="60"/>
  <c r="Q1372" i="60" a="1"/>
  <c r="Q1372" i="60" s="1"/>
  <c r="G1372" i="60"/>
  <c r="F1372" i="60"/>
  <c r="E1372" i="60"/>
  <c r="G1380" i="60"/>
  <c r="F1380" i="60"/>
  <c r="E1380" i="60"/>
  <c r="Q1384" i="60" a="1"/>
  <c r="Q1384" i="60" s="1"/>
  <c r="G1384" i="60"/>
  <c r="F1384" i="60"/>
  <c r="E1384" i="60"/>
  <c r="Q1389" i="60" a="1"/>
  <c r="Q1389" i="60" s="1"/>
  <c r="G1389" i="60"/>
  <c r="F1389" i="60"/>
  <c r="E1389" i="60"/>
  <c r="R1392" i="60"/>
  <c r="R1388" i="60"/>
  <c r="R1383" i="60"/>
  <c r="R1393" i="60"/>
  <c r="R1377" i="60"/>
  <c r="R28" i="60"/>
  <c r="R100" i="60"/>
  <c r="R6" i="60"/>
  <c r="R45" i="60"/>
  <c r="R41" i="60"/>
  <c r="R97" i="60"/>
  <c r="R113" i="60"/>
  <c r="R46" i="60"/>
  <c r="R36" i="60"/>
  <c r="R134" i="60"/>
  <c r="R147" i="60"/>
  <c r="R47" i="60"/>
  <c r="R125" i="60"/>
  <c r="R143" i="60"/>
  <c r="R121" i="60"/>
  <c r="R39" i="60"/>
  <c r="R141" i="60"/>
  <c r="R43" i="60"/>
  <c r="R112" i="60"/>
  <c r="R51" i="60"/>
  <c r="R93" i="60"/>
  <c r="R80" i="60"/>
  <c r="R1241" i="60"/>
  <c r="R1358" i="60"/>
  <c r="R1317" i="60"/>
  <c r="R1305" i="60"/>
  <c r="R1293" i="60"/>
  <c r="R1281" i="60"/>
  <c r="R1346" i="60"/>
  <c r="R1264" i="60"/>
  <c r="R1252" i="60"/>
  <c r="R1178" i="60"/>
  <c r="R552" i="60"/>
  <c r="R564" i="60"/>
  <c r="R523" i="60"/>
  <c r="R259" i="60"/>
  <c r="R656" i="60"/>
  <c r="R632" i="60"/>
  <c r="R629" i="60"/>
  <c r="R613" i="60"/>
  <c r="R255" i="60"/>
  <c r="E16" i="60"/>
  <c r="E96" i="60"/>
  <c r="E11" i="60"/>
  <c r="Q722" i="60" a="1"/>
  <c r="Q722" i="60" s="1"/>
  <c r="G722" i="60"/>
  <c r="F722" i="60"/>
  <c r="E722" i="60"/>
  <c r="Q1097" i="60" a="1"/>
  <c r="Q1097" i="60" s="1"/>
  <c r="G1097" i="60"/>
  <c r="F1097" i="60"/>
  <c r="E1097" i="60"/>
  <c r="Q719" i="60" a="1"/>
  <c r="Q719" i="60" s="1"/>
  <c r="G719" i="60"/>
  <c r="F719" i="60"/>
  <c r="E719" i="60"/>
  <c r="Q518" i="60" a="1"/>
  <c r="Q518" i="60" s="1"/>
  <c r="G518" i="60"/>
  <c r="F518" i="60"/>
  <c r="E518" i="60"/>
  <c r="Q480" i="60" a="1"/>
  <c r="Q480" i="60" s="1"/>
  <c r="G480" i="60"/>
  <c r="F480" i="60"/>
  <c r="E480" i="60"/>
  <c r="Q237" i="60" a="1"/>
  <c r="Q237" i="60" s="1"/>
  <c r="G237" i="60"/>
  <c r="F237" i="60"/>
  <c r="E237" i="60"/>
  <c r="Q1152" i="60" a="1"/>
  <c r="Q1152" i="60" s="1"/>
  <c r="G1152" i="60"/>
  <c r="F1152" i="60"/>
  <c r="E1152" i="60"/>
  <c r="Q524" i="60" a="1"/>
  <c r="Q524" i="60" s="1"/>
  <c r="G524" i="60"/>
  <c r="F524" i="60"/>
  <c r="E524" i="60"/>
  <c r="Q505" i="60" a="1"/>
  <c r="Q505" i="60" s="1"/>
  <c r="G505" i="60"/>
  <c r="F505" i="60"/>
  <c r="E505" i="60"/>
  <c r="Q491" i="60" a="1"/>
  <c r="Q491" i="60" s="1"/>
  <c r="G491" i="60"/>
  <c r="F491" i="60"/>
  <c r="E491" i="60"/>
  <c r="Q500" i="60" a="1"/>
  <c r="Q500" i="60" s="1"/>
  <c r="G500" i="60"/>
  <c r="F500" i="60"/>
  <c r="E500" i="60"/>
  <c r="Q593" i="60" a="1"/>
  <c r="Q593" i="60" s="1"/>
  <c r="G593" i="60"/>
  <c r="F593" i="60"/>
  <c r="E593" i="60"/>
  <c r="Q487" i="60" a="1"/>
  <c r="Q487" i="60" s="1"/>
  <c r="G487" i="60"/>
  <c r="F487" i="60"/>
  <c r="E487" i="60"/>
  <c r="Q1159" i="60" a="1"/>
  <c r="Q1159" i="60" s="1"/>
  <c r="G1159" i="60"/>
  <c r="F1159" i="60"/>
  <c r="E1159" i="60"/>
  <c r="Q484" i="60" a="1"/>
  <c r="Q484" i="60" s="1"/>
  <c r="G484" i="60"/>
  <c r="F484" i="60"/>
  <c r="E484" i="60"/>
  <c r="Q1140" i="60" a="1"/>
  <c r="Q1140" i="60" s="1"/>
  <c r="G1140" i="60"/>
  <c r="F1140" i="60"/>
  <c r="E1140" i="60"/>
  <c r="Q649" i="60" a="1"/>
  <c r="Q649" i="60" s="1"/>
  <c r="G649" i="60"/>
  <c r="F649" i="60"/>
  <c r="E649" i="60"/>
  <c r="Q671" i="60" a="1"/>
  <c r="Q671" i="60" s="1"/>
  <c r="G671" i="60"/>
  <c r="F671" i="60"/>
  <c r="E671" i="60"/>
  <c r="Q578" i="60" a="1"/>
  <c r="Q578" i="60" s="1"/>
  <c r="G578" i="60"/>
  <c r="F578" i="60"/>
  <c r="E578" i="60"/>
  <c r="Q534" i="60" a="1"/>
  <c r="Q534" i="60" s="1"/>
  <c r="G534" i="60"/>
  <c r="F534" i="60"/>
  <c r="E534" i="60"/>
  <c r="Q679" i="60" a="1"/>
  <c r="Q679" i="60" s="1"/>
  <c r="G679" i="60"/>
  <c r="F679" i="60"/>
  <c r="E679" i="60"/>
  <c r="Q493" i="60" a="1"/>
  <c r="Q493" i="60" s="1"/>
  <c r="G493" i="60"/>
  <c r="F493" i="60"/>
  <c r="E493" i="60"/>
  <c r="Q615" i="60" a="1"/>
  <c r="Q615" i="60" s="1"/>
  <c r="G615" i="60"/>
  <c r="F615" i="60"/>
  <c r="E615" i="60"/>
  <c r="Q538" i="60" a="1"/>
  <c r="Q538" i="60" s="1"/>
  <c r="G538" i="60"/>
  <c r="F538" i="60"/>
  <c r="E538" i="60"/>
  <c r="Q607" i="60" a="1"/>
  <c r="Q607" i="60" s="1"/>
  <c r="G607" i="60"/>
  <c r="F607" i="60"/>
  <c r="E607" i="60"/>
  <c r="Q653" i="60" a="1"/>
  <c r="Q653" i="60" s="1"/>
  <c r="G653" i="60"/>
  <c r="F653" i="60"/>
  <c r="E653" i="60"/>
  <c r="Q1144" i="60" a="1"/>
  <c r="Q1144" i="60" s="1"/>
  <c r="G1144" i="60"/>
  <c r="F1144" i="60"/>
  <c r="E1144" i="60"/>
  <c r="Q258" i="60" a="1"/>
  <c r="Q258" i="60" s="1"/>
  <c r="G258" i="60"/>
  <c r="F258" i="60"/>
  <c r="E258" i="60"/>
  <c r="Q241" i="60" a="1"/>
  <c r="Q241" i="60" s="1"/>
  <c r="G241" i="60"/>
  <c r="F241" i="60"/>
  <c r="E241" i="60"/>
  <c r="Q580" i="60" a="1"/>
  <c r="Q580" i="60" s="1"/>
  <c r="G580" i="60"/>
  <c r="F580" i="60"/>
  <c r="E580" i="60"/>
  <c r="Q244" i="60" a="1"/>
  <c r="Q244" i="60" s="1"/>
  <c r="G244" i="60"/>
  <c r="F244" i="60"/>
  <c r="E244" i="60"/>
  <c r="Q651" i="60" a="1"/>
  <c r="Q651" i="60" s="1"/>
  <c r="G651" i="60"/>
  <c r="F651" i="60"/>
  <c r="E651" i="60"/>
  <c r="Q1155" i="60" a="1"/>
  <c r="Q1155" i="60" s="1"/>
  <c r="G1155" i="60"/>
  <c r="F1155" i="60"/>
  <c r="E1155" i="60"/>
  <c r="Q583" i="60" a="1"/>
  <c r="Q583" i="60" s="1"/>
  <c r="G583" i="60"/>
  <c r="F583" i="60"/>
  <c r="E583" i="60"/>
  <c r="Q665" i="60" a="1"/>
  <c r="Q665" i="60" s="1"/>
  <c r="G665" i="60"/>
  <c r="F665" i="60"/>
  <c r="E665" i="60"/>
  <c r="Q634" i="60" a="1"/>
  <c r="Q634" i="60" s="1"/>
  <c r="G634" i="60"/>
  <c r="F634" i="60"/>
  <c r="E634" i="60"/>
  <c r="Q610" i="60" a="1"/>
  <c r="Q610" i="60" s="1"/>
  <c r="G610" i="60"/>
  <c r="F610" i="60"/>
  <c r="E610" i="60"/>
  <c r="Q676" i="60" a="1"/>
  <c r="Q676" i="60" s="1"/>
  <c r="G676" i="60"/>
  <c r="F676" i="60"/>
  <c r="E676" i="60"/>
  <c r="Q636" i="60" a="1"/>
  <c r="Q636" i="60" s="1"/>
  <c r="G636" i="60"/>
  <c r="F636" i="60"/>
  <c r="E636" i="60"/>
  <c r="Q637" i="60" a="1"/>
  <c r="Q637" i="60" s="1"/>
  <c r="G637" i="60"/>
  <c r="F637" i="60"/>
  <c r="E637" i="60"/>
  <c r="Q488" i="60" a="1"/>
  <c r="Q488" i="60" s="1"/>
  <c r="G488" i="60"/>
  <c r="F488" i="60"/>
  <c r="E488" i="60"/>
  <c r="Q262" i="60" a="1"/>
  <c r="Q262" i="60" s="1"/>
  <c r="G262" i="60"/>
  <c r="F262" i="60"/>
  <c r="E262" i="60"/>
  <c r="Q586" i="60" a="1"/>
  <c r="Q586" i="60" s="1"/>
  <c r="G586" i="60"/>
  <c r="F586" i="60"/>
  <c r="E586" i="60"/>
  <c r="Q571" i="60" a="1"/>
  <c r="Q571" i="60" s="1"/>
  <c r="G571" i="60"/>
  <c r="F571" i="60"/>
  <c r="E571" i="60"/>
  <c r="Q587" i="60" a="1"/>
  <c r="Q587" i="60" s="1"/>
  <c r="G587" i="60"/>
  <c r="F587" i="60"/>
  <c r="E587" i="60"/>
  <c r="Q640" i="60" a="1"/>
  <c r="Q640" i="60" s="1"/>
  <c r="G640" i="60"/>
  <c r="F640" i="60"/>
  <c r="E640" i="60"/>
  <c r="Q1176" i="60" a="1"/>
  <c r="Q1176" i="60" s="1"/>
  <c r="G1176" i="60"/>
  <c r="F1176" i="60"/>
  <c r="E1176" i="60"/>
  <c r="Q1173" i="60" a="1"/>
  <c r="Q1173" i="60" s="1"/>
  <c r="G1173" i="60"/>
  <c r="F1173" i="60"/>
  <c r="E1173" i="60"/>
  <c r="Q1169" i="60" a="1"/>
  <c r="Q1169" i="60" s="1"/>
  <c r="G1169" i="60"/>
  <c r="F1169" i="60"/>
  <c r="E1169" i="60"/>
  <c r="Q1231" i="60" a="1"/>
  <c r="Q1231" i="60" s="1"/>
  <c r="G1231" i="60"/>
  <c r="F1231" i="60"/>
  <c r="E1231" i="60"/>
  <c r="Q1354" i="60" a="1"/>
  <c r="Q1354" i="60" s="1"/>
  <c r="G1354" i="60"/>
  <c r="F1354" i="60"/>
  <c r="E1354" i="60"/>
  <c r="Q1253" i="60" a="1"/>
  <c r="Q1253" i="60" s="1"/>
  <c r="G1253" i="60"/>
  <c r="F1253" i="60"/>
  <c r="E1253" i="60"/>
  <c r="Q1258" i="60" a="1"/>
  <c r="Q1258" i="60" s="1"/>
  <c r="G1258" i="60"/>
  <c r="F1258" i="60"/>
  <c r="E1258" i="60"/>
  <c r="Q1260" i="60" a="1"/>
  <c r="Q1260" i="60" s="1"/>
  <c r="G1260" i="60"/>
  <c r="F1260" i="60"/>
  <c r="E1260" i="60"/>
  <c r="Q1265" i="60" a="1"/>
  <c r="Q1265" i="60" s="1"/>
  <c r="G1265" i="60"/>
  <c r="F1265" i="60"/>
  <c r="E1265" i="60"/>
  <c r="Q1268" i="60" a="1"/>
  <c r="Q1268" i="60" s="1"/>
  <c r="G1268" i="60"/>
  <c r="F1268" i="60"/>
  <c r="E1268" i="60"/>
  <c r="Q1272" i="60" a="1"/>
  <c r="Q1272" i="60" s="1"/>
  <c r="G1272" i="60"/>
  <c r="F1272" i="60"/>
  <c r="E1272" i="60"/>
  <c r="Q1362" i="60" a="1"/>
  <c r="Q1362" i="60" s="1"/>
  <c r="G1362" i="60"/>
  <c r="F1362" i="60"/>
  <c r="Q1235" i="60" a="1"/>
  <c r="Q1235" i="60" s="1"/>
  <c r="G1235" i="60"/>
  <c r="F1235" i="60"/>
  <c r="E1235" i="60"/>
  <c r="Q1219" i="60" a="1"/>
  <c r="Q1219" i="60" s="1"/>
  <c r="G1219" i="60"/>
  <c r="F1219" i="60"/>
  <c r="Q1283" i="60" a="1"/>
  <c r="Q1283" i="60" s="1"/>
  <c r="G1283" i="60"/>
  <c r="F1283" i="60"/>
  <c r="E1283" i="60"/>
  <c r="Q1285" i="60" a="1"/>
  <c r="Q1285" i="60" s="1"/>
  <c r="G1285" i="60"/>
  <c r="F1285" i="60"/>
  <c r="E1285" i="60"/>
  <c r="Q1290" i="60" a="1"/>
  <c r="Q1290" i="60" s="1"/>
  <c r="G1290" i="60"/>
  <c r="F1290" i="60"/>
  <c r="E1290" i="60"/>
  <c r="Q1294" i="60" a="1"/>
  <c r="Q1294" i="60" s="1"/>
  <c r="G1294" i="60"/>
  <c r="F1294" i="60"/>
  <c r="E1294" i="60"/>
  <c r="Q1300" i="60" a="1"/>
  <c r="Q1300" i="60" s="1"/>
  <c r="G1300" i="60"/>
  <c r="F1300" i="60"/>
  <c r="E1300" i="60"/>
  <c r="Q1304" i="60" a="1"/>
  <c r="Q1304" i="60" s="1"/>
  <c r="G1304" i="60"/>
  <c r="F1304" i="60"/>
  <c r="E1304" i="60"/>
  <c r="Q1342" i="60" a="1"/>
  <c r="Q1342" i="60" s="1"/>
  <c r="G1342" i="60"/>
  <c r="F1342" i="60"/>
  <c r="E1342" i="60"/>
  <c r="Q1311" i="60" a="1"/>
  <c r="Q1311" i="60" s="1"/>
  <c r="G1311" i="60"/>
  <c r="F1311" i="60"/>
  <c r="E1311" i="60"/>
  <c r="Q1313" i="60" a="1"/>
  <c r="Q1313" i="60" s="1"/>
  <c r="G1313" i="60"/>
  <c r="F1313" i="60"/>
  <c r="E1313" i="60"/>
  <c r="Q1318" i="60" a="1"/>
  <c r="Q1318" i="60" s="1"/>
  <c r="G1318" i="60"/>
  <c r="F1318" i="60"/>
  <c r="Q1323" i="60" a="1"/>
  <c r="Q1323" i="60" s="1"/>
  <c r="G1323" i="60"/>
  <c r="F1323" i="60"/>
  <c r="E1323" i="60"/>
  <c r="Q1326" i="60" a="1"/>
  <c r="Q1326" i="60" s="1"/>
  <c r="G1326" i="60"/>
  <c r="F1326" i="60"/>
  <c r="Q1330" i="60" a="1"/>
  <c r="Q1330" i="60" s="1"/>
  <c r="G1330" i="60"/>
  <c r="F1330" i="60"/>
  <c r="E1330" i="60"/>
  <c r="Q1335" i="60" a="1"/>
  <c r="Q1335" i="60" s="1"/>
  <c r="G1335" i="60"/>
  <c r="F1335" i="60"/>
  <c r="E1335" i="60"/>
  <c r="Q1338" i="60" a="1"/>
  <c r="Q1338" i="60" s="1"/>
  <c r="G1338" i="60"/>
  <c r="F1338" i="60"/>
  <c r="E1338" i="60"/>
  <c r="Q1340" i="60" a="1"/>
  <c r="Q1340" i="60" s="1"/>
  <c r="G1340" i="60"/>
  <c r="F1340" i="60"/>
  <c r="E1340" i="60"/>
  <c r="Q54" i="60" a="1"/>
  <c r="Q54" i="60" s="1"/>
  <c r="G54" i="60"/>
  <c r="F54" i="60"/>
  <c r="E54" i="60"/>
  <c r="Q37" i="60" a="1"/>
  <c r="Q37" i="60" s="1"/>
  <c r="G37" i="60"/>
  <c r="F37" i="60"/>
  <c r="E37" i="60"/>
  <c r="Q149" i="60" a="1"/>
  <c r="Q149" i="60" s="1"/>
  <c r="G149" i="60"/>
  <c r="F149" i="60"/>
  <c r="E149" i="60"/>
  <c r="Q12" i="60" a="1"/>
  <c r="Q12" i="60" s="1"/>
  <c r="G12" i="60"/>
  <c r="F12" i="60"/>
  <c r="E12" i="60"/>
  <c r="Q140" i="60" a="1"/>
  <c r="Q140" i="60" s="1"/>
  <c r="G140" i="60"/>
  <c r="F140" i="60"/>
  <c r="E140" i="60"/>
  <c r="Q53" i="60" a="1"/>
  <c r="Q53" i="60" s="1"/>
  <c r="G53" i="60"/>
  <c r="F53" i="60"/>
  <c r="Q72" i="60" a="1"/>
  <c r="Q72" i="60" s="1"/>
  <c r="G72" i="60"/>
  <c r="F72" i="60"/>
  <c r="E72" i="60"/>
  <c r="Q104" i="60" a="1"/>
  <c r="Q104" i="60" s="1"/>
  <c r="G104" i="60"/>
  <c r="F104" i="60"/>
  <c r="Q62" i="60" a="1"/>
  <c r="Q62" i="60" s="1"/>
  <c r="G62" i="60"/>
  <c r="F62" i="60"/>
  <c r="E62" i="60"/>
  <c r="Q65" i="60" a="1"/>
  <c r="Q65" i="60" s="1"/>
  <c r="G65" i="60"/>
  <c r="F65" i="60"/>
  <c r="E65" i="60"/>
  <c r="Q3" i="60" a="1"/>
  <c r="Q3" i="60" s="1"/>
  <c r="G3" i="60"/>
  <c r="F3" i="60"/>
  <c r="E3" i="60"/>
  <c r="Q75" i="60" a="1"/>
  <c r="Q75" i="60" s="1"/>
  <c r="G75" i="60"/>
  <c r="F75" i="60"/>
  <c r="E75" i="60"/>
  <c r="Q126" i="60" a="1"/>
  <c r="Q126" i="60" s="1"/>
  <c r="G126" i="60"/>
  <c r="F126" i="60"/>
  <c r="E126" i="60"/>
  <c r="Q31" i="60" a="1"/>
  <c r="Q31" i="60" s="1"/>
  <c r="G31" i="60"/>
  <c r="F31" i="60"/>
  <c r="E31" i="60"/>
  <c r="Q110" i="60" a="1"/>
  <c r="Q110" i="60" s="1"/>
  <c r="G110" i="60"/>
  <c r="F110" i="60"/>
  <c r="E110" i="60"/>
  <c r="Q131" i="60" a="1"/>
  <c r="Q131" i="60" s="1"/>
  <c r="G131" i="60"/>
  <c r="F131" i="60"/>
  <c r="E131" i="60"/>
  <c r="Q57" i="60" a="1"/>
  <c r="Q57" i="60" s="1"/>
  <c r="G57" i="60"/>
  <c r="F57" i="60"/>
  <c r="E57" i="60"/>
  <c r="Q2" i="60" a="1"/>
  <c r="Q2" i="60" s="1"/>
  <c r="G2" i="60"/>
  <c r="F2" i="60"/>
  <c r="Q67" i="60" a="1"/>
  <c r="Q67" i="60" s="1"/>
  <c r="G67" i="60"/>
  <c r="F67" i="60"/>
  <c r="E67" i="60"/>
  <c r="Q26" i="60" a="1"/>
  <c r="Q26" i="60" s="1"/>
  <c r="G26" i="60"/>
  <c r="F26" i="60"/>
  <c r="Q50" i="60" a="1"/>
  <c r="Q50" i="60" s="1"/>
  <c r="G50" i="60"/>
  <c r="F50" i="60"/>
  <c r="E50" i="60"/>
  <c r="Q83" i="60" a="1"/>
  <c r="Q83" i="60" s="1"/>
  <c r="G83" i="60"/>
  <c r="F83" i="60"/>
  <c r="E83" i="60"/>
  <c r="Q133" i="60" a="1"/>
  <c r="Q133" i="60" s="1"/>
  <c r="G133" i="60"/>
  <c r="F133" i="60"/>
  <c r="E133" i="60"/>
  <c r="Q40" i="60" a="1"/>
  <c r="Q40" i="60" s="1"/>
  <c r="G40" i="60"/>
  <c r="F40" i="60"/>
  <c r="E40" i="60"/>
  <c r="Q21" i="60" a="1"/>
  <c r="Q21" i="60" s="1"/>
  <c r="G21" i="60"/>
  <c r="F21" i="60"/>
  <c r="E21" i="60"/>
  <c r="Q114" i="60" a="1"/>
  <c r="Q114" i="60" s="1"/>
  <c r="G114" i="60"/>
  <c r="F114" i="60"/>
  <c r="E114" i="60"/>
  <c r="Q1378" i="60" a="1"/>
  <c r="Q1378" i="60" s="1"/>
  <c r="G1378" i="60"/>
  <c r="F1378" i="60"/>
  <c r="E1378" i="60"/>
  <c r="Q1381" i="60" a="1"/>
  <c r="Q1381" i="60" s="1"/>
  <c r="G1381" i="60"/>
  <c r="F1381" i="60"/>
  <c r="E1381" i="60"/>
  <c r="Q1385" i="60" a="1"/>
  <c r="Q1385" i="60" s="1"/>
  <c r="G1385" i="60"/>
  <c r="F1385" i="60"/>
  <c r="E1385" i="60"/>
  <c r="Q1394" i="60" a="1"/>
  <c r="Q1394" i="60" s="1"/>
  <c r="G1394" i="60"/>
  <c r="F1394" i="60"/>
  <c r="R37" i="60"/>
  <c r="R79" i="60"/>
  <c r="R1366" i="60"/>
  <c r="R1326" i="60"/>
  <c r="R1322" i="60"/>
  <c r="R1310" i="60"/>
  <c r="R1299" i="60"/>
  <c r="R1351" i="60"/>
  <c r="R1234" i="60"/>
  <c r="R1223" i="60"/>
  <c r="R1257" i="60"/>
  <c r="R1360" i="60"/>
  <c r="R1182" i="60"/>
  <c r="R550" i="60"/>
  <c r="R570" i="60"/>
  <c r="R666" i="60"/>
  <c r="R512" i="60"/>
  <c r="R516" i="60"/>
  <c r="R675" i="60"/>
  <c r="R540" i="60"/>
  <c r="R509" i="60"/>
  <c r="R519" i="60"/>
  <c r="R1138" i="60"/>
  <c r="R531" i="60"/>
  <c r="R253" i="60"/>
  <c r="R479" i="60"/>
  <c r="R250" i="60"/>
  <c r="R238" i="60"/>
  <c r="R575" i="60"/>
  <c r="R1153" i="60"/>
  <c r="E103" i="60"/>
  <c r="E36" i="60"/>
  <c r="E1326" i="60"/>
  <c r="E1299" i="60"/>
  <c r="E1346" i="60"/>
  <c r="E1172" i="60"/>
  <c r="E667" i="60"/>
  <c r="E515" i="60"/>
  <c r="E1143" i="60"/>
  <c r="E253" i="60"/>
  <c r="E483" i="60"/>
  <c r="Q723" i="60" a="1"/>
  <c r="Q723" i="60" s="1"/>
  <c r="G723" i="60"/>
  <c r="F723" i="60"/>
  <c r="E723" i="60"/>
  <c r="R723" i="60"/>
  <c r="Q1101" i="60" a="1"/>
  <c r="Q1101" i="60" s="1"/>
  <c r="G1101" i="60"/>
  <c r="F1101" i="60"/>
  <c r="E1101" i="60"/>
  <c r="R1101" i="60"/>
  <c r="Q567" i="60" a="1"/>
  <c r="Q567" i="60" s="1"/>
  <c r="G567" i="60"/>
  <c r="F567" i="60"/>
  <c r="E567" i="60"/>
  <c r="R567" i="60"/>
  <c r="Q249" i="60" a="1"/>
  <c r="Q249" i="60" s="1"/>
  <c r="G249" i="60"/>
  <c r="F249" i="60"/>
  <c r="E249" i="60"/>
  <c r="R249" i="60"/>
  <c r="Q618" i="60" a="1"/>
  <c r="Q618" i="60" s="1"/>
  <c r="G618" i="60"/>
  <c r="F618" i="60"/>
  <c r="E618" i="60"/>
  <c r="R618" i="60"/>
  <c r="Q657" i="60" a="1"/>
  <c r="Q657" i="60" s="1"/>
  <c r="G657" i="60"/>
  <c r="F657" i="60"/>
  <c r="E657" i="60"/>
  <c r="R657" i="60"/>
  <c r="Q521" i="60" a="1"/>
  <c r="Q521" i="60" s="1"/>
  <c r="G521" i="60"/>
  <c r="F521" i="60"/>
  <c r="E521" i="60"/>
  <c r="R521" i="60"/>
  <c r="Q592" i="60" a="1"/>
  <c r="Q592" i="60" s="1"/>
  <c r="G592" i="60"/>
  <c r="F592" i="60"/>
  <c r="E592" i="60"/>
  <c r="R592" i="60"/>
  <c r="Q506" i="60" a="1"/>
  <c r="Q506" i="60" s="1"/>
  <c r="G506" i="60"/>
  <c r="F506" i="60"/>
  <c r="E506" i="60"/>
  <c r="R506" i="60"/>
  <c r="Q1160" i="60" a="1"/>
  <c r="Q1160" i="60" s="1"/>
  <c r="G1160" i="60"/>
  <c r="F1160" i="60"/>
  <c r="E1160" i="60"/>
  <c r="R1160" i="60"/>
  <c r="Q589" i="60" a="1"/>
  <c r="Q589" i="60" s="1"/>
  <c r="G589" i="60"/>
  <c r="F589" i="60"/>
  <c r="E589" i="60"/>
  <c r="R589" i="60"/>
  <c r="Q514" i="60" a="1"/>
  <c r="Q514" i="60" s="1"/>
  <c r="G514" i="60"/>
  <c r="F514" i="60"/>
  <c r="E514" i="60"/>
  <c r="R514" i="60"/>
  <c r="Q252" i="60" a="1"/>
  <c r="Q252" i="60" s="1"/>
  <c r="G252" i="60"/>
  <c r="F252" i="60"/>
  <c r="E252" i="60"/>
  <c r="R252" i="60"/>
  <c r="Q553" i="60" a="1"/>
  <c r="Q553" i="60" s="1"/>
  <c r="G553" i="60"/>
  <c r="F553" i="60"/>
  <c r="E553" i="60"/>
  <c r="R553" i="60"/>
  <c r="Q530" i="60" a="1"/>
  <c r="Q530" i="60" s="1"/>
  <c r="G530" i="60"/>
  <c r="F530" i="60"/>
  <c r="E530" i="60"/>
  <c r="R530" i="60"/>
  <c r="Q662" i="60" a="1"/>
  <c r="Q662" i="60" s="1"/>
  <c r="G662" i="60"/>
  <c r="F662" i="60"/>
  <c r="E662" i="60"/>
  <c r="R662" i="60"/>
  <c r="Q489" i="60" a="1"/>
  <c r="Q489" i="60" s="1"/>
  <c r="G489" i="60"/>
  <c r="F489" i="60"/>
  <c r="E489" i="60"/>
  <c r="R489" i="60"/>
  <c r="Q559" i="60" a="1"/>
  <c r="Q559" i="60" s="1"/>
  <c r="G559" i="60"/>
  <c r="F559" i="60"/>
  <c r="E559" i="60"/>
  <c r="R559" i="60"/>
  <c r="Q254" i="60" a="1"/>
  <c r="Q254" i="60" s="1"/>
  <c r="G254" i="60"/>
  <c r="F254" i="60"/>
  <c r="E254" i="60"/>
  <c r="R254" i="60"/>
  <c r="Q535" i="60" a="1"/>
  <c r="Q535" i="60" s="1"/>
  <c r="G535" i="60"/>
  <c r="F535" i="60"/>
  <c r="E535" i="60"/>
  <c r="R535" i="60"/>
  <c r="Q1156" i="60" a="1"/>
  <c r="Q1156" i="60" s="1"/>
  <c r="G1156" i="60"/>
  <c r="F1156" i="60"/>
  <c r="E1156" i="60"/>
  <c r="R1156" i="60"/>
  <c r="Q643" i="60" a="1"/>
  <c r="Q643" i="60" s="1"/>
  <c r="G643" i="60"/>
  <c r="F643" i="60"/>
  <c r="E643" i="60"/>
  <c r="R643" i="60"/>
  <c r="Q611" i="60" a="1"/>
  <c r="Q611" i="60" s="1"/>
  <c r="G611" i="60"/>
  <c r="F611" i="60"/>
  <c r="E611" i="60"/>
  <c r="R611" i="60"/>
  <c r="Q663" i="60" a="1"/>
  <c r="Q663" i="60" s="1"/>
  <c r="G663" i="60"/>
  <c r="F663" i="60"/>
  <c r="E663" i="60"/>
  <c r="R663" i="60"/>
  <c r="Q625" i="60" a="1"/>
  <c r="Q625" i="60" s="1"/>
  <c r="G625" i="60"/>
  <c r="F625" i="60"/>
  <c r="E625" i="60"/>
  <c r="R625" i="60"/>
  <c r="Q648" i="60" a="1"/>
  <c r="Q648" i="60" s="1"/>
  <c r="G648" i="60"/>
  <c r="F648" i="60"/>
  <c r="E648" i="60"/>
  <c r="R648" i="60"/>
  <c r="Q568" i="60" a="1"/>
  <c r="Q568" i="60" s="1"/>
  <c r="G568" i="60"/>
  <c r="F568" i="60"/>
  <c r="E568" i="60"/>
  <c r="R568" i="60"/>
  <c r="Q542" i="60" a="1"/>
  <c r="Q542" i="60" s="1"/>
  <c r="G542" i="60"/>
  <c r="F542" i="60"/>
  <c r="E542" i="60"/>
  <c r="R542" i="60"/>
  <c r="Q616" i="60" a="1"/>
  <c r="Q616" i="60" s="1"/>
  <c r="G616" i="60"/>
  <c r="F616" i="60"/>
  <c r="E616" i="60"/>
  <c r="R616" i="60"/>
  <c r="Q510" i="60" a="1"/>
  <c r="Q510" i="60" s="1"/>
  <c r="G510" i="60"/>
  <c r="F510" i="60"/>
  <c r="E510" i="60"/>
  <c r="R510" i="60"/>
  <c r="Q650" i="60" a="1"/>
  <c r="Q650" i="60" s="1"/>
  <c r="G650" i="60"/>
  <c r="F650" i="60"/>
  <c r="E650" i="60"/>
  <c r="R650" i="60"/>
  <c r="Q617" i="60" a="1"/>
  <c r="Q617" i="60" s="1"/>
  <c r="G617" i="60"/>
  <c r="F617" i="60"/>
  <c r="E617" i="60"/>
  <c r="R617" i="60"/>
  <c r="Q494" i="60" a="1"/>
  <c r="Q494" i="60" s="1"/>
  <c r="G494" i="60"/>
  <c r="F494" i="60"/>
  <c r="E494" i="60"/>
  <c r="R494" i="60"/>
  <c r="Q520" i="60" a="1"/>
  <c r="Q520" i="60" s="1"/>
  <c r="G520" i="60"/>
  <c r="F520" i="60"/>
  <c r="E520" i="60"/>
  <c r="R520" i="60"/>
  <c r="Q485" i="60" a="1"/>
  <c r="Q485" i="60" s="1"/>
  <c r="G485" i="60"/>
  <c r="F485" i="60"/>
  <c r="E485" i="60"/>
  <c r="R485" i="60"/>
  <c r="Q596" i="60" a="1"/>
  <c r="Q596" i="60" s="1"/>
  <c r="G596" i="60"/>
  <c r="F596" i="60"/>
  <c r="E596" i="60"/>
  <c r="R596" i="60"/>
  <c r="Q1151" i="60" a="1"/>
  <c r="Q1151" i="60" s="1"/>
  <c r="G1151" i="60"/>
  <c r="F1151" i="60"/>
  <c r="E1151" i="60"/>
  <c r="R1151" i="60"/>
  <c r="Q635" i="60" a="1"/>
  <c r="Q635" i="60" s="1"/>
  <c r="G635" i="60"/>
  <c r="F635" i="60"/>
  <c r="E635" i="60"/>
  <c r="R635" i="60"/>
  <c r="Q672" i="60" a="1"/>
  <c r="Q672" i="60" s="1"/>
  <c r="G672" i="60"/>
  <c r="F672" i="60"/>
  <c r="E672" i="60"/>
  <c r="R672" i="60"/>
  <c r="Q495" i="60" a="1"/>
  <c r="Q495" i="60" s="1"/>
  <c r="G495" i="60"/>
  <c r="F495" i="60"/>
  <c r="E495" i="60"/>
  <c r="R495" i="60"/>
  <c r="Q670" i="60" a="1"/>
  <c r="Q670" i="60" s="1"/>
  <c r="G670" i="60"/>
  <c r="F670" i="60"/>
  <c r="E670" i="60"/>
  <c r="R670" i="60"/>
  <c r="Q549" i="60" a="1"/>
  <c r="Q549" i="60" s="1"/>
  <c r="G549" i="60"/>
  <c r="F549" i="60"/>
  <c r="E549" i="60"/>
  <c r="R549" i="60"/>
  <c r="Q646" i="60" a="1"/>
  <c r="Q646" i="60" s="1"/>
  <c r="G646" i="60"/>
  <c r="F646" i="60"/>
  <c r="E646" i="60"/>
  <c r="R646" i="60"/>
  <c r="Q598" i="60" a="1"/>
  <c r="Q598" i="60" s="1"/>
  <c r="G598" i="60"/>
  <c r="F598" i="60"/>
  <c r="E598" i="60"/>
  <c r="R598" i="60"/>
  <c r="Q659" i="60" a="1"/>
  <c r="Q659" i="60" s="1"/>
  <c r="G659" i="60"/>
  <c r="F659" i="60"/>
  <c r="E659" i="60"/>
  <c r="R659" i="60"/>
  <c r="Q669" i="60" a="1"/>
  <c r="Q669" i="60" s="1"/>
  <c r="G669" i="60"/>
  <c r="F669" i="60"/>
  <c r="E669" i="60"/>
  <c r="R669" i="60"/>
  <c r="Q1183" i="60" a="1"/>
  <c r="Q1183" i="60" s="1"/>
  <c r="G1183" i="60"/>
  <c r="F1183" i="60"/>
  <c r="E1183" i="60"/>
  <c r="R1183" i="60"/>
  <c r="Q1177" i="60" a="1"/>
  <c r="Q1177" i="60" s="1"/>
  <c r="G1177" i="60"/>
  <c r="F1177" i="60"/>
  <c r="E1177" i="60"/>
  <c r="R1177" i="60"/>
  <c r="Q1185" i="60" a="1"/>
  <c r="Q1185" i="60" s="1"/>
  <c r="G1185" i="60"/>
  <c r="F1185" i="60"/>
  <c r="E1185" i="60"/>
  <c r="R1185" i="60"/>
  <c r="Q1232" i="60" a="1"/>
  <c r="Q1232" i="60" s="1"/>
  <c r="G1232" i="60"/>
  <c r="F1232" i="60"/>
  <c r="E1232" i="60"/>
  <c r="R1232" i="60"/>
  <c r="Q1249" i="60" a="1"/>
  <c r="Q1249" i="60" s="1"/>
  <c r="G1249" i="60"/>
  <c r="F1249" i="60"/>
  <c r="E1249" i="60"/>
  <c r="R1249" i="60"/>
  <c r="Q1254" i="60" a="1"/>
  <c r="Q1254" i="60" s="1"/>
  <c r="G1254" i="60"/>
  <c r="F1254" i="60"/>
  <c r="E1254" i="60"/>
  <c r="R1254" i="60"/>
  <c r="Q1233" i="60" a="1"/>
  <c r="Q1233" i="60" s="1"/>
  <c r="G1233" i="60"/>
  <c r="F1233" i="60"/>
  <c r="E1233" i="60"/>
  <c r="R1233" i="60"/>
  <c r="Q1261" i="60" a="1"/>
  <c r="Q1261" i="60" s="1"/>
  <c r="G1261" i="60"/>
  <c r="F1261" i="60"/>
  <c r="E1261" i="60"/>
  <c r="R1261" i="60"/>
  <c r="Q1266" i="60" a="1"/>
  <c r="Q1266" i="60" s="1"/>
  <c r="G1266" i="60"/>
  <c r="F1266" i="60"/>
  <c r="E1266" i="60"/>
  <c r="R1266" i="60"/>
  <c r="Q1345" i="60" a="1"/>
  <c r="Q1345" i="60" s="1"/>
  <c r="G1345" i="60"/>
  <c r="F1345" i="60"/>
  <c r="E1345" i="60"/>
  <c r="R1345" i="60"/>
  <c r="Q1273" i="60" a="1"/>
  <c r="Q1273" i="60" s="1"/>
  <c r="G1273" i="60"/>
  <c r="F1273" i="60"/>
  <c r="E1273" i="60"/>
  <c r="R1273" i="60"/>
  <c r="Q1276" i="60" a="1"/>
  <c r="Q1276" i="60" s="1"/>
  <c r="G1276" i="60"/>
  <c r="F1276" i="60"/>
  <c r="E1276" i="60"/>
  <c r="R1276" i="60"/>
  <c r="Q1278" i="60" a="1"/>
  <c r="Q1278" i="60" s="1"/>
  <c r="G1278" i="60"/>
  <c r="F1278" i="60"/>
  <c r="E1278" i="60"/>
  <c r="R1278" i="60"/>
  <c r="Q1280" i="60" a="1"/>
  <c r="Q1280" i="60" s="1"/>
  <c r="G1280" i="60"/>
  <c r="F1280" i="60"/>
  <c r="E1280" i="60"/>
  <c r="R1280" i="60"/>
  <c r="Q1236" i="60" a="1"/>
  <c r="Q1236" i="60" s="1"/>
  <c r="G1236" i="60"/>
  <c r="F1236" i="60"/>
  <c r="E1236" i="60"/>
  <c r="R1236" i="60"/>
  <c r="Q1286" i="60" a="1"/>
  <c r="Q1286" i="60" s="1"/>
  <c r="G1286" i="60"/>
  <c r="F1286" i="60"/>
  <c r="E1286" i="60"/>
  <c r="R1286" i="60"/>
  <c r="Q1291" i="60" a="1"/>
  <c r="Q1291" i="60" s="1"/>
  <c r="G1291" i="60"/>
  <c r="F1291" i="60"/>
  <c r="E1291" i="60"/>
  <c r="R1291" i="60"/>
  <c r="Q1295" i="60" a="1"/>
  <c r="Q1295" i="60" s="1"/>
  <c r="G1295" i="60"/>
  <c r="F1295" i="60"/>
  <c r="E1295" i="60"/>
  <c r="R1295" i="60"/>
  <c r="Q1301" i="60" a="1"/>
  <c r="Q1301" i="60" s="1"/>
  <c r="G1301" i="60"/>
  <c r="F1301" i="60"/>
  <c r="E1301" i="60"/>
  <c r="R1301" i="60"/>
  <c r="Q1237" i="60" a="1"/>
  <c r="Q1237" i="60" s="1"/>
  <c r="G1237" i="60"/>
  <c r="F1237" i="60"/>
  <c r="E1237" i="60"/>
  <c r="R1237" i="60"/>
  <c r="Q1307" i="60" a="1"/>
  <c r="Q1307" i="60" s="1"/>
  <c r="G1307" i="60"/>
  <c r="F1307" i="60"/>
  <c r="E1307" i="60"/>
  <c r="R1307" i="60"/>
  <c r="Q1214" i="60" a="1"/>
  <c r="Q1214" i="60" s="1"/>
  <c r="G1214" i="60"/>
  <c r="F1214" i="60"/>
  <c r="E1214" i="60"/>
  <c r="R1214" i="60"/>
  <c r="Q1314" i="60" a="1"/>
  <c r="Q1314" i="60" s="1"/>
  <c r="G1314" i="60"/>
  <c r="F1314" i="60"/>
  <c r="E1314" i="60"/>
  <c r="R1314" i="60"/>
  <c r="Q1319" i="60" a="1"/>
  <c r="Q1319" i="60" s="1"/>
  <c r="G1319" i="60"/>
  <c r="F1319" i="60"/>
  <c r="E1319" i="60"/>
  <c r="R1319" i="60"/>
  <c r="Q1368" i="60" a="1"/>
  <c r="Q1368" i="60" s="1"/>
  <c r="G1368" i="60"/>
  <c r="F1368" i="60"/>
  <c r="E1368" i="60"/>
  <c r="Q1353" i="60" a="1"/>
  <c r="Q1353" i="60" s="1"/>
  <c r="G1353" i="60"/>
  <c r="F1353" i="60"/>
  <c r="E1353" i="60"/>
  <c r="Q1331" i="60" a="1"/>
  <c r="Q1331" i="60" s="1"/>
  <c r="G1331" i="60"/>
  <c r="F1331" i="60"/>
  <c r="E1331" i="60"/>
  <c r="Q1336" i="60" a="1"/>
  <c r="Q1336" i="60" s="1"/>
  <c r="G1336" i="60"/>
  <c r="F1336" i="60"/>
  <c r="E1336" i="60"/>
  <c r="Q1221" i="60" a="1"/>
  <c r="Q1221" i="60" s="1"/>
  <c r="G1221" i="60"/>
  <c r="F1221" i="60"/>
  <c r="E1221" i="60"/>
  <c r="Q1370" i="60" a="1"/>
  <c r="Q1370" i="60" s="1"/>
  <c r="G1370" i="60"/>
  <c r="F1370" i="60"/>
  <c r="E1370" i="60"/>
  <c r="Q138" i="60" a="1"/>
  <c r="Q138" i="60" s="1"/>
  <c r="G138" i="60"/>
  <c r="F138" i="60"/>
  <c r="E138" i="60"/>
  <c r="Q118" i="60" a="1"/>
  <c r="Q118" i="60" s="1"/>
  <c r="G118" i="60"/>
  <c r="F118" i="60"/>
  <c r="E118" i="60"/>
  <c r="Q55" i="60" a="1"/>
  <c r="Q55" i="60" s="1"/>
  <c r="G55" i="60"/>
  <c r="F55" i="60"/>
  <c r="E55" i="60"/>
  <c r="Q150" i="60" a="1"/>
  <c r="Q150" i="60" s="1"/>
  <c r="G150" i="60"/>
  <c r="F150" i="60"/>
  <c r="E150" i="60"/>
  <c r="Q69" i="60" a="1"/>
  <c r="Q69" i="60" s="1"/>
  <c r="G69" i="60"/>
  <c r="F69" i="60"/>
  <c r="E69" i="60"/>
  <c r="Q85" i="60" a="1"/>
  <c r="Q85" i="60" s="1"/>
  <c r="G85" i="60"/>
  <c r="F85" i="60"/>
  <c r="E85" i="60"/>
  <c r="Q117" i="60" a="1"/>
  <c r="Q117" i="60" s="1"/>
  <c r="G117" i="60"/>
  <c r="F117" i="60"/>
  <c r="E117" i="60"/>
  <c r="Q25" i="60" a="1"/>
  <c r="Q25" i="60" s="1"/>
  <c r="G25" i="60"/>
  <c r="F25" i="60"/>
  <c r="E25" i="60"/>
  <c r="Q14" i="60" a="1"/>
  <c r="Q14" i="60" s="1"/>
  <c r="G14" i="60"/>
  <c r="F14" i="60"/>
  <c r="E14" i="60"/>
  <c r="Q22" i="60" a="1"/>
  <c r="Q22" i="60" s="1"/>
  <c r="G22" i="60"/>
  <c r="F22" i="60"/>
  <c r="E22" i="60"/>
  <c r="Q73" i="60" a="1"/>
  <c r="Q73" i="60" s="1"/>
  <c r="G73" i="60"/>
  <c r="F73" i="60"/>
  <c r="E73" i="60"/>
  <c r="Q8" i="60" a="1"/>
  <c r="Q8" i="60" s="1"/>
  <c r="G8" i="60"/>
  <c r="F8" i="60"/>
  <c r="E8" i="60"/>
  <c r="Q38" i="60" a="1"/>
  <c r="Q38" i="60" s="1"/>
  <c r="G38" i="60"/>
  <c r="F38" i="60"/>
  <c r="E38" i="60"/>
  <c r="Q30" i="60" a="1"/>
  <c r="Q30" i="60" s="1"/>
  <c r="G30" i="60"/>
  <c r="F30" i="60"/>
  <c r="E30" i="60"/>
  <c r="Q35" i="60" a="1"/>
  <c r="Q35" i="60" s="1"/>
  <c r="G35" i="60"/>
  <c r="F35" i="60"/>
  <c r="E35" i="60"/>
  <c r="Q152" i="60" a="1"/>
  <c r="Q152" i="60" s="1"/>
  <c r="G152" i="60"/>
  <c r="F152" i="60"/>
  <c r="E152" i="60"/>
  <c r="Q34" i="60" a="1"/>
  <c r="Q34" i="60" s="1"/>
  <c r="G34" i="60"/>
  <c r="F34" i="60"/>
  <c r="E34" i="60"/>
  <c r="Q15" i="60" a="1"/>
  <c r="Q15" i="60" s="1"/>
  <c r="G15" i="60"/>
  <c r="F15" i="60"/>
  <c r="E15" i="60"/>
  <c r="Q77" i="60" a="1"/>
  <c r="Q77" i="60" s="1"/>
  <c r="G77" i="60"/>
  <c r="F77" i="60"/>
  <c r="E77" i="60"/>
  <c r="Q70" i="60" a="1"/>
  <c r="Q70" i="60" s="1"/>
  <c r="G70" i="60"/>
  <c r="F70" i="60"/>
  <c r="E70" i="60"/>
  <c r="Q128" i="60" a="1"/>
  <c r="Q128" i="60" s="1"/>
  <c r="G128" i="60"/>
  <c r="F128" i="60"/>
  <c r="E128" i="60"/>
  <c r="Q32" i="60" a="1"/>
  <c r="Q32" i="60" s="1"/>
  <c r="G32" i="60"/>
  <c r="F32" i="60"/>
  <c r="E32" i="60"/>
  <c r="Q98" i="60" a="1"/>
  <c r="Q98" i="60" s="1"/>
  <c r="G98" i="60"/>
  <c r="F98" i="60"/>
  <c r="E98" i="60"/>
  <c r="Q122" i="60" a="1"/>
  <c r="Q122" i="60" s="1"/>
  <c r="G122" i="60"/>
  <c r="F122" i="60"/>
  <c r="E122" i="60"/>
  <c r="Q101" i="60" a="1"/>
  <c r="Q101" i="60" s="1"/>
  <c r="G101" i="60"/>
  <c r="F101" i="60"/>
  <c r="E101" i="60"/>
  <c r="Q1375" i="60" a="1"/>
  <c r="Q1375" i="60" s="1"/>
  <c r="G1375" i="60"/>
  <c r="F1375" i="60"/>
  <c r="E1375" i="60"/>
  <c r="Q1396" i="60" a="1"/>
  <c r="Q1396" i="60" s="1"/>
  <c r="G1396" i="60"/>
  <c r="F1396" i="60"/>
  <c r="E1396" i="60"/>
  <c r="Q1398" i="60" a="1"/>
  <c r="Q1398" i="60" s="1"/>
  <c r="G1398" i="60"/>
  <c r="F1398" i="60"/>
  <c r="E1398" i="60"/>
  <c r="Q1397" i="60" a="1"/>
  <c r="Q1397" i="60" s="1"/>
  <c r="G1397" i="60"/>
  <c r="F1397" i="60"/>
  <c r="E1397" i="60"/>
  <c r="Q1390" i="60" a="1"/>
  <c r="Q1390" i="60" s="1"/>
  <c r="G1390" i="60"/>
  <c r="F1390" i="60"/>
  <c r="E1390" i="60"/>
  <c r="R150" i="60"/>
  <c r="R149" i="60"/>
  <c r="R102" i="60"/>
  <c r="R63" i="60"/>
  <c r="R1336" i="60"/>
  <c r="R1330" i="60"/>
  <c r="R1325" i="60"/>
  <c r="R1321" i="60"/>
  <c r="R1313" i="60"/>
  <c r="R1244" i="60"/>
  <c r="R1304" i="60"/>
  <c r="R1298" i="60"/>
  <c r="R1290" i="60"/>
  <c r="R1226" i="60"/>
  <c r="R1219" i="60"/>
  <c r="R1277" i="60"/>
  <c r="R1272" i="60"/>
  <c r="R1267" i="60"/>
  <c r="R1260" i="60"/>
  <c r="R1256" i="60"/>
  <c r="R1354" i="60"/>
  <c r="R1172" i="60"/>
  <c r="R1173" i="60"/>
  <c r="R1181" i="60"/>
  <c r="R587" i="60"/>
  <c r="R558" i="60"/>
  <c r="R262" i="60"/>
  <c r="R667" i="60"/>
  <c r="R636" i="60"/>
  <c r="R584" i="60"/>
  <c r="R634" i="60"/>
  <c r="R562" i="60"/>
  <c r="R1155" i="60"/>
  <c r="R515" i="60"/>
  <c r="R580" i="60"/>
  <c r="R664" i="60"/>
  <c r="R1144" i="60"/>
  <c r="R498" i="60"/>
  <c r="R538" i="60"/>
  <c r="R1143" i="60"/>
  <c r="R679" i="60"/>
  <c r="E1394" i="60"/>
  <c r="E136" i="60"/>
  <c r="E147" i="60"/>
  <c r="E1318" i="60"/>
  <c r="E1289" i="60"/>
  <c r="E1267" i="60"/>
  <c r="Q417" i="60" a="1"/>
  <c r="Q417" i="60" s="1"/>
  <c r="G417" i="60"/>
  <c r="F417" i="60"/>
  <c r="E417" i="60"/>
  <c r="R417" i="60"/>
  <c r="Q714" i="60" a="1"/>
  <c r="Q714" i="60" s="1"/>
  <c r="G714" i="60"/>
  <c r="F714" i="60"/>
  <c r="R714" i="60"/>
  <c r="Q560" i="60" a="1"/>
  <c r="Q560" i="60" s="1"/>
  <c r="G560" i="60"/>
  <c r="F560" i="60"/>
  <c r="E560" i="60"/>
  <c r="R560" i="60"/>
  <c r="Q478" i="60" a="1"/>
  <c r="Q478" i="60" s="1"/>
  <c r="G478" i="60"/>
  <c r="F478" i="60"/>
  <c r="E478" i="60"/>
  <c r="R478" i="60"/>
  <c r="Q654" i="60" a="1"/>
  <c r="Q654" i="60" s="1"/>
  <c r="G654" i="60"/>
  <c r="F654" i="60"/>
  <c r="R654" i="60"/>
  <c r="Q574" i="60" a="1"/>
  <c r="Q574" i="60" s="1"/>
  <c r="G574" i="60"/>
  <c r="F574" i="60"/>
  <c r="E574" i="60"/>
  <c r="R574" i="60"/>
  <c r="Q641" i="60" a="1"/>
  <c r="Q641" i="60" s="1"/>
  <c r="G641" i="60"/>
  <c r="F641" i="60"/>
  <c r="E641" i="60"/>
  <c r="R641" i="60"/>
  <c r="Q1150" i="60" a="1"/>
  <c r="Q1150" i="60" s="1"/>
  <c r="G1150" i="60"/>
  <c r="F1150" i="60"/>
  <c r="R1150" i="60"/>
  <c r="Q517" i="60" a="1"/>
  <c r="Q517" i="60" s="1"/>
  <c r="G517" i="60"/>
  <c r="F517" i="60"/>
  <c r="E517" i="60"/>
  <c r="R517" i="60"/>
  <c r="Q647" i="60" a="1"/>
  <c r="Q647" i="60" s="1"/>
  <c r="G647" i="60"/>
  <c r="F647" i="60"/>
  <c r="E647" i="60"/>
  <c r="R647" i="60"/>
  <c r="Q526" i="60" a="1"/>
  <c r="Q526" i="60" s="1"/>
  <c r="G526" i="60"/>
  <c r="F526" i="60"/>
  <c r="R526" i="60"/>
  <c r="Q247" i="60" a="1"/>
  <c r="Q247" i="60" s="1"/>
  <c r="G247" i="60"/>
  <c r="F247" i="60"/>
  <c r="E247" i="60"/>
  <c r="R247" i="60"/>
  <c r="Q501" i="60" a="1"/>
  <c r="Q501" i="60" s="1"/>
  <c r="G501" i="60"/>
  <c r="F501" i="60"/>
  <c r="E501" i="60"/>
  <c r="R501" i="60"/>
  <c r="Q528" i="60" a="1"/>
  <c r="Q528" i="60" s="1"/>
  <c r="G528" i="60"/>
  <c r="F528" i="60"/>
  <c r="R528" i="60"/>
  <c r="Q497" i="60" a="1"/>
  <c r="Q497" i="60" s="1"/>
  <c r="G497" i="60"/>
  <c r="F497" i="60"/>
  <c r="E497" i="60"/>
  <c r="R497" i="60"/>
  <c r="Q622" i="60" a="1"/>
  <c r="Q622" i="60" s="1"/>
  <c r="G622" i="60"/>
  <c r="F622" i="60"/>
  <c r="E622" i="60"/>
  <c r="R622" i="60"/>
  <c r="Q532" i="60" a="1"/>
  <c r="Q532" i="60" s="1"/>
  <c r="G532" i="60"/>
  <c r="F532" i="60"/>
  <c r="R532" i="60"/>
  <c r="Q594" i="60" a="1"/>
  <c r="Q594" i="60" s="1"/>
  <c r="G594" i="60"/>
  <c r="F594" i="60"/>
  <c r="E594" i="60"/>
  <c r="R594" i="60"/>
  <c r="Q1139" i="60" a="1"/>
  <c r="Q1139" i="60" s="1"/>
  <c r="G1139" i="60"/>
  <c r="F1139" i="60"/>
  <c r="E1139" i="60"/>
  <c r="R1139" i="60"/>
  <c r="Q246" i="60" a="1"/>
  <c r="Q246" i="60" s="1"/>
  <c r="G246" i="60"/>
  <c r="F246" i="60"/>
  <c r="R246" i="60"/>
  <c r="Q536" i="60" a="1"/>
  <c r="Q536" i="60" s="1"/>
  <c r="G536" i="60"/>
  <c r="F536" i="60"/>
  <c r="E536" i="60"/>
  <c r="R536" i="60"/>
  <c r="Q537" i="60" a="1"/>
  <c r="Q537" i="60" s="1"/>
  <c r="G537" i="60"/>
  <c r="F537" i="60"/>
  <c r="E537" i="60"/>
  <c r="R537" i="60"/>
  <c r="Q503" i="60" a="1"/>
  <c r="Q503" i="60" s="1"/>
  <c r="G503" i="60"/>
  <c r="F503" i="60"/>
  <c r="R503" i="60"/>
  <c r="Q579" i="60" a="1"/>
  <c r="Q579" i="60" s="1"/>
  <c r="G579" i="60"/>
  <c r="F579" i="60"/>
  <c r="E579" i="60"/>
  <c r="R579" i="60"/>
  <c r="Q626" i="60" a="1"/>
  <c r="Q626" i="60" s="1"/>
  <c r="G626" i="60"/>
  <c r="F626" i="60"/>
  <c r="E626" i="60"/>
  <c r="R626" i="60"/>
  <c r="Q566" i="60" a="1"/>
  <c r="Q566" i="60" s="1"/>
  <c r="G566" i="60"/>
  <c r="F566" i="60"/>
  <c r="R566" i="60"/>
  <c r="Q627" i="60" a="1"/>
  <c r="Q627" i="60" s="1"/>
  <c r="G627" i="60"/>
  <c r="F627" i="60"/>
  <c r="E627" i="60"/>
  <c r="R627" i="60"/>
  <c r="Q1136" i="60" a="1"/>
  <c r="Q1136" i="60" s="1"/>
  <c r="G1136" i="60"/>
  <c r="F1136" i="60"/>
  <c r="E1136" i="60"/>
  <c r="R1136" i="60"/>
  <c r="Q557" i="60" a="1"/>
  <c r="Q557" i="60" s="1"/>
  <c r="G557" i="60"/>
  <c r="F557" i="60"/>
  <c r="R557" i="60"/>
  <c r="Q581" i="60" a="1"/>
  <c r="Q581" i="60" s="1"/>
  <c r="G581" i="60"/>
  <c r="F581" i="60"/>
  <c r="E581" i="60"/>
  <c r="R581" i="60"/>
  <c r="Q555" i="60" a="1"/>
  <c r="Q555" i="60" s="1"/>
  <c r="G555" i="60"/>
  <c r="F555" i="60"/>
  <c r="E555" i="60"/>
  <c r="R555" i="60"/>
  <c r="Q544" i="60" a="1"/>
  <c r="Q544" i="60" s="1"/>
  <c r="G544" i="60"/>
  <c r="F544" i="60"/>
  <c r="R544" i="60"/>
  <c r="Q240" i="60" a="1"/>
  <c r="Q240" i="60" s="1"/>
  <c r="G240" i="60"/>
  <c r="F240" i="60"/>
  <c r="E240" i="60"/>
  <c r="R240" i="60"/>
  <c r="Q499" i="60" a="1"/>
  <c r="Q499" i="60" s="1"/>
  <c r="G499" i="60"/>
  <c r="F499" i="60"/>
  <c r="E499" i="60"/>
  <c r="R499" i="60"/>
  <c r="Q609" i="60" a="1"/>
  <c r="Q609" i="60" s="1"/>
  <c r="G609" i="60"/>
  <c r="F609" i="60"/>
  <c r="R609" i="60"/>
  <c r="Q658" i="60" a="1"/>
  <c r="Q658" i="60" s="1"/>
  <c r="G658" i="60"/>
  <c r="F658" i="60"/>
  <c r="E658" i="60"/>
  <c r="R658" i="60"/>
  <c r="Q1148" i="60" a="1"/>
  <c r="Q1148" i="60" s="1"/>
  <c r="G1148" i="60"/>
  <c r="F1148" i="60"/>
  <c r="E1148" i="60"/>
  <c r="R1148" i="60"/>
  <c r="Q585" i="60" a="1"/>
  <c r="Q585" i="60" s="1"/>
  <c r="G585" i="60"/>
  <c r="F585" i="60"/>
  <c r="R585" i="60"/>
  <c r="Q673" i="60" a="1"/>
  <c r="Q673" i="60" s="1"/>
  <c r="G673" i="60"/>
  <c r="F673" i="60"/>
  <c r="E673" i="60"/>
  <c r="R673" i="60"/>
  <c r="Q496" i="60" a="1"/>
  <c r="Q496" i="60" s="1"/>
  <c r="G496" i="60"/>
  <c r="F496" i="60"/>
  <c r="E496" i="60"/>
  <c r="R496" i="60"/>
  <c r="Q644" i="60" a="1"/>
  <c r="Q644" i="60" s="1"/>
  <c r="G644" i="60"/>
  <c r="F644" i="60"/>
  <c r="R644" i="60"/>
  <c r="Q638" i="60" a="1"/>
  <c r="Q638" i="60" s="1"/>
  <c r="G638" i="60"/>
  <c r="F638" i="60"/>
  <c r="E638" i="60"/>
  <c r="R638" i="60"/>
  <c r="Q1141" i="60" a="1"/>
  <c r="Q1141" i="60" s="1"/>
  <c r="G1141" i="60"/>
  <c r="F1141" i="60"/>
  <c r="E1141" i="60"/>
  <c r="R1141" i="60"/>
  <c r="Q680" i="60" a="1"/>
  <c r="Q680" i="60" s="1"/>
  <c r="G680" i="60"/>
  <c r="F680" i="60"/>
  <c r="R680" i="60"/>
  <c r="Q639" i="60" a="1"/>
  <c r="Q639" i="60" s="1"/>
  <c r="G639" i="60"/>
  <c r="F639" i="60"/>
  <c r="E639" i="60"/>
  <c r="R639" i="60"/>
  <c r="Q600" i="60" a="1"/>
  <c r="Q600" i="60" s="1"/>
  <c r="G600" i="60"/>
  <c r="F600" i="60"/>
  <c r="E600" i="60"/>
  <c r="R600" i="60"/>
  <c r="Q1171" i="60" a="1"/>
  <c r="Q1171" i="60" s="1"/>
  <c r="G1171" i="60"/>
  <c r="F1171" i="60"/>
  <c r="R1171" i="60"/>
  <c r="Q1174" i="60" a="1"/>
  <c r="Q1174" i="60" s="1"/>
  <c r="G1174" i="60"/>
  <c r="F1174" i="60"/>
  <c r="E1174" i="60"/>
  <c r="R1174" i="60"/>
  <c r="Q1166" i="60" a="1"/>
  <c r="Q1166" i="60" s="1"/>
  <c r="G1166" i="60"/>
  <c r="F1166" i="60"/>
  <c r="E1166" i="60"/>
  <c r="R1166" i="60"/>
  <c r="Q1245" i="60" a="1"/>
  <c r="Q1245" i="60" s="1"/>
  <c r="G1245" i="60"/>
  <c r="F1245" i="60"/>
  <c r="R1245" i="60"/>
  <c r="Q1250" i="60" a="1"/>
  <c r="Q1250" i="60" s="1"/>
  <c r="G1250" i="60"/>
  <c r="F1250" i="60"/>
  <c r="E1250" i="60"/>
  <c r="R1250" i="60"/>
  <c r="Q1344" i="60" a="1"/>
  <c r="Q1344" i="60" s="1"/>
  <c r="G1344" i="60"/>
  <c r="F1344" i="60"/>
  <c r="E1344" i="60"/>
  <c r="R1344" i="60"/>
  <c r="Q1259" i="60" a="1"/>
  <c r="Q1259" i="60" s="1"/>
  <c r="G1259" i="60"/>
  <c r="F1259" i="60"/>
  <c r="R1259" i="60"/>
  <c r="Q1262" i="60" a="1"/>
  <c r="Q1262" i="60" s="1"/>
  <c r="G1262" i="60"/>
  <c r="F1262" i="60"/>
  <c r="E1262" i="60"/>
  <c r="R1262" i="60"/>
  <c r="Q1215" i="60" a="1"/>
  <c r="Q1215" i="60" s="1"/>
  <c r="G1215" i="60"/>
  <c r="F1215" i="60"/>
  <c r="R1215" i="60"/>
  <c r="Q1269" i="60" a="1"/>
  <c r="Q1269" i="60" s="1"/>
  <c r="G1269" i="60"/>
  <c r="F1269" i="60"/>
  <c r="E1269" i="60"/>
  <c r="R1269" i="60"/>
  <c r="Q1224" i="60" a="1"/>
  <c r="Q1224" i="60" s="1"/>
  <c r="G1224" i="60"/>
  <c r="F1224" i="60"/>
  <c r="E1224" i="60"/>
  <c r="R1224" i="60"/>
  <c r="Q1363" i="60" a="1"/>
  <c r="Q1363" i="60" s="1"/>
  <c r="G1363" i="60"/>
  <c r="F1363" i="60"/>
  <c r="E1363" i="60"/>
  <c r="R1363" i="60"/>
  <c r="Q1220" i="60" a="1"/>
  <c r="Q1220" i="60" s="1"/>
  <c r="G1220" i="60"/>
  <c r="F1220" i="60"/>
  <c r="E1220" i="60"/>
  <c r="R1220" i="60"/>
  <c r="Q1371" i="60" a="1"/>
  <c r="Q1371" i="60" s="1"/>
  <c r="G1371" i="60"/>
  <c r="F1371" i="60"/>
  <c r="E1371" i="60"/>
  <c r="R1371" i="60"/>
  <c r="Q1212" i="60" a="1"/>
  <c r="Q1212" i="60" s="1"/>
  <c r="G1212" i="60"/>
  <c r="F1212" i="60"/>
  <c r="E1212" i="60"/>
  <c r="R1212" i="60"/>
  <c r="Q1287" i="60" a="1"/>
  <c r="Q1287" i="60" s="1"/>
  <c r="G1287" i="60"/>
  <c r="F1287" i="60"/>
  <c r="E1287" i="60"/>
  <c r="R1287" i="60"/>
  <c r="Q1347" i="60" a="1"/>
  <c r="Q1347" i="60" s="1"/>
  <c r="G1347" i="60"/>
  <c r="F1347" i="60"/>
  <c r="E1347" i="60"/>
  <c r="R1347" i="60"/>
  <c r="Q1296" i="60" a="1"/>
  <c r="Q1296" i="60" s="1"/>
  <c r="G1296" i="60"/>
  <c r="F1296" i="60"/>
  <c r="E1296" i="60"/>
  <c r="R1296" i="60"/>
  <c r="Q1302" i="60" a="1"/>
  <c r="Q1302" i="60" s="1"/>
  <c r="G1302" i="60"/>
  <c r="F1302" i="60"/>
  <c r="R1302" i="60"/>
  <c r="Q1348" i="60" a="1"/>
  <c r="Q1348" i="60" s="1"/>
  <c r="G1348" i="60"/>
  <c r="F1348" i="60"/>
  <c r="E1348" i="60"/>
  <c r="R1348" i="60"/>
  <c r="Q1308" i="60" a="1"/>
  <c r="Q1308" i="60" s="1"/>
  <c r="G1308" i="60"/>
  <c r="F1308" i="60"/>
  <c r="R1308" i="60"/>
  <c r="Q1312" i="60" a="1"/>
  <c r="Q1312" i="60" s="1"/>
  <c r="G1312" i="60"/>
  <c r="F1312" i="60"/>
  <c r="E1312" i="60"/>
  <c r="R1312" i="60"/>
  <c r="Q1315" i="60" a="1"/>
  <c r="Q1315" i="60" s="1"/>
  <c r="G1315" i="60"/>
  <c r="F1315" i="60"/>
  <c r="E1315" i="60"/>
  <c r="R1315" i="60"/>
  <c r="Q1320" i="60" a="1"/>
  <c r="Q1320" i="60" s="1"/>
  <c r="F1320" i="60"/>
  <c r="G1320" i="60"/>
  <c r="E1320" i="60"/>
  <c r="R1320" i="60"/>
  <c r="Q1324" i="60" a="1"/>
  <c r="Q1324" i="60" s="1"/>
  <c r="G1324" i="60"/>
  <c r="F1324" i="60"/>
  <c r="E1324" i="60"/>
  <c r="R1324" i="60"/>
  <c r="Q1240" i="60" a="1"/>
  <c r="Q1240" i="60" s="1"/>
  <c r="G1240" i="60"/>
  <c r="F1240" i="60"/>
  <c r="E1240" i="60"/>
  <c r="R1240" i="60"/>
  <c r="Q1357" i="60" a="1"/>
  <c r="Q1357" i="60" s="1"/>
  <c r="G1357" i="60"/>
  <c r="F1357" i="60"/>
  <c r="E1357" i="60"/>
  <c r="R1357" i="60"/>
  <c r="Q1365" i="60" a="1"/>
  <c r="Q1365" i="60" s="1"/>
  <c r="G1365" i="60"/>
  <c r="F1365" i="60"/>
  <c r="E1365" i="60"/>
  <c r="R1365" i="60"/>
  <c r="Q1339" i="60" a="1"/>
  <c r="Q1339" i="60" s="1"/>
  <c r="G1339" i="60"/>
  <c r="F1339" i="60"/>
  <c r="E1339" i="60"/>
  <c r="R1339" i="60"/>
  <c r="Q1242" i="60" a="1"/>
  <c r="Q1242" i="60" s="1"/>
  <c r="G1242" i="60"/>
  <c r="F1242" i="60"/>
  <c r="E1242" i="60"/>
  <c r="R1242" i="60"/>
  <c r="Q148" i="60" a="1"/>
  <c r="Q148" i="60" s="1"/>
  <c r="G148" i="60"/>
  <c r="F148" i="60"/>
  <c r="R148" i="60"/>
  <c r="Q106" i="60" a="1"/>
  <c r="Q106" i="60" s="1"/>
  <c r="G106" i="60"/>
  <c r="F106" i="60"/>
  <c r="E106" i="60"/>
  <c r="R106" i="60"/>
  <c r="Q10" i="60" a="1"/>
  <c r="Q10" i="60" s="1"/>
  <c r="F10" i="60"/>
  <c r="G10" i="60"/>
  <c r="R10" i="60"/>
  <c r="Q129" i="60" a="1"/>
  <c r="Q129" i="60" s="1"/>
  <c r="G129" i="60"/>
  <c r="F129" i="60"/>
  <c r="E129" i="60"/>
  <c r="R129" i="60"/>
  <c r="Q64" i="60" a="1"/>
  <c r="Q64" i="60" s="1"/>
  <c r="G64" i="60"/>
  <c r="F64" i="60"/>
  <c r="E64" i="60"/>
  <c r="Q61" i="60" a="1"/>
  <c r="Q61" i="60" s="1"/>
  <c r="G61" i="60"/>
  <c r="F61" i="60"/>
  <c r="E61" i="60"/>
  <c r="Q86" i="60" a="1"/>
  <c r="Q86" i="60" s="1"/>
  <c r="G86" i="60"/>
  <c r="F86" i="60"/>
  <c r="E86" i="60"/>
  <c r="Q108" i="60" a="1"/>
  <c r="Q108" i="60" s="1"/>
  <c r="G108" i="60"/>
  <c r="F108" i="60"/>
  <c r="E108" i="60"/>
  <c r="Q66" i="60" a="1"/>
  <c r="Q66" i="60" s="1"/>
  <c r="G66" i="60"/>
  <c r="F66" i="60"/>
  <c r="E66" i="60"/>
  <c r="Q105" i="60" a="1"/>
  <c r="Q105" i="60" s="1"/>
  <c r="G105" i="60"/>
  <c r="F105" i="60"/>
  <c r="E105" i="60"/>
  <c r="Q151" i="60" a="1"/>
  <c r="Q151" i="60" s="1"/>
  <c r="G151" i="60"/>
  <c r="F151" i="60"/>
  <c r="E151" i="60"/>
  <c r="Q17" i="60" a="1"/>
  <c r="Q17" i="60" s="1"/>
  <c r="G17" i="60"/>
  <c r="F17" i="60"/>
  <c r="E17" i="60"/>
  <c r="Q146" i="60" a="1"/>
  <c r="Q146" i="60" s="1"/>
  <c r="G146" i="60"/>
  <c r="F146" i="60"/>
  <c r="Q48" i="60" a="1"/>
  <c r="Q48" i="60" s="1"/>
  <c r="G48" i="60"/>
  <c r="F48" i="60"/>
  <c r="E48" i="60"/>
  <c r="Q111" i="60" a="1"/>
  <c r="Q111" i="60" s="1"/>
  <c r="G111" i="60"/>
  <c r="F111" i="60"/>
  <c r="Q59" i="60" a="1"/>
  <c r="Q59" i="60" s="1"/>
  <c r="G59" i="60"/>
  <c r="F59" i="60"/>
  <c r="E59" i="60"/>
  <c r="Q130" i="60" a="1"/>
  <c r="Q130" i="60" s="1"/>
  <c r="G130" i="60"/>
  <c r="F130" i="60"/>
  <c r="E130" i="60"/>
  <c r="Q84" i="60" a="1"/>
  <c r="Q84" i="60" s="1"/>
  <c r="G84" i="60"/>
  <c r="F84" i="60"/>
  <c r="E84" i="60"/>
  <c r="Q49" i="60" a="1"/>
  <c r="Q49" i="60" s="1"/>
  <c r="G49" i="60"/>
  <c r="F49" i="60"/>
  <c r="E49" i="60"/>
  <c r="Q78" i="60" a="1"/>
  <c r="Q78" i="60" s="1"/>
  <c r="G78" i="60"/>
  <c r="F78" i="60"/>
  <c r="E78" i="60"/>
  <c r="Q91" i="60" a="1"/>
  <c r="Q91" i="60" s="1"/>
  <c r="G91" i="60"/>
  <c r="F91" i="60"/>
  <c r="E91" i="60"/>
  <c r="Q124" i="60" a="1"/>
  <c r="Q124" i="60" s="1"/>
  <c r="G124" i="60"/>
  <c r="F124" i="60"/>
  <c r="E124" i="60"/>
  <c r="Q109" i="60" a="1"/>
  <c r="Q109" i="60" s="1"/>
  <c r="G109" i="60"/>
  <c r="F109" i="60"/>
  <c r="E109" i="60"/>
  <c r="Q81" i="60" a="1"/>
  <c r="Q81" i="60" s="1"/>
  <c r="G81" i="60"/>
  <c r="F81" i="60"/>
  <c r="E81" i="60"/>
  <c r="Q16" i="60" a="1"/>
  <c r="Q16" i="60" s="1"/>
  <c r="G16" i="60"/>
  <c r="F16" i="60"/>
  <c r="Q1376" i="60" a="1"/>
  <c r="Q1376" i="60" s="1"/>
  <c r="G1376" i="60"/>
  <c r="F1376" i="60"/>
  <c r="E1376" i="60"/>
  <c r="Q1373" i="60" a="1"/>
  <c r="Q1373" i="60" s="1"/>
  <c r="G1373" i="60"/>
  <c r="F1373" i="60"/>
  <c r="G1382" i="60"/>
  <c r="F1382" i="60"/>
  <c r="E1382" i="60"/>
  <c r="Q1386" i="60" a="1"/>
  <c r="Q1386" i="60" s="1"/>
  <c r="G1386" i="60"/>
  <c r="F1386" i="60"/>
  <c r="E1386" i="60"/>
  <c r="Q1395" i="60" a="1"/>
  <c r="Q1395" i="60" s="1"/>
  <c r="G1395" i="60"/>
  <c r="F1395" i="60"/>
  <c r="E1395" i="60"/>
  <c r="R1390" i="60"/>
  <c r="R1397" i="60"/>
  <c r="R1398" i="60"/>
  <c r="R1396" i="60"/>
  <c r="R1375" i="60"/>
  <c r="R101" i="60"/>
  <c r="R122" i="60"/>
  <c r="R98" i="60"/>
  <c r="R32" i="60"/>
  <c r="R128" i="60"/>
  <c r="R70" i="60"/>
  <c r="R77" i="60"/>
  <c r="R15" i="60"/>
  <c r="R34" i="60"/>
  <c r="R152" i="60"/>
  <c r="R35" i="60"/>
  <c r="R30" i="60"/>
  <c r="R38" i="60"/>
  <c r="R8" i="60"/>
  <c r="R73" i="60"/>
  <c r="R22" i="60"/>
  <c r="R14" i="60"/>
  <c r="R25" i="60"/>
  <c r="R117" i="60"/>
  <c r="R85" i="60"/>
  <c r="R69" i="60"/>
  <c r="R12" i="60"/>
  <c r="R127" i="60"/>
  <c r="R24" i="60"/>
  <c r="R1221" i="60"/>
  <c r="R1335" i="60"/>
  <c r="R1329" i="60"/>
  <c r="R1230" i="60"/>
  <c r="R1352" i="60"/>
  <c r="R1303" i="60"/>
  <c r="R1289" i="60"/>
  <c r="R1225" i="60"/>
  <c r="R1271" i="60"/>
  <c r="R1361" i="60"/>
  <c r="R1248" i="60"/>
  <c r="R1170" i="60"/>
  <c r="R642" i="60"/>
  <c r="R597" i="60"/>
  <c r="R261" i="60"/>
  <c r="R547" i="60"/>
  <c r="R545" i="60"/>
  <c r="R569" i="60"/>
  <c r="R245" i="60"/>
  <c r="R590" i="60"/>
  <c r="R623" i="60"/>
  <c r="R578" i="60"/>
  <c r="R649" i="60"/>
  <c r="R484" i="60"/>
  <c r="R487" i="60"/>
  <c r="R500" i="60"/>
  <c r="R505" i="60"/>
  <c r="R1152" i="60"/>
  <c r="R480" i="60"/>
  <c r="R719" i="60"/>
  <c r="R722" i="60"/>
  <c r="E1388" i="60"/>
  <c r="E111" i="60"/>
  <c r="E104" i="60"/>
  <c r="E79" i="60"/>
  <c r="E1317" i="60"/>
  <c r="E1215" i="60"/>
  <c r="E1181" i="60"/>
  <c r="E584" i="60"/>
  <c r="E664" i="60"/>
  <c r="E519" i="60"/>
  <c r="E1154" i="60"/>
  <c r="Q1274" i="60" a="1"/>
  <c r="Q1274" i="60" s="1"/>
  <c r="Q767" i="60" a="1"/>
  <c r="Q767" i="60" s="1"/>
  <c r="Q1014" i="60" a="1"/>
  <c r="Q1014" i="60" s="1"/>
  <c r="Q1223" i="60" a="1"/>
  <c r="Q1223" i="60" s="1"/>
  <c r="Q1351" i="60" a="1"/>
  <c r="Q1351" i="60" s="1"/>
  <c r="Q939" i="60" a="1"/>
  <c r="Q939" i="60" s="1"/>
  <c r="Q1310" i="60" a="1"/>
  <c r="Q1310" i="60" s="1"/>
  <c r="Q1380" i="60" a="1"/>
  <c r="Q1380" i="60" s="1"/>
  <c r="Q735" i="60" a="1"/>
  <c r="Q735" i="60" s="1"/>
  <c r="Q1334" i="60" a="1"/>
  <c r="Q1334" i="60" s="1"/>
  <c r="Q1382" i="60" a="1"/>
  <c r="Q1382" i="60" s="1"/>
  <c r="Q1091" i="60" a="1"/>
  <c r="Q1091" i="60" s="1"/>
  <c r="Q718" i="60" a="1"/>
  <c r="Q718" i="60" s="1"/>
  <c r="Q770" i="60" a="1"/>
  <c r="Q770" i="60" s="1"/>
  <c r="Q1360" i="60" a="1"/>
  <c r="Q1360" i="60" s="1"/>
  <c r="C66" i="58"/>
  <c r="B66" i="58"/>
  <c r="C65" i="58"/>
  <c r="B65" i="58"/>
  <c r="C62" i="58"/>
  <c r="B62" i="58"/>
  <c r="C61" i="58"/>
  <c r="B61" i="58"/>
  <c r="C60" i="58"/>
  <c r="B60" i="58"/>
  <c r="C57" i="58"/>
  <c r="B57" i="58"/>
  <c r="C56" i="58"/>
  <c r="B56" i="58"/>
  <c r="C55" i="58"/>
  <c r="B55" i="58"/>
  <c r="C54" i="58"/>
  <c r="B54" i="58"/>
  <c r="C53" i="58"/>
  <c r="B53" i="58"/>
  <c r="C52" i="58"/>
  <c r="B52" i="58"/>
  <c r="C51" i="58"/>
  <c r="B51" i="58"/>
  <c r="C50" i="58"/>
  <c r="B50" i="58"/>
  <c r="C48" i="58"/>
  <c r="B48" i="58"/>
  <c r="C47" i="58"/>
  <c r="B47" i="58"/>
  <c r="C46" i="58"/>
  <c r="B46" i="58"/>
  <c r="C45" i="58"/>
  <c r="B45" i="58"/>
  <c r="C44" i="58"/>
  <c r="B44" i="58"/>
  <c r="C42" i="58"/>
  <c r="B42" i="58"/>
  <c r="C41" i="58"/>
  <c r="B41" i="58"/>
  <c r="C40" i="58"/>
  <c r="B40" i="58"/>
  <c r="C39" i="58"/>
  <c r="B39" i="58"/>
  <c r="C38" i="58"/>
  <c r="B38" i="58"/>
  <c r="C34" i="58"/>
  <c r="B34" i="58"/>
  <c r="C33" i="58"/>
  <c r="B33" i="58"/>
  <c r="C32" i="58"/>
  <c r="B32" i="58"/>
  <c r="C31" i="58"/>
  <c r="B31" i="58"/>
  <c r="C29" i="58"/>
  <c r="B29" i="58"/>
  <c r="C27" i="58"/>
  <c r="B27" i="58"/>
  <c r="C24" i="58"/>
  <c r="B24" i="58"/>
  <c r="C21" i="58"/>
  <c r="B21" i="58"/>
  <c r="C20" i="58"/>
  <c r="B20" i="58"/>
  <c r="C19" i="58"/>
  <c r="B19" i="58"/>
  <c r="C18" i="58"/>
  <c r="B18" i="58"/>
  <c r="C15" i="58"/>
  <c r="B15" i="58"/>
  <c r="C14" i="58"/>
  <c r="B14" i="58"/>
  <c r="C13" i="58"/>
  <c r="B13" i="58"/>
  <c r="C12" i="58"/>
  <c r="B12" i="58"/>
  <c r="C11" i="58"/>
  <c r="B11" i="58"/>
  <c r="C7" i="58"/>
  <c r="B7" i="58"/>
  <c r="C6" i="58"/>
  <c r="B6" i="58"/>
  <c r="C5" i="58"/>
  <c r="B5" i="58"/>
  <c r="C4" i="58"/>
  <c r="B4" i="58"/>
  <c r="C3" i="58"/>
  <c r="B3" i="58"/>
  <c r="C2" i="58"/>
  <c r="B2" i="58"/>
  <c r="B167" i="4" l="1"/>
  <c r="G167" i="4" l="1"/>
  <c r="H167" i="4"/>
  <c r="F167" i="4"/>
  <c r="E167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<sst xmlns="http://schemas.openxmlformats.org/spreadsheetml/2006/main" count="28822" uniqueCount="3474">
  <si>
    <t>DIRECCIÓN DE RECURSOS HUMANOS</t>
  </si>
  <si>
    <t>DEPTO. REGISTRO, CONTROL &amp; NOMINA</t>
  </si>
  <si>
    <t>CARGO</t>
  </si>
  <si>
    <t>ISR</t>
  </si>
  <si>
    <t>SFS</t>
  </si>
  <si>
    <t>AFP</t>
  </si>
  <si>
    <t>FLERIDA UBRI ARIAS</t>
  </si>
  <si>
    <t>CENTRO CULTURAL DE ELIAS PIÑA</t>
  </si>
  <si>
    <t>CONSERJE</t>
  </si>
  <si>
    <t>HERMINIA LUGO PERDOMO</t>
  </si>
  <si>
    <t>SECRETARIA</t>
  </si>
  <si>
    <t>FIJO</t>
  </si>
  <si>
    <t>JUAN ELIAS PEÑA VARGAS</t>
  </si>
  <si>
    <t>PROFESOR(A) DE ARTES PLASTICO</t>
  </si>
  <si>
    <t>RIGOBERTO UBRI PEREZ</t>
  </si>
  <si>
    <t>MENSAJERO</t>
  </si>
  <si>
    <t>WILBER ANTONIO MONTERO RAMIREZ</t>
  </si>
  <si>
    <t>ENCARGADO TECNICO</t>
  </si>
  <si>
    <t>CENTRO DE LA CULTURA DE SANTIAGO</t>
  </si>
  <si>
    <t>ANA ROSA ALEMAN</t>
  </si>
  <si>
    <t>ENCARGADA LIMPIEZA</t>
  </si>
  <si>
    <t>ANGEL RAFAEL DE LEON</t>
  </si>
  <si>
    <t>TRAMOYISTA</t>
  </si>
  <si>
    <t>CHRYSTIAN ARTURO REYES PEÑA</t>
  </si>
  <si>
    <t>BAILARIN (A) FORKLORICO (A)</t>
  </si>
  <si>
    <t>DOMINGA ANTONIA TIFA UREÑA</t>
  </si>
  <si>
    <t>EDWARD ALFONSO CABRERA ROSARIO</t>
  </si>
  <si>
    <t>VIGILANTE</t>
  </si>
  <si>
    <t>ERNESTINA DEL CARMEN MESON NUÑEZ</t>
  </si>
  <si>
    <t>FERMIN ANTONIO MENDEZ DE LEON</t>
  </si>
  <si>
    <t>ELECTRICISTA</t>
  </si>
  <si>
    <t>GREGORIO CAPELLAN PEÑA</t>
  </si>
  <si>
    <t>ASISTENTE</t>
  </si>
  <si>
    <t>HELIANA JACQUELINE REYES PEÑA</t>
  </si>
  <si>
    <t>BAILARINA</t>
  </si>
  <si>
    <t>JORGE ANTONIO FRANCO MARTE</t>
  </si>
  <si>
    <t>SONIDISTA</t>
  </si>
  <si>
    <t>JORGE EVARISTO VASQUEZ MORA</t>
  </si>
  <si>
    <t>DIRECTOR MUSICAL</t>
  </si>
  <si>
    <t>CARRERA ADMINISTRATIVA</t>
  </si>
  <si>
    <t>JOSE MIGUEL RODRIGUEZ</t>
  </si>
  <si>
    <t>JOSE RAFAEL ORTIZ OVALLES</t>
  </si>
  <si>
    <t>MENSAJERO EXTERNO</t>
  </si>
  <si>
    <t>BAILARIN Y PROF. FOLKLORICO</t>
  </si>
  <si>
    <t>JOSE YSIDRO MARTE FRIAS</t>
  </si>
  <si>
    <t>MUSICO FOLKLORICO</t>
  </si>
  <si>
    <t>JOSEFINA DE LEON ESPINAL DE GONZALEZ</t>
  </si>
  <si>
    <t>ENCARGADA BIBLIOTECA</t>
  </si>
  <si>
    <t>JULIAN ARMANDO RODRIGUEZ PEÑA</t>
  </si>
  <si>
    <t>JULIO GENARO CANELA CASTILLO</t>
  </si>
  <si>
    <t>LIDIA RAMONA ESPINAL ESTEVEZ</t>
  </si>
  <si>
    <t>LORENZO DE JESUS SOSA TAVAREZ</t>
  </si>
  <si>
    <t>ACTOR</t>
  </si>
  <si>
    <t>LUCINDA RAMONA REYNOSO</t>
  </si>
  <si>
    <t>LUIS ANTONIO MONCION PICHARDO</t>
  </si>
  <si>
    <t>TECNICO</t>
  </si>
  <si>
    <t>RECEPCIONISTA</t>
  </si>
  <si>
    <t>MARCELINO MONTES UREÑA</t>
  </si>
  <si>
    <t>ENC. DEPTO. DE MUSICA</t>
  </si>
  <si>
    <t>MARGARITA YSABEL SILVERIO MORAN</t>
  </si>
  <si>
    <t>MARIA CEPEDA RODRIGUEZ</t>
  </si>
  <si>
    <t>DIRECTOR (A)</t>
  </si>
  <si>
    <t>ACOMODADOR (A)</t>
  </si>
  <si>
    <t>MILDRED RAFAELA CASTILLO MENDOZA</t>
  </si>
  <si>
    <t>NELSON YOANIS TINEO DEL MONTE</t>
  </si>
  <si>
    <t>MANTENIMIENTO</t>
  </si>
  <si>
    <t>ORFELINA MIROLIZA RODRIGUEZ DURAN</t>
  </si>
  <si>
    <t>RAFAELA ELENA AZCONA VASQUEZ</t>
  </si>
  <si>
    <t>RAMON MARINO MORALES</t>
  </si>
  <si>
    <t>SUPERVISOR DE SEGURIDAD</t>
  </si>
  <si>
    <t>RAMONA CONCEPCION LIRIANO</t>
  </si>
  <si>
    <t>ACTRIZ</t>
  </si>
  <si>
    <t>ROBERTO ANTONIO SOSA TEJADA</t>
  </si>
  <si>
    <t>ZOILA CABRERA PEREZ</t>
  </si>
  <si>
    <t>CONTABLE</t>
  </si>
  <si>
    <t>BASILIO RAYMUNDO QUIROZ NOVA</t>
  </si>
  <si>
    <t>CENTRO DE LA CULTURA NARCISO GONZALEZ</t>
  </si>
  <si>
    <t>CESAR MEDINA DE OLEO</t>
  </si>
  <si>
    <t>MAESTRO (A)</t>
  </si>
  <si>
    <t>FELLO EDUARDO DIAZ FERREIRA</t>
  </si>
  <si>
    <t>ENC. SONIDO</t>
  </si>
  <si>
    <t>FIDELINA DEL ROSARIO VARGAS</t>
  </si>
  <si>
    <t>AUX. DE CONTABILIDAD</t>
  </si>
  <si>
    <t>FRANCISCA JOSEFINA DIAZ</t>
  </si>
  <si>
    <t>GAUDELYS ROSALIA VALDEZ GOMEZ</t>
  </si>
  <si>
    <t>AUXILIAR</t>
  </si>
  <si>
    <t>JOSE MIGUEL CARVAJAL DELGADO</t>
  </si>
  <si>
    <t>ENC. DE TRAMOYA</t>
  </si>
  <si>
    <t>LUZ DEYANIRA DE LA ROSA PILIER</t>
  </si>
  <si>
    <t>ENC. DE SERVICIOS GENERALES</t>
  </si>
  <si>
    <t>MARGARITA LINARES AMADOR</t>
  </si>
  <si>
    <t>ENCARGADA CONTABILIDAD</t>
  </si>
  <si>
    <t>MARIBEL GOMEZ AQUINO</t>
  </si>
  <si>
    <t>COORDINADOR (A) DOCENTE</t>
  </si>
  <si>
    <t>MAXIMA SOBEIDA VENTURA ESPINO</t>
  </si>
  <si>
    <t>MILAGROS DEL C DE JS CASTILLO MESA</t>
  </si>
  <si>
    <t>ENC. SALONES BIB. NAC.</t>
  </si>
  <si>
    <t>RAFAEL GUERRERO PERDOMO</t>
  </si>
  <si>
    <t>AUXILIAR MANTENIMIENTO</t>
  </si>
  <si>
    <t>RAMONA ELVIRA MATEO</t>
  </si>
  <si>
    <t>RUBEN ALBERTO VASQUEZ DIAZ</t>
  </si>
  <si>
    <t>COORD. DE ARTES PLASTICA</t>
  </si>
  <si>
    <t>SARAH IVELISSE VASQUEZ DIAZ</t>
  </si>
  <si>
    <t>COORDINADOR (A)</t>
  </si>
  <si>
    <t>VICTOR DAVID MARTINEZ GARCIA</t>
  </si>
  <si>
    <t>PROFESOR (A) DE DANZA</t>
  </si>
  <si>
    <t>ZOILA MARGARITA SILVERIO DE AQUINO</t>
  </si>
  <si>
    <t>BOLETERO</t>
  </si>
  <si>
    <t>ALBERTO BOLIVAR ARIAS RODRIGUEZ</t>
  </si>
  <si>
    <t>CENTRO NACIONAL DE ARTESANIA</t>
  </si>
  <si>
    <t>MAESTRO ENC. TALLER ZAPATERIA</t>
  </si>
  <si>
    <t>ABOGADO (A)</t>
  </si>
  <si>
    <t>ANGEL YONIS GARCIA CASTILLO</t>
  </si>
  <si>
    <t>MAESTRO DE ARTESANIA</t>
  </si>
  <si>
    <t>PROFESOR (A)</t>
  </si>
  <si>
    <t>CESARIN DE LA CRUZ DE LA CRUZ</t>
  </si>
  <si>
    <t>MAESTRO AUX. DE ARTESANIA</t>
  </si>
  <si>
    <t>DAISY DE JESUS ALVAREZ LEGER</t>
  </si>
  <si>
    <t>ENC.ESC.CANA Y CAB.</t>
  </si>
  <si>
    <t>DULCE MILAGRO MONTOLI</t>
  </si>
  <si>
    <t>GUARDIAN</t>
  </si>
  <si>
    <t>FEDERICO JOSE HENRIQUEZ CAOLO</t>
  </si>
  <si>
    <t>DIR. ESC. DE ARFARERIA</t>
  </si>
  <si>
    <t>FRANCISCO RICHIEZ</t>
  </si>
  <si>
    <t>TECNICO EN REFRIGERACION</t>
  </si>
  <si>
    <t>GLENNY MARIA ALMONTE BALDERA</t>
  </si>
  <si>
    <t>JOSE CLASTON SOLANO DE JESUS</t>
  </si>
  <si>
    <t>SUB DIRECTOR</t>
  </si>
  <si>
    <t>JULIAN RODRIGUEZ DE JESUS</t>
  </si>
  <si>
    <t>ENC. TALLER ALFARERIA</t>
  </si>
  <si>
    <t>JULIO MARCELINO ACEVEDO PEREZ</t>
  </si>
  <si>
    <t>MINERVA PEREZ</t>
  </si>
  <si>
    <t>MINERVA REYNOSO MEJIA</t>
  </si>
  <si>
    <t>AYUDANTE MAESTRA C. Y C.</t>
  </si>
  <si>
    <t>JARDINERO (A)</t>
  </si>
  <si>
    <t>PATRICIO ANTONIO ESPINAL GARCIA</t>
  </si>
  <si>
    <t>ENCARGADO (A)</t>
  </si>
  <si>
    <t>REYNA ISABEL SOSA CRUCETA</t>
  </si>
  <si>
    <t>SELVIDO ANTONIO CANDELARIA GONZALEZ</t>
  </si>
  <si>
    <t>CHOFER</t>
  </si>
  <si>
    <t>CARLITAS MOTA SUAREZ</t>
  </si>
  <si>
    <t>JUAN EMILIO BAEZ MELO</t>
  </si>
  <si>
    <t>COORD.PARTICIP FERIA NAC.E INT</t>
  </si>
  <si>
    <t>MIGUEL ANGEL GONZALEZ LUGO</t>
  </si>
  <si>
    <t>ORLANDO RAMIREZ GIRON</t>
  </si>
  <si>
    <t>RAMON FARI ROSARIO PEÑA</t>
  </si>
  <si>
    <t>MIEMBRO</t>
  </si>
  <si>
    <t>YESSICA CORTES DE LA ROSA</t>
  </si>
  <si>
    <t>SECRETARIA I</t>
  </si>
  <si>
    <t>ALFONSO TRINIDAD Y AZA</t>
  </si>
  <si>
    <t>COMISION NACIONAL DE ESPECTACULOS PUBLIC</t>
  </si>
  <si>
    <t>INSP. ROMANA</t>
  </si>
  <si>
    <t>EMPLEADO DE CONFIANZA</t>
  </si>
  <si>
    <t>MONITOR</t>
  </si>
  <si>
    <t>CASILDA GUERRERO</t>
  </si>
  <si>
    <t>MONITOR B</t>
  </si>
  <si>
    <t>CECILIA RAMONA GUILLEN FRANCISCO</t>
  </si>
  <si>
    <t>INSPECTOR (A)</t>
  </si>
  <si>
    <t>DAYANA ALTAGRACIA MELLA HERNANDEZ</t>
  </si>
  <si>
    <t>INSPECTOR DE ESPECTACULOS</t>
  </si>
  <si>
    <t>DIOMERIS MERCEDES COLLADO SANTANA</t>
  </si>
  <si>
    <t>EDGAR ALEXANDRO SANCHEZ PEREZ</t>
  </si>
  <si>
    <t>INSPECTOR DE CINE</t>
  </si>
  <si>
    <t>CAMAROGRAFO</t>
  </si>
  <si>
    <t>EDWARD MORENO JIMENEZ</t>
  </si>
  <si>
    <t>FERMINA MOSQUEA GARCIA</t>
  </si>
  <si>
    <t>ASISTENTE CONTABILIDAD</t>
  </si>
  <si>
    <t>SUPERVISOR (A)</t>
  </si>
  <si>
    <t>GERONIMO DE JESUS PEGUERO</t>
  </si>
  <si>
    <t>GUMERCINDA GONZALEZ</t>
  </si>
  <si>
    <t>SUPERVISOR (A) DE CINE</t>
  </si>
  <si>
    <t>IRMA MARIA VASQUEZ UREÑA</t>
  </si>
  <si>
    <t>ISABEL MARIA PEREYRA SENCION</t>
  </si>
  <si>
    <t>MONITOR D.</t>
  </si>
  <si>
    <t>IVELISSE LEON AYBAR</t>
  </si>
  <si>
    <t>MONITOR AUDIOVISUAL</t>
  </si>
  <si>
    <t>JOSE ALEXIS ROJAS MARTINEZ</t>
  </si>
  <si>
    <t>JOSE ANDRES MARTINEZ ACOSTA</t>
  </si>
  <si>
    <t>JUANA IVELISSE ROMERO ZORRILLA</t>
  </si>
  <si>
    <t>SECRETARIO (A)</t>
  </si>
  <si>
    <t>KEVIN ROBERTO SANTOS BEJARAN</t>
  </si>
  <si>
    <t>LEONARDO ESTEVEZ PEREZ</t>
  </si>
  <si>
    <t>INSPECTOR DE CENSURA</t>
  </si>
  <si>
    <t>LUISA ALTAGRACIA MERCADO RODRIGUEZ</t>
  </si>
  <si>
    <t>MARIBEL ALTAGRACIA DIAZ RODRIGUEZ</t>
  </si>
  <si>
    <t>ENC. DEPTO. REG. ART.</t>
  </si>
  <si>
    <t>ENC. RECURSOS HUMANOS</t>
  </si>
  <si>
    <t>ODALIS MATEO FELIZ</t>
  </si>
  <si>
    <t>ODETTE ANEZ OLMOS</t>
  </si>
  <si>
    <t>RAMON GUILLERMO PEÑA REYES</t>
  </si>
  <si>
    <t>RAMON RADAME BERTRE OVANDO</t>
  </si>
  <si>
    <t>SOCRATES DE JESUS ACOSTA VIDAL</t>
  </si>
  <si>
    <t>INSPECTORA</t>
  </si>
  <si>
    <t>JENNY ALODIA ACOSTA MARTINEZ</t>
  </si>
  <si>
    <t>COMISION NACIONAL DOMINICANA PARA LA UNE</t>
  </si>
  <si>
    <t>SECRETARIO EJE.CONSEJO NAC.CUL</t>
  </si>
  <si>
    <t>LICET ALTAGRACIA BRETON MARTINEZ</t>
  </si>
  <si>
    <t>ENCARGADA DE MAYORDOMIA</t>
  </si>
  <si>
    <t>FATIMA MIOSOTIS BATISTA QUEZADA</t>
  </si>
  <si>
    <t>DEPARTAMENTO DE ACTIVO FIJO</t>
  </si>
  <si>
    <t>ENC. DEPTO. DE ACTIVO FIJO</t>
  </si>
  <si>
    <t>ALBERTO DE JESUS FERNANDEZ ALFONSECA</t>
  </si>
  <si>
    <t>DEPARTAMENTO DE ANIMACION SOCIOCULTURAL</t>
  </si>
  <si>
    <t>AUXILIAR DE GESTION CULT.</t>
  </si>
  <si>
    <t>ANGEL MARIANO</t>
  </si>
  <si>
    <t>GESTOR CULTURAL</t>
  </si>
  <si>
    <t>ANTONIO VENERANDO RAMIREZ MORENO</t>
  </si>
  <si>
    <t>SUBDIR.CREATIVIDAD Y PART. POP</t>
  </si>
  <si>
    <t>DIOMEDES GUZMAN SUAZO</t>
  </si>
  <si>
    <t>FRANCISCO ARAMIS POLANCO ORTIZ</t>
  </si>
  <si>
    <t>JHONY RAFAEL RAMIREZ MARTINEZ</t>
  </si>
  <si>
    <t>JOSEFINA CUELLO NATALIO</t>
  </si>
  <si>
    <t>VIDAL DE LA CRUZ CASTRO</t>
  </si>
  <si>
    <t>SUB DIRECTOR OPERATIVO</t>
  </si>
  <si>
    <t>MARYS GALVAN DE LOS SANTOS</t>
  </si>
  <si>
    <t>DEPARTAMENTO DE CARNAVAL</t>
  </si>
  <si>
    <t>NORBERTO TEJADA</t>
  </si>
  <si>
    <t>ANA LISSETTE CRUZ BENITEZ</t>
  </si>
  <si>
    <t>DEPARTAMENTO DE COMPRAS Y CONTRATACIONES</t>
  </si>
  <si>
    <t>SOPORTE</t>
  </si>
  <si>
    <t>VIGILANTE DE SALA</t>
  </si>
  <si>
    <t>NATHALY ROSA DOMINGUEZ DE ESPINAL</t>
  </si>
  <si>
    <t>PAMELA NICOLE THOMAS TRONCOSO</t>
  </si>
  <si>
    <t>MARIA YSABEL PEREZ PEREZ</t>
  </si>
  <si>
    <t>DEPARTAMENTO DE CONTABILIDAD</t>
  </si>
  <si>
    <t>SUB-ENCARGADA CONTABILIDAD</t>
  </si>
  <si>
    <t>BERNARDO ANTONIO CAPELLAN GUERRA</t>
  </si>
  <si>
    <t>DILANY FELIZ BELTRE</t>
  </si>
  <si>
    <t>MENSAJERO INTERNO</t>
  </si>
  <si>
    <t>FELIX GARCIA PARIZ</t>
  </si>
  <si>
    <t>GENRI RAFAEL UREÑA REYNOSO</t>
  </si>
  <si>
    <t>JOSE LUIS ABREU DIAZ</t>
  </si>
  <si>
    <t>SAMUEL FELIZ NICOLAS</t>
  </si>
  <si>
    <t>WILSON MARCELO GARCIA LIRIANO</t>
  </si>
  <si>
    <t>AGUSTIN TOMAS CASTRO BURDIEZ</t>
  </si>
  <si>
    <t>DEPARTAMENTO DE CULTURA BARRIAL</t>
  </si>
  <si>
    <t>JOSE DEL CARMEN PEGUERO BAUTISTA</t>
  </si>
  <si>
    <t>LUIS ERNESTO CRUZ ORTIZ</t>
  </si>
  <si>
    <t>LUIS MANUEL ENRIQUE PEREZ OLIVO</t>
  </si>
  <si>
    <t>RAFAEL ALEJO BURGOS</t>
  </si>
  <si>
    <t>GEISON DARIO TINEO MATA</t>
  </si>
  <si>
    <t>DEPARTAMENTO DE DESARROLLO INSTITUCIONAL</t>
  </si>
  <si>
    <t>SOPORTE TECNICO</t>
  </si>
  <si>
    <t>LAUTERIA GENAO MOREL</t>
  </si>
  <si>
    <t>ANGELINA MICHEL</t>
  </si>
  <si>
    <t>DEPARTAMENTO DE FOLKLORE</t>
  </si>
  <si>
    <t>KELZA XIOMARA SUAZO CAMPILLO</t>
  </si>
  <si>
    <t>LOURDES IVETTE REYES MENDEZ</t>
  </si>
  <si>
    <t>ENCARGADO (A) ADMINISTRATIVO (</t>
  </si>
  <si>
    <t>ANA MARIA OVIEDO HERNANDEZ</t>
  </si>
  <si>
    <t>DEPARTAMENTO DE INFRAESTRUCTURA</t>
  </si>
  <si>
    <t>ARQUITECTO (A)</t>
  </si>
  <si>
    <t>LUCRECIO AMPARO</t>
  </si>
  <si>
    <t>PAMELA JOSEFINA RAMIREZ ALMANZAR</t>
  </si>
  <si>
    <t>INGENIERO</t>
  </si>
  <si>
    <t>VIRGINIA MARIA PEREZ TOLENTINO</t>
  </si>
  <si>
    <t>FEDERICO FULGENCIO SENSENATE</t>
  </si>
  <si>
    <t>DEPARTAMENTO DE INVENTARIO DE BIENES CUL</t>
  </si>
  <si>
    <t>GLENYS ESPINOSA PEREZ</t>
  </si>
  <si>
    <t>MANUEL RODRIGUEZ SANTIAGO</t>
  </si>
  <si>
    <t>SEGURIDAD</t>
  </si>
  <si>
    <t>MARITZA GARCIA PIMENTEL</t>
  </si>
  <si>
    <t>OCTAVIO JIMENEZ MORETA</t>
  </si>
  <si>
    <t>AUXILIAR BIBLIOTECA</t>
  </si>
  <si>
    <t>GEORGE RIPLEY GOMEZ</t>
  </si>
  <si>
    <t>LUISA JOSEFINA YOKASTA CASTILLO</t>
  </si>
  <si>
    <t>ENC. DE FERIAS ARTESANALES</t>
  </si>
  <si>
    <t>DEPARTAMENTO DE PROTOCOLO Y EVENTOS</t>
  </si>
  <si>
    <t>JOSE DEL CARMEN MATA RODRIGUEZ</t>
  </si>
  <si>
    <t>ROSANGELA ALEVANTE HERNANDEZ</t>
  </si>
  <si>
    <t>DEPARTAMENTO DE RECLUTAMIENTO SELCCION Y</t>
  </si>
  <si>
    <t>ANALISTA</t>
  </si>
  <si>
    <t>DEGNI MALENNY VAZQUEZ DIAZ</t>
  </si>
  <si>
    <t>COORD. OPERATIVO</t>
  </si>
  <si>
    <t>GENOVE GNECO GROSS</t>
  </si>
  <si>
    <t>LOURDES DE JESUS CAMACHO DE FERREIRA</t>
  </si>
  <si>
    <t>ENCARGADO (A) NOMINA</t>
  </si>
  <si>
    <t>MERCEDES PAULINA NOLASCO ZAPATA</t>
  </si>
  <si>
    <t>DEPARTAMENTO DE SERVICIOS GENERALES</t>
  </si>
  <si>
    <t>FELIX VILLALONA CEDEÑO</t>
  </si>
  <si>
    <t>ASISTENTE DEL DIRECTOR</t>
  </si>
  <si>
    <t>AMAURY ENRIQUE FERREIRA DE JESUS</t>
  </si>
  <si>
    <t>DEPARTAMENTO DE TECNOLOGIA DE LA INFORMA</t>
  </si>
  <si>
    <t>JASIEL MONTERO JAQUEZ</t>
  </si>
  <si>
    <t>YASSAEL NUÑEZ MEDINA</t>
  </si>
  <si>
    <t>ALEXANDRA DEL CARMEN CUELLO</t>
  </si>
  <si>
    <t>DEPARTAMENTO DE TESORERIA</t>
  </si>
  <si>
    <t>LUISA DE JESUS VILLALONA BLANCO</t>
  </si>
  <si>
    <t>PEDRO RAMIRO GRULLON VIDAL</t>
  </si>
  <si>
    <t>DORALIZA ALTAGRACIA BAEZ NUÑEZ</t>
  </si>
  <si>
    <t>DEPARTAMENTO DE VINCULACION INTERINSTITU</t>
  </si>
  <si>
    <t>DEPARTEMNTO DE EJECUCION PRESUPUESTARIA</t>
  </si>
  <si>
    <t>LUISA MIRQUELINA MATOS TONOS</t>
  </si>
  <si>
    <t>RAMON FERNANDO GERMAN ANTIGUA</t>
  </si>
  <si>
    <t>ANA KENNIA MORA SILVERIO</t>
  </si>
  <si>
    <t>DIRECCION ADMINISTRATIVA</t>
  </si>
  <si>
    <t>JESUS RAMIREZ SANCHEZ</t>
  </si>
  <si>
    <t>ANALISTA PRESUPUESTO</t>
  </si>
  <si>
    <t>JULIANA MATEO FELIZ</t>
  </si>
  <si>
    <t>PETRA ISABEL PEREZ SIERRA</t>
  </si>
  <si>
    <t>RAFAEL ALEXIS OZUNA DEL ROSARIO</t>
  </si>
  <si>
    <t>DIRECCION DE COMUNICACIONES</t>
  </si>
  <si>
    <t>DAHIANA ARABELIS VARGAS</t>
  </si>
  <si>
    <t>PERIODISTA</t>
  </si>
  <si>
    <t>DANIEL ROBERTO FORTUNA TERRERO</t>
  </si>
  <si>
    <t>DISEÑADOR GRAFICO</t>
  </si>
  <si>
    <t>DIEGO FELIX VILLA FAÑA</t>
  </si>
  <si>
    <t>FOTOGRAFO (A)</t>
  </si>
  <si>
    <t>EDSON DANILO AMIN TORIBIO GOMEZ</t>
  </si>
  <si>
    <t>EUSEBIO MARTE SORIANO</t>
  </si>
  <si>
    <t>CORRECTOR (A) DE ESTILO</t>
  </si>
  <si>
    <t>MIRFAK ROWLAND ANTIGUA</t>
  </si>
  <si>
    <t>BETURIA ELIZABETH FULGENCIO DEL MONT</t>
  </si>
  <si>
    <t>DIRECCION DE FERIA DEL LIBRO</t>
  </si>
  <si>
    <t>SECRETARIA ASISTENTE</t>
  </si>
  <si>
    <t>FLORA MATOS BAEZ</t>
  </si>
  <si>
    <t>DIRECCION DE FORMACION Y CAPACITACION EN</t>
  </si>
  <si>
    <t>SECRETARIA EJECUTIVA</t>
  </si>
  <si>
    <t>ROSA ELENA MERCEDES RODRIGUEZ DE LOS</t>
  </si>
  <si>
    <t>DIRECTORA DOCENTE</t>
  </si>
  <si>
    <t>CESAR AUGUSTO ZAPATA SANTOS</t>
  </si>
  <si>
    <t>DIRECCION DE GESTION LITERARIA</t>
  </si>
  <si>
    <t>PATRICIA DEL CARMEN LOPEZ CRUZ</t>
  </si>
  <si>
    <t>AGUSTIN JOSE DULUC</t>
  </si>
  <si>
    <t>DIRECCION DE PARTICIPACION POPULAR</t>
  </si>
  <si>
    <t>GESTORA CULTURAL</t>
  </si>
  <si>
    <t>CARMEN YUDELKY CASTRO SANTANA</t>
  </si>
  <si>
    <t>JOSE MANUEL VALDEZ</t>
  </si>
  <si>
    <t>JOSE MIGUEL DOMINGUEZ ALONZO</t>
  </si>
  <si>
    <t>MARIA TERESA ALCANTARA RAMIREZ</t>
  </si>
  <si>
    <t>ALLANILDE RODRIGUEZ PEREZ</t>
  </si>
  <si>
    <t>DIRECCION DE PLANIFICACION Y DESARROLLO</t>
  </si>
  <si>
    <t>ANNY RAMIREZ ENCARNACION</t>
  </si>
  <si>
    <t>ALBA KATHERIN MEDRANO RIVERA</t>
  </si>
  <si>
    <t>DIRECCION DE RECURSOS HUMANOS</t>
  </si>
  <si>
    <t>ANA IZABEL SANTANA VALDEZ</t>
  </si>
  <si>
    <t>ARIANNY JACKELINE CARRASCO CESPEDES</t>
  </si>
  <si>
    <t>DIGNORA ANNERY HERRERA MATEO DE ORTI</t>
  </si>
  <si>
    <t>GRACITA FRANCISCO DE CEBALLOS</t>
  </si>
  <si>
    <t>MEDICO OCUPACIONAL</t>
  </si>
  <si>
    <t>JONATHAN DE JESUS MORILLO PERDOMO</t>
  </si>
  <si>
    <t>TEODORO DE JESUS EVANGELISTA</t>
  </si>
  <si>
    <t>YAJAIRA MARIA SANCHEZ AQUINO</t>
  </si>
  <si>
    <t>ALTAGRACIA MILQUEYA SOTO SUAZO</t>
  </si>
  <si>
    <t>DIRECCION DE RELACIONES INTERNACIONALES</t>
  </si>
  <si>
    <t>LIZA MARGARITA ALVAREZ BAEHR</t>
  </si>
  <si>
    <t>ANGELA MARITZA CASTILLO BAEZ</t>
  </si>
  <si>
    <t>DIRECCION EDITORA NACIONAL</t>
  </si>
  <si>
    <t>ENCARGADA ADMINISTRATIVA</t>
  </si>
  <si>
    <t>ARMANDO ANTONIO ALMANZAR BOTELLO</t>
  </si>
  <si>
    <t>ENCARGADO DE EDICIONES</t>
  </si>
  <si>
    <t>CLARA MARIA DOBARRO LAMAS</t>
  </si>
  <si>
    <t>KELVIN ANTONIO ABREU ALVAREZ</t>
  </si>
  <si>
    <t>AGRIPINA DEL CORAZON DE JESUS ORTEGA</t>
  </si>
  <si>
    <t>DIRECCION FINANCIERA</t>
  </si>
  <si>
    <t>PATRICIO RAMIREZ MARTE</t>
  </si>
  <si>
    <t>VIANELA MARIA SANTANA MARTE</t>
  </si>
  <si>
    <t>DIRECCION GENERAL DE MUSEOS</t>
  </si>
  <si>
    <t>ADA RAMONA PEREZ ROJAS DE VILLAVIZAR</t>
  </si>
  <si>
    <t>ENC. DE ARCHIVO Y CORRESP.</t>
  </si>
  <si>
    <t>ADOLFO ARTURO SANTOS MATOS</t>
  </si>
  <si>
    <t>GUIA BILINGUE</t>
  </si>
  <si>
    <t>AGRIPINO ALMONTE</t>
  </si>
  <si>
    <t>AGUEDA ELIZABETH DEMORIZI RODRIGUEZ</t>
  </si>
  <si>
    <t>ENCARGADO ASUNTOS ARTISTICOS</t>
  </si>
  <si>
    <t>ALBA MARINA PATRICIO SANCHEZ</t>
  </si>
  <si>
    <t>ALBANIA GONZALEZ RUIZ</t>
  </si>
  <si>
    <t>SECRETARIA MUSEOS</t>
  </si>
  <si>
    <t>ALBERTO FRIAS TAVAREZ</t>
  </si>
  <si>
    <t>ALBINA ENCARNACION MARTINEZ</t>
  </si>
  <si>
    <t>ALEIDA FRANCISCA ALBA GARCIA</t>
  </si>
  <si>
    <t>ENC. DEL CENTRO DE RESTAURO</t>
  </si>
  <si>
    <t>ALLENDE FRANCIS GUERRA MENDEZ</t>
  </si>
  <si>
    <t>AMABLE LOPEZ</t>
  </si>
  <si>
    <t>AMADA SUAZO SANCHEZ</t>
  </si>
  <si>
    <t>AMALIA JOSEFA TORRES BRUNO</t>
  </si>
  <si>
    <t>AUXILIAR ADMINISTRATIVO I</t>
  </si>
  <si>
    <t>AMERICA YNOCENCIA NEUMAN LORA</t>
  </si>
  <si>
    <t>ANA ANDREINA PEREZ FELIZ</t>
  </si>
  <si>
    <t>ANA ESTHER SENCION ARAUJO</t>
  </si>
  <si>
    <t>CAJERO (A)</t>
  </si>
  <si>
    <t>ANA GRISELDA DIAZ JIMENEZ</t>
  </si>
  <si>
    <t>SUP. DE GUIA</t>
  </si>
  <si>
    <t>ANDREA MATIAS HERNANDEZ</t>
  </si>
  <si>
    <t>ANGEL ANTONIO BAEZ PRESINAL</t>
  </si>
  <si>
    <t>ANGEL GERINELDO CIPRIAN RAMIREZ</t>
  </si>
  <si>
    <t>ANTONIO MARIA GOMEZ GOMEZ</t>
  </si>
  <si>
    <t>ARCADIA BRIOSO ADAMES</t>
  </si>
  <si>
    <t>ARELIS ALBINO DIAZ</t>
  </si>
  <si>
    <t>ENC.RELACIONES PUBLICAS Y PREN</t>
  </si>
  <si>
    <t>ARTEMIA AMANCIO</t>
  </si>
  <si>
    <t>BERKIS ANDREA TAPIA CUELLO</t>
  </si>
  <si>
    <t>BETZAIDA ELAUDYS YMAYA CARELA</t>
  </si>
  <si>
    <t>BIENVENIDA HEREDIA</t>
  </si>
  <si>
    <t>BIENVENIDO TEJADA DE LA CRUZ</t>
  </si>
  <si>
    <t>BLASINA SANCHEZ</t>
  </si>
  <si>
    <t>CARLOS ARCENIO DE LOS SANTOS LIRIANO</t>
  </si>
  <si>
    <t>CARMEN ACEVEDO GUANTE</t>
  </si>
  <si>
    <t>CARMEN DE LA CRUZ HIRARDO</t>
  </si>
  <si>
    <t>CARMEN DORYS BAEZ GUZMAN</t>
  </si>
  <si>
    <t>GUIA DE MUSEO</t>
  </si>
  <si>
    <t>CARMEN GIL DE LA CRUZ</t>
  </si>
  <si>
    <t>CATALINO MEJIA HILARIO</t>
  </si>
  <si>
    <t>CHRISTIAN ANIBAL MARTINEZ VILLANUEVA</t>
  </si>
  <si>
    <t>DIRECTOR GENERAL</t>
  </si>
  <si>
    <t>CINTHIA ALTAGRACIA DIAZ MERCEDES</t>
  </si>
  <si>
    <t>CLARITSA VEGA</t>
  </si>
  <si>
    <t>CLENIS ANA CRISTINA TAVAREZ MARIA</t>
  </si>
  <si>
    <t>ENC. DE BIOLOGIA HUMANA</t>
  </si>
  <si>
    <t>AUXILIAR ADMINISTRATIVO (A)</t>
  </si>
  <si>
    <t>DANIEL ENCARNACION TAVERAS</t>
  </si>
  <si>
    <t>DANIEL FLORIAN ENCARNACION</t>
  </si>
  <si>
    <t>DANIEL SUERO GONZALEZ</t>
  </si>
  <si>
    <t>GUIA</t>
  </si>
  <si>
    <t>DEGNIS MATEO</t>
  </si>
  <si>
    <t>DELSI ALTAGRACIA BELLIARD LUGO DE UR</t>
  </si>
  <si>
    <t>SUPERVISOR (A) DE SALA</t>
  </si>
  <si>
    <t>DIEGO JOSE CAMACHO CUEVAS</t>
  </si>
  <si>
    <t>SUPERVISOR DE BOLETERIA</t>
  </si>
  <si>
    <t>DIONERIZ GILBERTO SANCHEZ TRINIDAD</t>
  </si>
  <si>
    <t>DIONISIA CORPORAN CORPORAN</t>
  </si>
  <si>
    <t>BIBLIOTECARIA</t>
  </si>
  <si>
    <t>DULCE MARIA HILARIO HENRIQUEZ</t>
  </si>
  <si>
    <t>EDGARDO RAFAEL SEPULVEDA TEJEDA</t>
  </si>
  <si>
    <t>EDILIANA LEONARDO DISLA</t>
  </si>
  <si>
    <t>EDUARD ANTONIO MARTINEZ MEDINA</t>
  </si>
  <si>
    <t>EDUARDO GARABITOS</t>
  </si>
  <si>
    <t>MENSAJERO DEL MUSEO CASAS R.</t>
  </si>
  <si>
    <t>EDWARD MISAEL RAMOS REYES</t>
  </si>
  <si>
    <t>ELIBERTO FELIZ REYNOSO LARA</t>
  </si>
  <si>
    <t>ELICIDA MONTERO BOCIO</t>
  </si>
  <si>
    <t>ELIGIO MARTINEZ</t>
  </si>
  <si>
    <t>ELIZABETH SOSA</t>
  </si>
  <si>
    <t>EMILIO FRANCISCO DE JESUS GUZMAN PIC</t>
  </si>
  <si>
    <t>ENERIA PAULINO CASTILLO</t>
  </si>
  <si>
    <t>ENRIQUE DE LOS SANTOS DE LOS SANTOS</t>
  </si>
  <si>
    <t>AYUDANTE DPTO. ARQUIOLIGIA</t>
  </si>
  <si>
    <t>ENRIQUE EMPERADOR FLORIAN</t>
  </si>
  <si>
    <t>SERV. LIMPIEZA</t>
  </si>
  <si>
    <t>ESTHEFANY AMINTA PEREZ ADAMES</t>
  </si>
  <si>
    <t>EURIS MANUEL ZABALA COLON</t>
  </si>
  <si>
    <t>EVELYN ENCARNACION ESQUEA</t>
  </si>
  <si>
    <t>FAUSTO ARIEL GONZALEZ</t>
  </si>
  <si>
    <t>FELICIA DE LA CRUZ GARCIA</t>
  </si>
  <si>
    <t>FELIX DE LA ROSA</t>
  </si>
  <si>
    <t>PINTOR</t>
  </si>
  <si>
    <t>FELIX PEGUERO MOTA</t>
  </si>
  <si>
    <t>FIOR DALIZA ROSARIO RODRIGUEZ</t>
  </si>
  <si>
    <t>FIORDALIZA CONTRERAS ALCANTARA</t>
  </si>
  <si>
    <t>FRANCIA FLORENTINO ENCARNACION</t>
  </si>
  <si>
    <t>ENC. BANCO DE DATOS</t>
  </si>
  <si>
    <t>FRANCISCO GONZALEZ MONEGRO</t>
  </si>
  <si>
    <t>FRANCISCO TERRERO BAEZ</t>
  </si>
  <si>
    <t>ALBAÑIL</t>
  </si>
  <si>
    <t>GABRIELA PAREDES ESPINAL</t>
  </si>
  <si>
    <t>SERVICIO AL CLIENTE</t>
  </si>
  <si>
    <t>GENARO ROSARIO</t>
  </si>
  <si>
    <t>SUPERVISOR MANTENIMIENTO</t>
  </si>
  <si>
    <t>GERMAN BENCOSME</t>
  </si>
  <si>
    <t>HAIRO JAVIER TAVAREZ</t>
  </si>
  <si>
    <t>HERNAN TEJEDA RODRIGUEZ</t>
  </si>
  <si>
    <t>GOBERNADOR PLAZA DE LA CULT.</t>
  </si>
  <si>
    <t>HIPOLITO JAQUEZ</t>
  </si>
  <si>
    <t>IRENE MATEO CASTILLO</t>
  </si>
  <si>
    <t>AUXILIAR MUSEOS</t>
  </si>
  <si>
    <t>PARQUEADOR</t>
  </si>
  <si>
    <t>JACINTO VASQUEZ ACEVEDO</t>
  </si>
  <si>
    <t>SERENO</t>
  </si>
  <si>
    <t>JACQUELINE DE LOS A JOSE</t>
  </si>
  <si>
    <t>JAMIN REYES ARIAS</t>
  </si>
  <si>
    <t>JAZMIN MERCEDES REYES MEJIA</t>
  </si>
  <si>
    <t>JEIKO PAYANO PARRA</t>
  </si>
  <si>
    <t>JESUSITA JAVIER SUAREZ</t>
  </si>
  <si>
    <t>JOHANNA ESTEFANY SUERO</t>
  </si>
  <si>
    <t>JOHNNY ALBERTO RUBIO REYES</t>
  </si>
  <si>
    <t>AYUDANTE SECCION ARTE REPESTRE</t>
  </si>
  <si>
    <t>JONATA VLADIMIR BEARD ALMONTE</t>
  </si>
  <si>
    <t>JORGE BALTAZAR LARCIER LOPEZ</t>
  </si>
  <si>
    <t>RESTAURADOR</t>
  </si>
  <si>
    <t>JOSE ANTONIO JACOBO SANCHEZ</t>
  </si>
  <si>
    <t>JOSE BENJAMIN GUZMAN RODRIGUEZ</t>
  </si>
  <si>
    <t>JOSE FEDERICO CUELLO DAVISON</t>
  </si>
  <si>
    <t>JOSE GABRIEL ATILES BIDO BIDO</t>
  </si>
  <si>
    <t>MUSEOGRAFO (A)</t>
  </si>
  <si>
    <t>JOSE LUIS BAEZ RODRIGUEZ</t>
  </si>
  <si>
    <t>JOSE MANUEL AQUINO LARA</t>
  </si>
  <si>
    <t>JOSE RAFAEL VASQUEZ</t>
  </si>
  <si>
    <t>JOSE RAUL NUÑEZ</t>
  </si>
  <si>
    <t>ENC. DE TIENDA</t>
  </si>
  <si>
    <t>JOSEFINA MONTERO OGANDO</t>
  </si>
  <si>
    <t>JOSEFINA RIVAS MARTINEZ</t>
  </si>
  <si>
    <t>JUAN AGUSTIN GARCIA MATEO</t>
  </si>
  <si>
    <t>JUAN ANTONIO HOLGUIN ARIAS</t>
  </si>
  <si>
    <t>JUAN BAUTISTA MATEO</t>
  </si>
  <si>
    <t>JUAN EVANGELISTA ALMONTE COLLADO</t>
  </si>
  <si>
    <t>JUAN FRANCISCO GIL CAMPUSANO</t>
  </si>
  <si>
    <t>JUAN MANUEL SORIANO</t>
  </si>
  <si>
    <t>AYUDANTE DE MANTENIMIENTO</t>
  </si>
  <si>
    <t>JUAN TOMAS MIGUEL GARCIA PEÑA</t>
  </si>
  <si>
    <t>JUANA DE LA ROSA PILIER DE LACHAPEL</t>
  </si>
  <si>
    <t>JULIANA DE LEON OVIEDO</t>
  </si>
  <si>
    <t>JULIO CESAR HERRERA</t>
  </si>
  <si>
    <t>JULIO GUZMAN PAYANO</t>
  </si>
  <si>
    <t>JULIO NELSON DURAN SANCHEZ</t>
  </si>
  <si>
    <t>ENCARGADO DE BIBLIOTECA</t>
  </si>
  <si>
    <t>KENIA ALTAGRACIA MALLI DE OCHOA</t>
  </si>
  <si>
    <t>ENC. DE BOLETERIA</t>
  </si>
  <si>
    <t>LAYO SALVADOR RAMIREZ</t>
  </si>
  <si>
    <t>LEIDY SAHILYS SANTIAGO TERRERO</t>
  </si>
  <si>
    <t>LEOPOLDO ENRIQUE PEREZ</t>
  </si>
  <si>
    <t>LILLIAN NOENI MARTINEZ URDANETA</t>
  </si>
  <si>
    <t>LISANDRO MIGUEL GOMEZ MARTE</t>
  </si>
  <si>
    <t>LISSETTE ALTAGRACIA ORTEGA</t>
  </si>
  <si>
    <t>LISSETTE ONAIRA ALFAU COSTE</t>
  </si>
  <si>
    <t>COORD. DE RECURSOS HUMANOS</t>
  </si>
  <si>
    <t>LOURDE ALTAGRACIA GONZALEZ</t>
  </si>
  <si>
    <t>LUCIANA ANDREA PAULINO ENCARNACION</t>
  </si>
  <si>
    <t>LUIS ALEXIS MEJIA ENCARNACION</t>
  </si>
  <si>
    <t>LUIS FELIPE RODRIGUEZ ALMONTE</t>
  </si>
  <si>
    <t>LUIS HERNANDEZ MANON</t>
  </si>
  <si>
    <t>LUZ FELINA JIMENEZ LOPEZ</t>
  </si>
  <si>
    <t>LUZ MARIA MENDEZ</t>
  </si>
  <si>
    <t>MAGALY ALTAGRACIA PEREZ GONZALEZ</t>
  </si>
  <si>
    <t>SEC. GOBERNADOR</t>
  </si>
  <si>
    <t>MARIA CELESTE SOSA GONZALEZ</t>
  </si>
  <si>
    <t>ASISTENTE OPERATIVA</t>
  </si>
  <si>
    <t>MARIA DE LOS SANTOS DE LA ALT. FELIZ</t>
  </si>
  <si>
    <t>MARIA DEL CARMEN RAMIREZ SURIEL</t>
  </si>
  <si>
    <t>MARIA DEL PILAR VASQUEZ PICHARDO</t>
  </si>
  <si>
    <t>MARIA ESTEFANY CASTRO SANTANA</t>
  </si>
  <si>
    <t>SECRETARIA AUXILIAR</t>
  </si>
  <si>
    <t>MARIA FRANCISCA PEREZ</t>
  </si>
  <si>
    <t>MARIA LIRANZO RECIO</t>
  </si>
  <si>
    <t>MARIA MERCEDES BRITO FERNANDEZ DE FE</t>
  </si>
  <si>
    <t>SECRETARIA GRAL. DE LA UNESCO</t>
  </si>
  <si>
    <t>MARIA MERCEDES JIMINIAN ROSARIO</t>
  </si>
  <si>
    <t>MARIANA ESTRELLITA BACHA HALL</t>
  </si>
  <si>
    <t>MARTIRES JIMENEZ DE LOS SANTOS</t>
  </si>
  <si>
    <t>MAXIMA JORGE GOMEZ</t>
  </si>
  <si>
    <t>ADMINISTRADOR (A)</t>
  </si>
  <si>
    <t>MERCEDES JUDITH PEREZ PEREZ</t>
  </si>
  <si>
    <t>AUXILIAR DE SALAS</t>
  </si>
  <si>
    <t>MERY JANET GARCIA</t>
  </si>
  <si>
    <t>MIGUEL ANTONIO NOVA HERNANDEZ</t>
  </si>
  <si>
    <t>MIGUELINA RAMONA GONZALEZ  DE SOSA</t>
  </si>
  <si>
    <t>MILTON SANTIAGO ADAMES MANZUETA</t>
  </si>
  <si>
    <t>PORTERO</t>
  </si>
  <si>
    <t>MINERVA ALTAGRACIA DE PAULA MARTINEZ</t>
  </si>
  <si>
    <t>MIRIAN ORLI PEÑA GERMAN</t>
  </si>
  <si>
    <t>NICOLAS AGRAMONTE NUÑEZ</t>
  </si>
  <si>
    <t>NICOLAS PERALTA FORTUNA</t>
  </si>
  <si>
    <t>NIURKA MERCEDES MADERA FLORES</t>
  </si>
  <si>
    <t>OLIMPIA MADE TAVERA</t>
  </si>
  <si>
    <t>OSCAR ANTONIO VICIOSO MELO</t>
  </si>
  <si>
    <t>PABLO BELEN DE LOS SANTOS</t>
  </si>
  <si>
    <t>PAULA ESPERANZA CARIDAD UREÑA PANTAL</t>
  </si>
  <si>
    <t>PROVIDENCIA ANTONIA BRACHE ROSARIO</t>
  </si>
  <si>
    <t>BOLETERA</t>
  </si>
  <si>
    <t>PURA CONCEPCION ORTEGA</t>
  </si>
  <si>
    <t>RADHAMES LOPEZ</t>
  </si>
  <si>
    <t>TRACTORISTA</t>
  </si>
  <si>
    <t>RAFAEL ANTONIO SEVERINO POLANCO</t>
  </si>
  <si>
    <t>RAFAEL BIENVENIDO CARMONA CIPRIAN</t>
  </si>
  <si>
    <t>VIGILANTE NOCTURNO</t>
  </si>
  <si>
    <t>RAFAEL BIENVENIDO PUELLO NINA</t>
  </si>
  <si>
    <t>AUX. ETNOMUSEOGRAFO Y FOLKLORE</t>
  </si>
  <si>
    <t>RAFAEL GERARDO WILLIAMS DE LA CRUZ</t>
  </si>
  <si>
    <t>RAMON ANTONIO MADE GUERRERO</t>
  </si>
  <si>
    <t>ADM. DEL PALACIO VIREINAL</t>
  </si>
  <si>
    <t>RAMONA FRANCISCA RODRIGUEZ DE LEON</t>
  </si>
  <si>
    <t>RAUL NUÑEZ</t>
  </si>
  <si>
    <t>RAYMOND OSCAR MATEO OROZCO</t>
  </si>
  <si>
    <t>RENANIA REYNA</t>
  </si>
  <si>
    <t>COORD. RELACIONES PUBLICAS</t>
  </si>
  <si>
    <t>RENATO ORLANDO RIMOLI MARTINEZ</t>
  </si>
  <si>
    <t>ENC. SECC. PALEOBIOLOGIA</t>
  </si>
  <si>
    <t>RICARDO ANTONIO ESPINAL OLIVO</t>
  </si>
  <si>
    <t>RICHAR VITALIANO VALDEZ SUBERBI</t>
  </si>
  <si>
    <t>ROSA JULIA RODRIGUEZ GERMAN</t>
  </si>
  <si>
    <t>COORD. DE RELACIONES LABORALES</t>
  </si>
  <si>
    <t>ROSIBELIS HERASME NOVAS</t>
  </si>
  <si>
    <t>SAIRA MOLINA PADILLA</t>
  </si>
  <si>
    <t>SALVADOR MONTERO MORILLO</t>
  </si>
  <si>
    <t>AYUDANTE PLOMERIA</t>
  </si>
  <si>
    <t>SAN MARTIN SANTOS RIVERA</t>
  </si>
  <si>
    <t>SANTA BENITA SORIANO MEJIA</t>
  </si>
  <si>
    <t>SELLINNE MERCEDES GARCIA</t>
  </si>
  <si>
    <t>SEVERIANO SEGURA RODRIGUEZ</t>
  </si>
  <si>
    <t>ANIMADOR CULTURAL</t>
  </si>
  <si>
    <t>SILVIO ARCENILIO OGANDO EUGENIA</t>
  </si>
  <si>
    <t>MAYORDOMO</t>
  </si>
  <si>
    <t>SORANYI QUEZADA DE LOS SANTOS</t>
  </si>
  <si>
    <t>TEODORO MOREL DE LA ROSA</t>
  </si>
  <si>
    <t>TERESA ELSA SOLEDAD LAZO DE PADOVANI</t>
  </si>
  <si>
    <t>ENC. RESTAURACION</t>
  </si>
  <si>
    <t>TOMAS RUIZ</t>
  </si>
  <si>
    <t>ULISES GUERRERO CARIDAD</t>
  </si>
  <si>
    <t>VICTOR RAMON AVILA SUERO</t>
  </si>
  <si>
    <t>INVESTIGADORA</t>
  </si>
  <si>
    <t>VICTORIA PAULINO SALAZAR</t>
  </si>
  <si>
    <t>VIRGILIO VINICIO LOPEZ</t>
  </si>
  <si>
    <t>ENC. DE TALLERES</t>
  </si>
  <si>
    <t>VIRGINIA DE LA CRUZ VINICIO</t>
  </si>
  <si>
    <t>WELINTON DINILIO MATEO ARISTY</t>
  </si>
  <si>
    <t>AUXILIAR OFICINA</t>
  </si>
  <si>
    <t>YAMILKA CASTRO PEREZ</t>
  </si>
  <si>
    <t>YAMILKA MARIA URBAEZ</t>
  </si>
  <si>
    <t>YERICA MARIZOL CALDERON REYES</t>
  </si>
  <si>
    <t>YESENIA JOSEFINA HERNANDEZ AMARANTE</t>
  </si>
  <si>
    <t>YOLANDA ALTAGRACIA DE JESUS MARTES D</t>
  </si>
  <si>
    <t>MERCADOLOGO  TREN</t>
  </si>
  <si>
    <t>YSLANIA CARINA GONZALEZ BENCOSME</t>
  </si>
  <si>
    <t>TECNICO ADMINISTRATIVO</t>
  </si>
  <si>
    <t>YUBELKIS PACHECO BERROA</t>
  </si>
  <si>
    <t>YUDYS MERCEDES BILLEGA ALCANTARA</t>
  </si>
  <si>
    <t>AGRIPINA SOLER LAGARES</t>
  </si>
  <si>
    <t>DIRECCION GENERAL DEL LIBRO Y LA LECTURA</t>
  </si>
  <si>
    <t>ENCARGADO DE DISEÑO GRAFICO</t>
  </si>
  <si>
    <t>GILDA ADAMES MARTINEZ</t>
  </si>
  <si>
    <t>ENC. PROCESOS TECNICOS</t>
  </si>
  <si>
    <t>LAURA DEL PILAR GIL FIALLO</t>
  </si>
  <si>
    <t>VICTOR MANUEL BIDO ACEVEDO</t>
  </si>
  <si>
    <t>CARLOS ALBERTO REYES TEJADA</t>
  </si>
  <si>
    <t>DIRECCION JURIDICA</t>
  </si>
  <si>
    <t>JORGE MISAEL MOQUETE SANTOS</t>
  </si>
  <si>
    <t>SUB-CONSULTOR JURIDICO</t>
  </si>
  <si>
    <t>SANTA SUSANA TERRERO BATISTA</t>
  </si>
  <si>
    <t>SUB-CONSULTORA JURIDICA</t>
  </si>
  <si>
    <t>FRANCIS SENEN SOTO TEJEDA</t>
  </si>
  <si>
    <t>DIRECTOR TEC. LABORATORIO</t>
  </si>
  <si>
    <t>FRANCISCO GREGORIO CORNIEL GARCIA</t>
  </si>
  <si>
    <t>ENC. LAB. CONSERV.</t>
  </si>
  <si>
    <t>RAMON ANTONIO PEÑA SAVIÑON</t>
  </si>
  <si>
    <t>RAMON MARIA RODRIGUEZ</t>
  </si>
  <si>
    <t>AUX. DE CONSERVACION</t>
  </si>
  <si>
    <t>SANDY ALBERTO PEÑA MARTINEZ</t>
  </si>
  <si>
    <t>TECNICO BUZO</t>
  </si>
  <si>
    <t>VALENTINA BALBUENA</t>
  </si>
  <si>
    <t>ADRIAN ALEJANDRO GAÑAN SOTO</t>
  </si>
  <si>
    <t>DIRECCION NACIONAL DE PATRIMONIO MONUMEN</t>
  </si>
  <si>
    <t>AGUSTIN GERMAN ARIAS</t>
  </si>
  <si>
    <t>ALDO ANTONIO CANAAN LOPEZ</t>
  </si>
  <si>
    <t>OFICIAL DE PROTOCOLO</t>
  </si>
  <si>
    <t>ALFONSO ANTONIO MATOS</t>
  </si>
  <si>
    <t>ABOGADO ASISTENTE</t>
  </si>
  <si>
    <t>ANDRES LAUREANO JAVIER PAULINO</t>
  </si>
  <si>
    <t>ANGELA MARIA ESCOTO MONEGRO</t>
  </si>
  <si>
    <t>CARLOS MANUEL ESTEVEZ ADAMES</t>
  </si>
  <si>
    <t>PEON DE CAMION</t>
  </si>
  <si>
    <t>CARMEN ALTAGRACIA SALDAÑA FRIAS</t>
  </si>
  <si>
    <t>SEC. CONTABILIDAD</t>
  </si>
  <si>
    <t>CARMEN VELEZ VICENTE</t>
  </si>
  <si>
    <t>SECRETARIA DEL GOBERNADOR</t>
  </si>
  <si>
    <t>DAVID BAZIL SANCHEZ</t>
  </si>
  <si>
    <t>DOMINGO ANTONIO ABREU DIAZ</t>
  </si>
  <si>
    <t>EFIGENIA ALTAGRACIA VARGAS PERALTA</t>
  </si>
  <si>
    <t>EVELYN ROSANNA FERNANDEZ HERNANDEZ</t>
  </si>
  <si>
    <t>FRANCISCO GERMAN ASENCIO</t>
  </si>
  <si>
    <t>FRANCISCO VERADO COSTE CASTILLO</t>
  </si>
  <si>
    <t>FRANKLIN MONTILLA BAEZ</t>
  </si>
  <si>
    <t>FREDDY RAMIREZ PEREZ</t>
  </si>
  <si>
    <t>GAMALIER SANTANA</t>
  </si>
  <si>
    <t>GREGORY PAUL PEREZ MONTERO</t>
  </si>
  <si>
    <t>ILUMINADA PEGUERO</t>
  </si>
  <si>
    <t>JESUS BIENVENIDO SANCHEZ DE LOS SANT</t>
  </si>
  <si>
    <t>JESUS HERIBERTO ORTEGA NUÑEZ</t>
  </si>
  <si>
    <t>ASIST. DE ARQUEOLOGIA</t>
  </si>
  <si>
    <t>JORGE RICHARSON MEDINA</t>
  </si>
  <si>
    <t>JOSE DE LA CRUZ LOPEZ GOMEZ</t>
  </si>
  <si>
    <t>JOSE RAFAEL SOSA</t>
  </si>
  <si>
    <t>JUAN ANTONIO CIPRIAN MERCEDES</t>
  </si>
  <si>
    <t>JUAN CARLOS LORA</t>
  </si>
  <si>
    <t>JUAN FORTUNATO MUBARAK PEREZ</t>
  </si>
  <si>
    <t>JUAN VARGAS</t>
  </si>
  <si>
    <t>LOURDES ARAUJO MORETA</t>
  </si>
  <si>
    <t>LUIS ALBERTO MINAYA DOMINGUEZ</t>
  </si>
  <si>
    <t>MANUELSITO MONTERO FLORIAM</t>
  </si>
  <si>
    <t>MARIA DEL CARMEN RODRIGUEZ FUERTES</t>
  </si>
  <si>
    <t>ENC. DE TRAMITACION DE PROYECT</t>
  </si>
  <si>
    <t>MARIA ESTHER ULLOA HERNANDEZ</t>
  </si>
  <si>
    <t>MARIA NELLY PEÑA DE BUENO</t>
  </si>
  <si>
    <t>MARIA RAMONA PEÑA VELEZ</t>
  </si>
  <si>
    <t>MARIO ERNESTO PEÑA SOTO</t>
  </si>
  <si>
    <t>MARTHA LUCIA ALMONTE DE VARGAS</t>
  </si>
  <si>
    <t>MIGUEL ASENCIO JIMENEZ</t>
  </si>
  <si>
    <t>MIGUELINA ALTAGRACIA LARA PEREZ</t>
  </si>
  <si>
    <t>PABLO DANILO CIPRIAN</t>
  </si>
  <si>
    <t>PEDRO ANTONIO VASQUEZ VASQUEZ</t>
  </si>
  <si>
    <t>EBANISTA RESTAURADOR</t>
  </si>
  <si>
    <t>PRUDENCIO AUGUSTO GERONIMO TORRES</t>
  </si>
  <si>
    <t>RAFAEL DEL ORBE DEL ORBE</t>
  </si>
  <si>
    <t>RISORIS ESTELA SILVESTRE ORTIZ</t>
  </si>
  <si>
    <t>ROBERTO CORDERO</t>
  </si>
  <si>
    <t>SANTIAGO DE JESUS PEÑA SOSA</t>
  </si>
  <si>
    <t>SANTIAGO DUVAL BONILLA</t>
  </si>
  <si>
    <t>ARQUEOLOGO INVESTIGADOR</t>
  </si>
  <si>
    <t>TEMISTOCLES GUILLERMO ARISTY DIAZ</t>
  </si>
  <si>
    <t>TEOFILO FERNANDEZ</t>
  </si>
  <si>
    <t>YNES MARGARITA RUIZ</t>
  </si>
  <si>
    <t>YUDERKA ALTAGRACIA SALCEDO VASQUEZ</t>
  </si>
  <si>
    <t>YUNIOR MEJIA LOPEZ</t>
  </si>
  <si>
    <t>ZORAIDA LIBERTAD MONTERO MEDINA</t>
  </si>
  <si>
    <t>ENC. PAT. MON. REG. ESTE S.P.M</t>
  </si>
  <si>
    <t>ZORAIDA MAGALY ARACENA</t>
  </si>
  <si>
    <t>DIR. DE DIFUSION</t>
  </si>
  <si>
    <t>DIRECCION REGIONAL CULTURAL</t>
  </si>
  <si>
    <t>ANGEL MARIA TAVERAS CABRAL</t>
  </si>
  <si>
    <t>SUBDIRECTOR GRAL.DE PROVINCIAS</t>
  </si>
  <si>
    <t>DIONICIO PATIÑO INFANTE</t>
  </si>
  <si>
    <t>SUB-DIRECTOR ARTISTICO</t>
  </si>
  <si>
    <t>FRANCISCO JOSE HERNANDEZ JHONSON</t>
  </si>
  <si>
    <t>COORD.BANDA MUSICA REGION CIBA</t>
  </si>
  <si>
    <t>HENYA BRAYDA TEJEDA MONTAS</t>
  </si>
  <si>
    <t>MARIA OLIMPIA CORSINO</t>
  </si>
  <si>
    <t>MARINA ABREU LUNA</t>
  </si>
  <si>
    <t>MARLENY ALTAGRACIA VELOZ TRINIDAD</t>
  </si>
  <si>
    <t>MELISSA JAEL MONTILLA GARCIA</t>
  </si>
  <si>
    <t>AUXILIAR DE CONTABILIDAD I</t>
  </si>
  <si>
    <t>NURYS ALTAGRACIA DOMINGUEZ R</t>
  </si>
  <si>
    <t>COORD. INTERINSTITUCIONAL</t>
  </si>
  <si>
    <t>ROSANGEL GUERRERO CACERES</t>
  </si>
  <si>
    <t>SUSI ELENA VARGAS GONZALEZ</t>
  </si>
  <si>
    <t>WILSON JOSE INOA GOMEZ</t>
  </si>
  <si>
    <t>JUAN ANTONIO MARTIR PUJOLS</t>
  </si>
  <si>
    <t>DIVISION DE ALMACEN Y SUMINISTRO</t>
  </si>
  <si>
    <t>SORAYDA ISABEL VERAS LUNA</t>
  </si>
  <si>
    <t>ALEJANDRO ANTONIO VASQUEZ ROSARIO</t>
  </si>
  <si>
    <t>DIVISION DE MANTENIMIENTO</t>
  </si>
  <si>
    <t>FRANKLIN VARGAS BELTRE</t>
  </si>
  <si>
    <t>PLOMERO</t>
  </si>
  <si>
    <t>JOSE RAMIREZ ROSARIO</t>
  </si>
  <si>
    <t>DIVISION DE MAYORDOMIA</t>
  </si>
  <si>
    <t>BASILISA MENDEZ GIL</t>
  </si>
  <si>
    <t>CARMEN TERRERO</t>
  </si>
  <si>
    <t>ELBA MARIA MONTERO FLORIAN</t>
  </si>
  <si>
    <t>GUSTAVO FLRORIAN SEIS</t>
  </si>
  <si>
    <t>JESUS REYNALDO RODRIGUEZ MOYA</t>
  </si>
  <si>
    <t>LIDIA RODRIGUEZ</t>
  </si>
  <si>
    <t>MARCELINA BUSI BERROA</t>
  </si>
  <si>
    <t>MARIA LISET TEJADA MARTINEZ</t>
  </si>
  <si>
    <t>MARIA MERCEDES BAUTISTA SANCHEZ</t>
  </si>
  <si>
    <t>MARIO DE LA CRUZ DE LA CRUZ</t>
  </si>
  <si>
    <t>MERCEDES FIGUEROA</t>
  </si>
  <si>
    <t>MOISES CASTILLO TAVAREZ</t>
  </si>
  <si>
    <t>NOEMI TORRE MERCEDES</t>
  </si>
  <si>
    <t>PEDRO PABLO VELAZQUEZ CALDERON</t>
  </si>
  <si>
    <t>SONIA MERCEDES GUZMAN ACOSTA</t>
  </si>
  <si>
    <t>ABRAHAN HILARIO FELIZ CONSTANZA</t>
  </si>
  <si>
    <t>DIVISION DE TRANSPORTE</t>
  </si>
  <si>
    <t>ANGEL MARIA SUAZO ORTIZ</t>
  </si>
  <si>
    <t>CHOFER DEL DIRECTOR</t>
  </si>
  <si>
    <t>CARLOS MIGUEL SOSA ALMONTE</t>
  </si>
  <si>
    <t>CARMELO OGANDO MONTILLA</t>
  </si>
  <si>
    <t>LEON FLORIMON ROSARIO</t>
  </si>
  <si>
    <t>CHOFER II</t>
  </si>
  <si>
    <t>MARIO MONTERO ENCARNACION</t>
  </si>
  <si>
    <t>CHOFER I</t>
  </si>
  <si>
    <t>ODALIS AMADOR SOLIS</t>
  </si>
  <si>
    <t>ROFRANMY MAITE PEREZ RODRIGUEZ</t>
  </si>
  <si>
    <t>VALENTIN ROMERO PINEDA</t>
  </si>
  <si>
    <t>GRAN TEATRO DEL CIBAO</t>
  </si>
  <si>
    <t>ADA YRIS NUÑEZ VASQUEZ</t>
  </si>
  <si>
    <t>ADALBERTO RAFAEL RODRIGUEZ</t>
  </si>
  <si>
    <t>TECNICO SONIDO</t>
  </si>
  <si>
    <t>ANGELA DIAZ GUILLEN</t>
  </si>
  <si>
    <t>ANTONIO HERNANDEZ MORENO</t>
  </si>
  <si>
    <t>APOLONIA DEL CARMEN TAVERAS TAVERAS</t>
  </si>
  <si>
    <t>ENC. COBROS</t>
  </si>
  <si>
    <t>ARMANDO ANDRES TORIBIO ABREU</t>
  </si>
  <si>
    <t>DAGOBERTO LUNA RODRIGUEZ</t>
  </si>
  <si>
    <t>DOCTOR DE LOS SANTOS ROSARIO</t>
  </si>
  <si>
    <t>FRANCISCO ANTONIO CAPELLAN ORTEGA</t>
  </si>
  <si>
    <t>FRESA ALTAGRACIA CASTILLO SANTOS</t>
  </si>
  <si>
    <t>GERARDO GONZALEZ CARABALLO</t>
  </si>
  <si>
    <t>VIGILANTE DE PARQUEOS</t>
  </si>
  <si>
    <t>GERMANIA TORIBIO LOPEZ</t>
  </si>
  <si>
    <t>GLENYS DOMINGA CONTRERAS ROSARIO</t>
  </si>
  <si>
    <t>JOSE FEDERICO INFANTE PARRA</t>
  </si>
  <si>
    <t>JOSE MIGUEL PEREZ MORALES</t>
  </si>
  <si>
    <t>JULIA MARIA ROSARIO</t>
  </si>
  <si>
    <t>LISANDRA ALTAGRACIA CRUZ RODRIGUEZ</t>
  </si>
  <si>
    <t>LUCIA DEL CARMEN GARCIA PLACENCIA</t>
  </si>
  <si>
    <t>LUCIA HIRALDO</t>
  </si>
  <si>
    <t>LUCIANO GRULLON DIAZ</t>
  </si>
  <si>
    <t>MARIA ALTAGRACIA VASQUEZ DIAZ</t>
  </si>
  <si>
    <t>MARTIN EVARISTO CABRERA GOMEZ</t>
  </si>
  <si>
    <t>MIGUEL APOLINAR GAVILAN REYES</t>
  </si>
  <si>
    <t>NOEL ARISTIDES GOMEZ ALBURQUERQUE</t>
  </si>
  <si>
    <t>RAFAEL ANTONIO LANTIGUA DE LEON</t>
  </si>
  <si>
    <t>RAFAELA FRANCO</t>
  </si>
  <si>
    <t>ROSARIO YESENIA TAVARES ESPINAL</t>
  </si>
  <si>
    <t>SIXTO RAFAEL GUTIERREZ GARCIA</t>
  </si>
  <si>
    <t>TRAMOYA</t>
  </si>
  <si>
    <t>VICTOR DIONICIO ACEVEDO</t>
  </si>
  <si>
    <t>VINICIO ANTONIO PONS PEÑA</t>
  </si>
  <si>
    <t>WANDELIN CLARINE PEÑA PEÑA</t>
  </si>
  <si>
    <t>WELLINGTON ALEXANDER GIL PARRA</t>
  </si>
  <si>
    <t>AYUDANTE TECNICO  ILUMINACION</t>
  </si>
  <si>
    <t>WILLIAM TORIBIO</t>
  </si>
  <si>
    <t>WILMER DOMINGO TAVAREZ ROSARIO</t>
  </si>
  <si>
    <t>ANA TEOTISTE SANCHEZ BAEZ</t>
  </si>
  <si>
    <t>ANA YSABEL SPENCER LANTIGUA</t>
  </si>
  <si>
    <t>ANIBAL CUSTODIO</t>
  </si>
  <si>
    <t>ANULFO BATISTA DIAZ</t>
  </si>
  <si>
    <t>AUXILIAR IV</t>
  </si>
  <si>
    <t>AURORA HEREDIA DE LEON</t>
  </si>
  <si>
    <t>BEATRIZ FERRER RODRIGUEZ</t>
  </si>
  <si>
    <t>BETANIA RAMOS SOSA</t>
  </si>
  <si>
    <t>ASESOR</t>
  </si>
  <si>
    <t>DE LIBRE NOMBRAMIENTO Y REMOCION</t>
  </si>
  <si>
    <t>CLARIBEL MICHEL SANTANA GONZALEZ</t>
  </si>
  <si>
    <t>DIOMMY FRANCISCA A PEREZ DURAN</t>
  </si>
  <si>
    <t>FELIX ANTONIO SANCHEZ</t>
  </si>
  <si>
    <t>SUPERV. VIG. SEG. SECC. DE VIG</t>
  </si>
  <si>
    <t>FRANK DIONISIO AZCONA</t>
  </si>
  <si>
    <t>GENARA GUZMAN PEREZ</t>
  </si>
  <si>
    <t>SEC. ADM. II</t>
  </si>
  <si>
    <t>ASISTENTE EJECUTIVA</t>
  </si>
  <si>
    <t>JOSE OSVALDO ALMANZAR GOMEZ</t>
  </si>
  <si>
    <t>OBRERO (A)</t>
  </si>
  <si>
    <t>JUAN CARABALLO</t>
  </si>
  <si>
    <t>JUANA ELOISA VENTURA CAMACHO</t>
  </si>
  <si>
    <t>JULIANA GONZALEZ</t>
  </si>
  <si>
    <t>LUCIA ADELINA MARTINEZ LANCER</t>
  </si>
  <si>
    <t>AUX. BIBLIOTECARIA</t>
  </si>
  <si>
    <t>LUIS MANUEL HERNANDEZ NIVAR</t>
  </si>
  <si>
    <t>MARIA EVANGELINA CUEVAS PERDOMO</t>
  </si>
  <si>
    <t>DIGITADOR</t>
  </si>
  <si>
    <t>MARIELA TERESA GUZMAN ACOSTA</t>
  </si>
  <si>
    <t>MAURA DE LAS MERCEDES MATOS DE MARTE</t>
  </si>
  <si>
    <t>ENCARGADO (A)  ARCHIVO</t>
  </si>
  <si>
    <t>MERCEDES CEPEDA PAULINO</t>
  </si>
  <si>
    <t>MODESTO ANTONIO JAVIER</t>
  </si>
  <si>
    <t>NADIA FAORE NICOLA OJEDA</t>
  </si>
  <si>
    <t>OSCAL FELIZ SALDAÑA</t>
  </si>
  <si>
    <t>PASCUAL ADRIANO NUÑEZ TAVERAS</t>
  </si>
  <si>
    <t>ENLACE DESP. CON REL. PUBL.</t>
  </si>
  <si>
    <t>RADHAMES ROSARIO</t>
  </si>
  <si>
    <t>SHEILA SOLEDAD REYES GONZALEZ</t>
  </si>
  <si>
    <t>VIGILANTE DE SALON</t>
  </si>
  <si>
    <t>SHUKRANJALI HEYAIME CAIMARES</t>
  </si>
  <si>
    <t>OFICINA DE ACCESO A LA INFORMACION OAI</t>
  </si>
  <si>
    <t>RAQUEL ISABEL CEPEDA VENTURA</t>
  </si>
  <si>
    <t>SCARLETT GARCIA VILLAR</t>
  </si>
  <si>
    <t>BURY DAVID BATISTA DIAZ</t>
  </si>
  <si>
    <t>PATRONATO CIUDAD COLONIAL</t>
  </si>
  <si>
    <t>CANDIDA PAULINA SANCHEZ ALVAREZ DE S</t>
  </si>
  <si>
    <t>SECRETARIA ADMINISTRATIVA</t>
  </si>
  <si>
    <t>CARMEN LUISA ALMONTE MOYA DE VERGEZ</t>
  </si>
  <si>
    <t>ENC. DE PROCESO TECNICO</t>
  </si>
  <si>
    <t>LIGIA MARIA GENAO GOMEZ</t>
  </si>
  <si>
    <t>ASISTENTE DEL ASESOR-COORD.</t>
  </si>
  <si>
    <t>PEDRO DIAZ</t>
  </si>
  <si>
    <t>AUDIOVISUAL OPERADOR DE EQUIPO</t>
  </si>
  <si>
    <t>RAMONA GRACIELA PANIAGUA ALVAREZ</t>
  </si>
  <si>
    <t>RAMONA SANCHEZ PEREZ</t>
  </si>
  <si>
    <t>SAMUEL ENCARNACION</t>
  </si>
  <si>
    <t>SANTA VICTORIA CEDEÑO LIRIANO</t>
  </si>
  <si>
    <t>ENC. SECC. PERSONAL</t>
  </si>
  <si>
    <t>SOLANYI ALTAGRACIA CRESPI MEJIA</t>
  </si>
  <si>
    <t>VICTOR MANUEL GUIGNI ALMONTE</t>
  </si>
  <si>
    <t>ING. ELECTRICO</t>
  </si>
  <si>
    <t>YOVANNY CESPEDES TURBI</t>
  </si>
  <si>
    <t>ALEJANDRINA GUZMAN CRUCETA</t>
  </si>
  <si>
    <t>TEATRO NACIONAL</t>
  </si>
  <si>
    <t>RECEPCIONISTA VESPERTINA</t>
  </si>
  <si>
    <t>ALTAGRACIA MILADIS MOQUETE BELLO</t>
  </si>
  <si>
    <t>AMARILIS ALTAGRACIA GONZALEZ GENAO</t>
  </si>
  <si>
    <t>AMAURY DE JESUS ESQUEA CONTIN</t>
  </si>
  <si>
    <t>COORD. TECNICO DE SALA</t>
  </si>
  <si>
    <t>ANA LISSETTE DE LA ALT TRONCOSO ROJA</t>
  </si>
  <si>
    <t>ENC. RELACIONES INTERNACIONALE</t>
  </si>
  <si>
    <t>BIENVENIDO ROBLES ROBLES</t>
  </si>
  <si>
    <t>ENC. LIMPIEZA</t>
  </si>
  <si>
    <t>CARLIXTA ENEIDA PRINCE</t>
  </si>
  <si>
    <t>CARLOS ESPINAL</t>
  </si>
  <si>
    <t>CARLOS RAMON ORTEGA CAMPUSANO</t>
  </si>
  <si>
    <t>CARMEN DOLYS FERRERAS FELIZ</t>
  </si>
  <si>
    <t>CLAUDIO MANUEL FELIX MORENO</t>
  </si>
  <si>
    <t>DANNY DE LA ROSA JIMENEZ</t>
  </si>
  <si>
    <t>DARIO ROMAN GOMEZ</t>
  </si>
  <si>
    <t>DESIRE JANICE SUAZO CAMPILLO</t>
  </si>
  <si>
    <t>DIONICIA DOLORES FERREIRA CRUZ</t>
  </si>
  <si>
    <t>EMMANUEL DE JESUS BEATO BERROA</t>
  </si>
  <si>
    <t>ENEDINA VALENZUELA POLANCO</t>
  </si>
  <si>
    <t>ERNESTO FIDEL LOPEZ GIL</t>
  </si>
  <si>
    <t>DIRECTOR DE LUMINOTECNICA</t>
  </si>
  <si>
    <t>EURISPIDES CALCAÑO RUFINO</t>
  </si>
  <si>
    <t>EUSEBIO SANTOS REYES</t>
  </si>
  <si>
    <t>EVANLLELINA MONTERO CIPION</t>
  </si>
  <si>
    <t>FERNANDO AMPARO GENAO</t>
  </si>
  <si>
    <t>FIOR D ALIZA RODRIGUEZ RECIO</t>
  </si>
  <si>
    <t>SECRETARIA DEPTO. TECNICO</t>
  </si>
  <si>
    <t>FIOR DALIZA TAVAREZ DOMINGUEZ</t>
  </si>
  <si>
    <t>FRANCISCA ALTAGRACIA MEJIA GONZALEZ</t>
  </si>
  <si>
    <t>GLORIA MARITZA CASTILLO</t>
  </si>
  <si>
    <t>GUADALUPE DE LA ROSA</t>
  </si>
  <si>
    <t>HECTOR JOSE ARREDONDO PAULINO</t>
  </si>
  <si>
    <t>INGRID PEREZ PIMENTEL</t>
  </si>
  <si>
    <t>JACQUELINE MARTE</t>
  </si>
  <si>
    <t>ENC. DE LA SALA RAVELO</t>
  </si>
  <si>
    <t>JOSE ALBERTO CUEVAS DE OLEO</t>
  </si>
  <si>
    <t>ASIST. ELECTRICIDAD</t>
  </si>
  <si>
    <t>JUAN CARVAJAL CASILLA</t>
  </si>
  <si>
    <t>JUAN DE LA CRUZ BLANCO POLANCO</t>
  </si>
  <si>
    <t>JEFE DE MAQ.</t>
  </si>
  <si>
    <t>JUAN ISIDRO HOLGUIN CACERES</t>
  </si>
  <si>
    <t>ACOMODADOR</t>
  </si>
  <si>
    <t>JUANA DINORAH CESPEDES MORILLO</t>
  </si>
  <si>
    <t>ENC. SALA CULTURA</t>
  </si>
  <si>
    <t>JUANA ISABEL GONZALEZ LINARES</t>
  </si>
  <si>
    <t>LAURA AMANTINA BLANCO GONZALEZ</t>
  </si>
  <si>
    <t>LLENNY MONTERO MORILLO</t>
  </si>
  <si>
    <t>LOURDES MARGARITA COISCOU LANTIGUA</t>
  </si>
  <si>
    <t>LUCIA MARIA GOMEZ CUELLO</t>
  </si>
  <si>
    <t>MANUEL EMILIO ROSA PEÑA</t>
  </si>
  <si>
    <t>MARCIA ANNERYS MEDINA MONTILLA</t>
  </si>
  <si>
    <t>MARGARET SOLANGE FRIAS COCA</t>
  </si>
  <si>
    <t>ENC. DE VENTAS Y PROMOCION</t>
  </si>
  <si>
    <t>MARIA ALTAGRACIA CASTILLO DE LA CRUZ</t>
  </si>
  <si>
    <t>MARIA DEL CARMEN CASTILLO</t>
  </si>
  <si>
    <t>MARIA DEL ROSARIO RAMIREZ ACOSTA</t>
  </si>
  <si>
    <t>ASIST. REL. INTERNAC.</t>
  </si>
  <si>
    <t>MARITZA ENCARNACION VIOLA</t>
  </si>
  <si>
    <t>MERCEDES IVONNE PERALTA MOSCOSO</t>
  </si>
  <si>
    <t>MICHAEL GERAINT JIMENEZ GALAN</t>
  </si>
  <si>
    <t>MIGUELITO PEREZ</t>
  </si>
  <si>
    <t>MILDRED LUISA DE LA MOTA PREGO</t>
  </si>
  <si>
    <t>NALDA MATILDE ABREU MENDEZ</t>
  </si>
  <si>
    <t>NATALIA CEPEDA TERRERO</t>
  </si>
  <si>
    <t>RAY LUIS TAVAREZ DIAZ</t>
  </si>
  <si>
    <t>ENC. COMPRAS</t>
  </si>
  <si>
    <t>RICHARD RODRIGUEZ PARRA</t>
  </si>
  <si>
    <t>TECNICO AYUDANTE</t>
  </si>
  <si>
    <t>ROBERTO DE LEON DUME</t>
  </si>
  <si>
    <t>LUMINOTECNICO</t>
  </si>
  <si>
    <t>ROBERTO ILISCH DAVID CAMEJO GONZALEZ</t>
  </si>
  <si>
    <t>ROSMERY ALTAGRACIA SANCHEZ MENDEZ</t>
  </si>
  <si>
    <t>AUX. DE CONTAB. II</t>
  </si>
  <si>
    <t>SEVERO DE LA CRUZ VENTURA</t>
  </si>
  <si>
    <t>LUMINOTECNICO SALA RAVELO</t>
  </si>
  <si>
    <t>SIRIA ALTAGRACIA LARA LARA</t>
  </si>
  <si>
    <t>TEODORA MARIA VASQUEZ</t>
  </si>
  <si>
    <t>ENCARGADO (A) PERSONAL</t>
  </si>
  <si>
    <t>VIRGILIA SANCHEZ RODRIGUEZ</t>
  </si>
  <si>
    <t>WILFRIDO ALCALA GAVINO</t>
  </si>
  <si>
    <t>YERRI MIGUELINA SOSA FLORES</t>
  </si>
  <si>
    <t>YESENIA CASTILLO CONTRERAS</t>
  </si>
  <si>
    <t>VICEMINISTERIO DE CREATIVIDAD Y FORMACIO</t>
  </si>
  <si>
    <t>CARLOS FLORENTINO DE LEON</t>
  </si>
  <si>
    <t>CARLOS JOEL MAÑON REYES</t>
  </si>
  <si>
    <t>DANIA ANTONIA GONZALEZ MARTE</t>
  </si>
  <si>
    <t>DEISI MARIA MARTE LIRIANO</t>
  </si>
  <si>
    <t>MAESTRA</t>
  </si>
  <si>
    <t>ELENIS ALTAGRACIA HEREDIA LOPEZ</t>
  </si>
  <si>
    <t>FEDERICO ANTONIO TORIBIO LEONARDO</t>
  </si>
  <si>
    <t>GERALDO PANIAGUA BRIOSO</t>
  </si>
  <si>
    <t>GISSELLE CRISTINA GABOT MARTINEZ</t>
  </si>
  <si>
    <t>GLORIS ARIANNY HERRERA RODRIGUEZ</t>
  </si>
  <si>
    <t>GUILLERMO ALEXANDRO BELEN NINA</t>
  </si>
  <si>
    <t>HELEN ELIZABETH OZUNA CASTILLO</t>
  </si>
  <si>
    <t>INGRID ROSANNA GONZALEZ MARTINEZ</t>
  </si>
  <si>
    <t>ISAAC DE JESUS INOA SANTANA</t>
  </si>
  <si>
    <t>JOSE FRANCISCO HOLGUIN PEÑA</t>
  </si>
  <si>
    <t>JOSE MODESTO YOVANI CRUZ DURAN</t>
  </si>
  <si>
    <t>VICEMINISTRO (A)</t>
  </si>
  <si>
    <t>JUAN ALBERTO RODRIGUEZ AMPARO</t>
  </si>
  <si>
    <t>JUAN CAONABO TAVERAS</t>
  </si>
  <si>
    <t>JUANA FRANCISCA PEREZ TAPIA</t>
  </si>
  <si>
    <t>KATHERINE JOHANNA GUTIERREZ FIGUEREO</t>
  </si>
  <si>
    <t>KENNY ALEXANDER FLORES HOLGUIN</t>
  </si>
  <si>
    <t>LENIN ALEXANDER PERALTA PEREZ</t>
  </si>
  <si>
    <t>LUIS ESTEBAN ARIAS</t>
  </si>
  <si>
    <t>PROFESOR DE MUSICA</t>
  </si>
  <si>
    <t>MARCO STEFANO GIPPONI</t>
  </si>
  <si>
    <t>MARIA ANTONIA DE LA ROSA</t>
  </si>
  <si>
    <t>MARIANA DE JESUS SANTOS GONZALEZ</t>
  </si>
  <si>
    <t>MIGUEL ANGEL PADUA</t>
  </si>
  <si>
    <t>MILAGROS AMPARO PEREZ MENDEZ</t>
  </si>
  <si>
    <t>INSTRUCTOR (A)</t>
  </si>
  <si>
    <t>NATANAEL DE LA CRUZ VASQUEZ</t>
  </si>
  <si>
    <t>ORLANDO EUGENIO PADILLA FAXAS</t>
  </si>
  <si>
    <t>PEDRO ARIEL JIMENEZ GARCIA</t>
  </si>
  <si>
    <t>PEDRO LAKE</t>
  </si>
  <si>
    <t>RAYSER RAFAELINA CAMPUSANO ROSARIO</t>
  </si>
  <si>
    <t>ROSA AMELIA PERALTA PEREZ</t>
  </si>
  <si>
    <t>SENIA NEREYDA PEÑA RODRIGUEZ</t>
  </si>
  <si>
    <t>SUGEIDI GUZMAN</t>
  </si>
  <si>
    <t>VINICIA BELKIS DELGADO</t>
  </si>
  <si>
    <t>YESSELENNY MARTE PEREZ</t>
  </si>
  <si>
    <t>YOLANDA IVELISSE A UREÑA ZORRILLA</t>
  </si>
  <si>
    <t>YOLANDA MARIA AGRAMONTE GARCIA</t>
  </si>
  <si>
    <t>VICEMINISTERIO DE IDENTIDAD CULTURAL Y C</t>
  </si>
  <si>
    <t>KENIA YACQUELIN MORENO JIMENEZ</t>
  </si>
  <si>
    <t>RAUL ALBERTO CAMPECHANO JIMENEZ</t>
  </si>
  <si>
    <t>YENY FRANCIS JIMENEZ SALCEDO</t>
  </si>
  <si>
    <t>VICEMINISTERIO DE INDUSTRIAS CULTURALES</t>
  </si>
  <si>
    <t>RAMONA ROSARIO ROJAS</t>
  </si>
  <si>
    <t>ADOLFO RINCON JAVIER</t>
  </si>
  <si>
    <t>VICEMINISTERIO DE PATRIMONIO CULTURAL</t>
  </si>
  <si>
    <t>ENC.DE CONSERVACION Y RESTAURO</t>
  </si>
  <si>
    <t>ALTAGRACIA RINCON HENRIQUEZ</t>
  </si>
  <si>
    <t>TECNICO DE RESTAURACION</t>
  </si>
  <si>
    <t>ANA MARIA BELLO QUEZADA</t>
  </si>
  <si>
    <t>AUGUSTO ANTONIO FERIA PEÑA</t>
  </si>
  <si>
    <t>EDDY EDWARD EMMANUEL FCO JAQUEZ DIAZ</t>
  </si>
  <si>
    <t>ENC. DEPTO. PRE-ARCHIVO</t>
  </si>
  <si>
    <t>FRANCISCA CABRERA REYNOSO DE BRITO</t>
  </si>
  <si>
    <t>ENC. SECCION CORRESPONDENCIA Y</t>
  </si>
  <si>
    <t>FRANCISCA MARGARITA NUÑEZ URBANO</t>
  </si>
  <si>
    <t>FRANKLIN ALBERTO SANCHEZ</t>
  </si>
  <si>
    <t>GLEDIS MERCEDES FERNANDEZ DE LEON</t>
  </si>
  <si>
    <t>JOSE LUIS CHARLA TELLERIA</t>
  </si>
  <si>
    <t>ENCUADERNADOR</t>
  </si>
  <si>
    <t>JUANA DEL CARMEN SANTANA</t>
  </si>
  <si>
    <t>ENC. DIVISION DE RESTAURO</t>
  </si>
  <si>
    <t>JUANA DOMINGA ECHAVARRIA</t>
  </si>
  <si>
    <t>JULIO CARRERAS GERONIMO</t>
  </si>
  <si>
    <t>ENC. SEC. RESTAURACION FOTOGRA</t>
  </si>
  <si>
    <t>LUISA SANTANA</t>
  </si>
  <si>
    <t>MAIRA MEJIA MELO</t>
  </si>
  <si>
    <t>ENC. FILMOTECA</t>
  </si>
  <si>
    <t>MARCOS HENRIQUEZ HEREDIA</t>
  </si>
  <si>
    <t>MARGARITA ROSARIO</t>
  </si>
  <si>
    <t>MONICA VASQUEZ GONZALEZ</t>
  </si>
  <si>
    <t>ENCARGADA DE DIGITACION</t>
  </si>
  <si>
    <t>NERVA ELIANA FONDEUR GOMEZ</t>
  </si>
  <si>
    <t>DIRECTORA DE PROY.COOP.CULT.</t>
  </si>
  <si>
    <t>NORA ELMINDA MARIA PEREZ ORNES</t>
  </si>
  <si>
    <t>DIRECTOR CENTRO NAC. C. REST.</t>
  </si>
  <si>
    <t>ORISTELIA ARIAS MOSCAT</t>
  </si>
  <si>
    <t>ENC. CONTROL DE CALIDAD</t>
  </si>
  <si>
    <t>RAYSA ELIZABETH BAEZ VENTURA</t>
  </si>
  <si>
    <t>ROSA MARGARITA VALERIO</t>
  </si>
  <si>
    <t>SANTIAGO ALEX GARCIA GARCIA</t>
  </si>
  <si>
    <t>WENDY MERCEDES DEL VALLE ESPINAL</t>
  </si>
  <si>
    <t>YAMAL NASSER MICHELEN STEFAN</t>
  </si>
  <si>
    <t>YISSEL MONTERO</t>
  </si>
  <si>
    <t>FERNANDO ANTONIO CRUZ</t>
  </si>
  <si>
    <t>VICEMINISTERIO PARA LA DESCENTRALIZACION</t>
  </si>
  <si>
    <t>YANERY DE LOS SANTOS DE LA CRUZ</t>
  </si>
  <si>
    <t>DULCE MARIA MIRANDA HERRERA DE CRUZ</t>
  </si>
  <si>
    <t>VICEMINITERIO DE DESARROLLO E INVESTIGAC</t>
  </si>
  <si>
    <t>ROCIO DEL ALBA SANCHEZ MINAYA</t>
  </si>
  <si>
    <t>RAFAEL BIENVENIDO PEREZ ESPINAL</t>
  </si>
  <si>
    <t>RAFAEL ERNESTO JOVINE CEBALLOS</t>
  </si>
  <si>
    <t>BERNARDINA SANTANA</t>
  </si>
  <si>
    <t>OLGA ALTAGRACIA BALBUENA REYES</t>
  </si>
  <si>
    <t>ANA LUCIA SANCHEZ CIPRIAN</t>
  </si>
  <si>
    <t>ANGEL VINICIO TEJEDA SOTO</t>
  </si>
  <si>
    <t>CARMEN BRUNILDA A QUEZADA</t>
  </si>
  <si>
    <t>CLARA BERENI ESTRELLA CORTINAS</t>
  </si>
  <si>
    <t>SUB-DIRECTORA TECNICA</t>
  </si>
  <si>
    <t>CONFESOR DE LA ROSA</t>
  </si>
  <si>
    <t>FLORENCIO SILIA EDUARDO</t>
  </si>
  <si>
    <t>DELEGAGO CULT.ZONA NORTE CTR.</t>
  </si>
  <si>
    <t>FRANK ALBERTO SANTANA DULUC</t>
  </si>
  <si>
    <t>HECTOR GONZALEZ</t>
  </si>
  <si>
    <t>HECTOR MANUEL GONZALEZ GONZALEZ</t>
  </si>
  <si>
    <t>GUARDIAN I</t>
  </si>
  <si>
    <t>ISIDRA VALLEJO</t>
  </si>
  <si>
    <t>JOSEFA SOTO DE GUZMAN</t>
  </si>
  <si>
    <t>SEC. AUX. I</t>
  </si>
  <si>
    <t>OLGA ALTAGRACIA PAULA RAMIREZ</t>
  </si>
  <si>
    <t>RAFAEL ABREU JESUS</t>
  </si>
  <si>
    <t>RAFAEL ENRIQUE RAMIREZ</t>
  </si>
  <si>
    <t>Total</t>
  </si>
  <si>
    <t>DESDE</t>
  </si>
  <si>
    <t>HASTA</t>
  </si>
  <si>
    <t>BELKIS HERNANDEZ ALMONTE</t>
  </si>
  <si>
    <t>DANIA MERCEDES FERMIN GONZALEZ</t>
  </si>
  <si>
    <t>AMANDA JESSICA ANDRICKSON DE BURGOS</t>
  </si>
  <si>
    <t>EDDY RICHARD MARTELL BRAZOBAN</t>
  </si>
  <si>
    <t>CESAR ANTONIO GUZMAN BENCOSME</t>
  </si>
  <si>
    <t>LOURDES YDALIZA SUZAÑA</t>
  </si>
  <si>
    <t>ASHLY ESMERALDA CASTRO CANELA</t>
  </si>
  <si>
    <t>CARMEN IDELIS GARCIA BRITO</t>
  </si>
  <si>
    <t>ELIZABETH PUJOLS PEREZ</t>
  </si>
  <si>
    <t>HENRIK EUCLIDES SOLANO AVILA</t>
  </si>
  <si>
    <t>JOELINA CHEVALIER MANZUETA</t>
  </si>
  <si>
    <t>JOSE ENMANUEL CANELA ESCAÑO</t>
  </si>
  <si>
    <t>KEIDILYN DE JESUS CUEVAS ARIAS</t>
  </si>
  <si>
    <t>LETICIA ANTONIA PEREZ CUEVAS</t>
  </si>
  <si>
    <t>LUIS ARVERONI REYES GARCIA</t>
  </si>
  <si>
    <t>MARIA MAGDALENA PATIÑO DE LOS SANTOS</t>
  </si>
  <si>
    <t>NIKAURY MANZUETA DIAZ</t>
  </si>
  <si>
    <t>ODALIS PAULINO CORREA</t>
  </si>
  <si>
    <t>PAMELA LISBETH BAEZ</t>
  </si>
  <si>
    <t>PEDRO MICHAEL SANTANA PAEZ</t>
  </si>
  <si>
    <t>RISSELYS DURAN PADILLA</t>
  </si>
  <si>
    <t>RUTH ESTHER GUILLEN PUNTIER</t>
  </si>
  <si>
    <t>WILSON ANTONIO RAMIREZ DIAZ</t>
  </si>
  <si>
    <t>YENDY BIENVENIDA DOMINGUEZ JIMENEZ</t>
  </si>
  <si>
    <t>YONATHAN MAURICIO GARCIA DURAN</t>
  </si>
  <si>
    <t>EURYS NOEL PAREDES RODRIGUEZ</t>
  </si>
  <si>
    <t>FRANCISCO RAMON ACOSTA CASTILLO</t>
  </si>
  <si>
    <t>JUAN FRANCISCO GARCIA VALERIO</t>
  </si>
  <si>
    <t>DAYSI MIGUELINA JIMENEZ DE SECLI</t>
  </si>
  <si>
    <t>MILTON CRUZ SANCHEZ</t>
  </si>
  <si>
    <t>DIRECTOR (A) TECNICO (A)</t>
  </si>
  <si>
    <t>MARTHA BEATRIZ SILFA AQUINO</t>
  </si>
  <si>
    <t>SEGURIDAD MILITAR</t>
  </si>
  <si>
    <t>CARLOS MANUEL ALCANTARA TOLENTINO</t>
  </si>
  <si>
    <t>DIOGENES ANGOMAS OGANDO</t>
  </si>
  <si>
    <t>HENRRI CARPIO DE JESUS</t>
  </si>
  <si>
    <t>JOHAN LUIS OTAÑEZ FLETE</t>
  </si>
  <si>
    <t>MANUEL GARCIA GARCIA</t>
  </si>
  <si>
    <t>YONATAN JOEL RODRIGUEZ MOREL</t>
  </si>
  <si>
    <t>AMAURYS EUGENIO VASQUEZ RONDON</t>
  </si>
  <si>
    <t>COORDINADOR (A) DE COMPENSACIO</t>
  </si>
  <si>
    <t>COORDINADOR (A) DE PLANIFICACI</t>
  </si>
  <si>
    <t>DOMINGO ANTONIO BALBUENA MENA</t>
  </si>
  <si>
    <t>GESTOR DE PROTOCOLO</t>
  </si>
  <si>
    <t>ERNESTO DE LA CRUZ BRAZOBAN</t>
  </si>
  <si>
    <t>GERALDO LUCIANO SANCHEZ GUERRERO</t>
  </si>
  <si>
    <t>GUADALUPE LISSETTE RUBIO GARCIA</t>
  </si>
  <si>
    <t>GUILLERMO LIRIANO BASS</t>
  </si>
  <si>
    <t>JESUS RAFAEL PANIAGUA MATOS</t>
  </si>
  <si>
    <t>SECRETARIO (A) GENERAL</t>
  </si>
  <si>
    <t>JOSE LUIS RODRIGUEZ GUILLEN</t>
  </si>
  <si>
    <t>JULIA CRISTINA HEINSEN GUERRA</t>
  </si>
  <si>
    <t>KAREN ALZALSIA ACOSTA RODRIGUEZ</t>
  </si>
  <si>
    <t>KENIA ALTAGRACIA GARCIA MENA</t>
  </si>
  <si>
    <t>KIRSIS SUSANA DIAZ DE LA CRUZ</t>
  </si>
  <si>
    <t>LEON CAMPUSANO AGUERO</t>
  </si>
  <si>
    <t>SUB ENCARGADO</t>
  </si>
  <si>
    <t>MANUEL DE JESUS NUÑEZ ASENCIO</t>
  </si>
  <si>
    <t>COORD. CENTRO INVEST. LINGUIST</t>
  </si>
  <si>
    <t>DIR. DE PATRIMONIO SUB-ACUATIC</t>
  </si>
  <si>
    <t>MIGUEL ANGEL BRITO GONZALEZ</t>
  </si>
  <si>
    <t>SEGURIDAD CIVIL</t>
  </si>
  <si>
    <t>MIGUEL FELIX RODRIGUEZ POU</t>
  </si>
  <si>
    <t>ANALISTA SISTEMAS INFORMATICOS</t>
  </si>
  <si>
    <t>MODESTO DELANYER VARGAS MENDEZ</t>
  </si>
  <si>
    <t>REGINA CARABALLO</t>
  </si>
  <si>
    <t>YAEL ROJAS VENTURA</t>
  </si>
  <si>
    <t>ANGEL GUILLERMO TIBURCIO CASTILLO</t>
  </si>
  <si>
    <t>ENC. MANTENIMIENTO</t>
  </si>
  <si>
    <t>CARLOS ENRIQUE ANDUJAR PERSINAL</t>
  </si>
  <si>
    <t>COORDINADOR (A) DE CAPACITACIO</t>
  </si>
  <si>
    <t>MONICA ALEXANDRA GUTIERREZ FIALLO</t>
  </si>
  <si>
    <t>PETRONILA DEL CARMEN STERK GERMOSEN</t>
  </si>
  <si>
    <t>SUB-DIRECTORA</t>
  </si>
  <si>
    <t>DIR. CENTRO INV. DE BIENES CUL</t>
  </si>
  <si>
    <t>PEDRO ENRIQUE MORALES GOMEZ</t>
  </si>
  <si>
    <t>FERNELY ALBERTO LEBRON</t>
  </si>
  <si>
    <t>IKER JACOB TEJEDA</t>
  </si>
  <si>
    <t>LUIS MARCELL RICART GRULLON</t>
  </si>
  <si>
    <t>ORLANDO FRANCISCO INOA BISONO</t>
  </si>
  <si>
    <t>RANDY CUSTODIO BRITO</t>
  </si>
  <si>
    <t>CENTRO CULTURAL DE AZUA</t>
  </si>
  <si>
    <t>RODOLFO ANTONIO BAEZ MEDINA</t>
  </si>
  <si>
    <t>WILLIAMS ROSARIO GERONIMO</t>
  </si>
  <si>
    <t>ADOLFO VALDEZ CABRERA</t>
  </si>
  <si>
    <t>AMBIORI OVALLE ROSARIO</t>
  </si>
  <si>
    <t>FRANCISCA DIAZ EUSEBIO</t>
  </si>
  <si>
    <t>HECTOR ANDRES BENITEZ RAMIREZ</t>
  </si>
  <si>
    <t>JULIO CESAR MERCEDES MARTE</t>
  </si>
  <si>
    <t>MARY JOE PEREZ GOMEZ</t>
  </si>
  <si>
    <t>RAFAEL ANTONIO DIAZ URIBE</t>
  </si>
  <si>
    <t>RAFAEL CUEVAS NIN</t>
  </si>
  <si>
    <t>ALGEL DAIRI SOTO MARTINEZ</t>
  </si>
  <si>
    <t>OFICINA PROVINCIAL DE LA CULTURA</t>
  </si>
  <si>
    <t>MINISTERIO DE CULTURA</t>
  </si>
  <si>
    <t>ANNE ELISA GONZALEZ GARRIDO</t>
  </si>
  <si>
    <t>BENITO CUEVAS FRANCO</t>
  </si>
  <si>
    <t>DONIS JOAQUIN TAVERAS MORALES</t>
  </si>
  <si>
    <t>FERNANDO ANTONIO CUSTODIA VASQUEZ</t>
  </si>
  <si>
    <t>FLORENTINO ALCANTARA NOVA</t>
  </si>
  <si>
    <t>GUILLERMO RAFAEL RODRIGUEZ ROSARIO</t>
  </si>
  <si>
    <t>LUCIA NATIVIDAD TEJADA LOPEZ</t>
  </si>
  <si>
    <t>LUIS EMMANUEL PEÑA ABREU</t>
  </si>
  <si>
    <t>LUIS SIGFREDO BRETON CASTILLO</t>
  </si>
  <si>
    <t>RAMON ANTONIO MATRILLE</t>
  </si>
  <si>
    <t>ROSSY YOKASTA MARTE ABREU</t>
  </si>
  <si>
    <t>SANTOS LOPEZ ROMERO</t>
  </si>
  <si>
    <t>SHERLY CHANTAL MERCEDES ECHAVARRIA</t>
  </si>
  <si>
    <t>UBALDO GARCIA HERNANDEZ</t>
  </si>
  <si>
    <t>JEANCARLOS PEREZ CARRASCO</t>
  </si>
  <si>
    <t>ELIAS ALBERTO PEREZ PERDOMO</t>
  </si>
  <si>
    <t>JOHAN MANUEL BUENO POLANCO</t>
  </si>
  <si>
    <t>ENC. DE PROYECTOS</t>
  </si>
  <si>
    <t>JUAN SILVIO MARTINEZ AMPARO</t>
  </si>
  <si>
    <t>MAXIMO MICHEL GUZMAN PERICHE</t>
  </si>
  <si>
    <t>RAFAEL FRANKLIN SORIANO LIRIANO</t>
  </si>
  <si>
    <t>RICHARSON ANTONIO DIAZ RODRIGUEZ</t>
  </si>
  <si>
    <t>SARAH ALTAGRACIA ESPINAL CASTILLO</t>
  </si>
  <si>
    <t>SILFIDES MIGUELINA LANDESTOY TEJEDA</t>
  </si>
  <si>
    <t>VICTOR MANUEL CUELLO RAMIREZ</t>
  </si>
  <si>
    <t>YAMILE SANDRA RODRIGUEZ ASILIS</t>
  </si>
  <si>
    <t>JOSE LUIS VALDEZ GARCIA</t>
  </si>
  <si>
    <t>WASCAL SUERO FERRERAS</t>
  </si>
  <si>
    <t>ANGELICA MARIA BAEZ SOTO</t>
  </si>
  <si>
    <t>DOLQUIN VILORIO LIZARDO</t>
  </si>
  <si>
    <t>ERNESTO BELEN CUETO</t>
  </si>
  <si>
    <t>PATRICIA MARIA NADAL MARTINEZ</t>
  </si>
  <si>
    <t>SUHAIL SAGRARIO PEÑA MEDINA</t>
  </si>
  <si>
    <t>ALMELIA RIVAS</t>
  </si>
  <si>
    <t>CARLAS ROSANNA VARGAS REYES</t>
  </si>
  <si>
    <t>CRISTAL CUEVAS ROSARIO</t>
  </si>
  <si>
    <t>DAYNES VALENTINA CASTRO MADURO</t>
  </si>
  <si>
    <t>FREDDY ANTONIO ABREU DIAZ</t>
  </si>
  <si>
    <t>GLENNY YEIME EUSEBIO JIMENEZ</t>
  </si>
  <si>
    <t>JOSE LUIS SOTO DIAZ</t>
  </si>
  <si>
    <t>LUIS EDUARDO BOEHME RODRIGUEZ</t>
  </si>
  <si>
    <t>MILAGROS CRISTINA SANTANA SOTO</t>
  </si>
  <si>
    <t>MONICA ALTAGRACIA DEL ORBE DEL ORBE</t>
  </si>
  <si>
    <t>NAIROBI GUTIERREZ GUZMAN</t>
  </si>
  <si>
    <t>RAMON CLEMENTE DOMINGUEZ MENDEZ</t>
  </si>
  <si>
    <t>ROLANDO EUSEBIO FRANCISCO</t>
  </si>
  <si>
    <t>SANTA TOMASA YBEL ROJAS</t>
  </si>
  <si>
    <t>TOMAS FELIZ LORA</t>
  </si>
  <si>
    <t>CARMEN YVELISE MENDOZA NUÑEZ</t>
  </si>
  <si>
    <t>ERISON JUNIOR LIRIANO VALERIO</t>
  </si>
  <si>
    <t>JAVICH RAMON PERALTA LIRIANO</t>
  </si>
  <si>
    <t>AUXILIAR DE TRANSPORTACION</t>
  </si>
  <si>
    <t>REGIDOR DE ESCENA</t>
  </si>
  <si>
    <t>YANCARLOS ENCARNACION ENCARNACION</t>
  </si>
  <si>
    <t>WILKIN MONTERO MONTERO</t>
  </si>
  <si>
    <t>RUDDY GREGORIO VALENZUELA</t>
  </si>
  <si>
    <t>PAOLA OMYD PRENS FINKE</t>
  </si>
  <si>
    <t>MIGUEL ANTONIO NOVAS SAVIÑON</t>
  </si>
  <si>
    <t>JOHAN MANUEL GURIDIS</t>
  </si>
  <si>
    <t>YAHAIRA MARGARITA TORREZ QUEZADA</t>
  </si>
  <si>
    <t>OFICINA MUNICIPAL DE LA CULTURA</t>
  </si>
  <si>
    <t>ENCARGADO MUNICIPAL</t>
  </si>
  <si>
    <t>ENCARGADO PROVINCIAL</t>
  </si>
  <si>
    <t>SANTIAGO PAULINO PEREZ</t>
  </si>
  <si>
    <t>RAFAEL DAVID ALMENGOD RAPOSO</t>
  </si>
  <si>
    <t>MARCOS FRANCISCO JORGE RODRIGUEZ</t>
  </si>
  <si>
    <t>LADY LAURA LIRIANO BALBI</t>
  </si>
  <si>
    <t>JOAS JEROBOAN ROBLES MORALES</t>
  </si>
  <si>
    <t>CARINA DEYANIRA LAVANDIER TAVERAS</t>
  </si>
  <si>
    <t>ANTERIS BELNES BURGOS FERRERAS</t>
  </si>
  <si>
    <t>ANDY ALBERTO CASTILLO RIVAS</t>
  </si>
  <si>
    <t>ANDRES DE LA ROSA ECHAVARRIA</t>
  </si>
  <si>
    <t>ALVARO ANGEL CAAMAÑO GIL</t>
  </si>
  <si>
    <t>VICTOR LIXANDRO CAMACHO ROSARIO</t>
  </si>
  <si>
    <t>TATIANA MARIA MEJIA PABLO</t>
  </si>
  <si>
    <t>ASESOR CULTURAL</t>
  </si>
  <si>
    <t>MANUEL ALEJANDRO BASURTO LOMBA</t>
  </si>
  <si>
    <t>LEANDRA SOSA UREÑA</t>
  </si>
  <si>
    <t>LEAH MEZRAHI JIMENEZ</t>
  </si>
  <si>
    <t>FABIO FRANCISCO RODRIGUEZ PEREZ</t>
  </si>
  <si>
    <t>DANTE SALVADOR CUCURULLO PEREZ</t>
  </si>
  <si>
    <t>CELESTE DEL CARMEN BRETON TAVERAS</t>
  </si>
  <si>
    <t>BACILIO ANTONIO NUÑEZ ALCANTARA</t>
  </si>
  <si>
    <t>ANDRES FELIZ</t>
  </si>
  <si>
    <t>SUB DIRECTOR ADM</t>
  </si>
  <si>
    <t>ALTAGRACIA FATIMA GUZMAN LANTIGUA</t>
  </si>
  <si>
    <t>ANALISTA PROYECTOS</t>
  </si>
  <si>
    <t>YANILETTE PEREZ FERMIN</t>
  </si>
  <si>
    <t>URSULSA MERCEDES REYES VERAS</t>
  </si>
  <si>
    <t>TITY PEREZ RIVERA</t>
  </si>
  <si>
    <t>THELMA REYES FIGUEREO</t>
  </si>
  <si>
    <t>ROSANGELA MARIA BENJAMIN UREÑA</t>
  </si>
  <si>
    <t>MIRIAM MERCEDES MARTINEZ RODRIGUEZ</t>
  </si>
  <si>
    <t>LEONARDO SANTANA VENTURA</t>
  </si>
  <si>
    <t>JELIANNY MISHELL BENITEZ MARTINEZ</t>
  </si>
  <si>
    <t>HENRY ROLANDO GONZALEZ MEJIAS</t>
  </si>
  <si>
    <t>FRANCISCO RAFAEL MIRELES PEREZ</t>
  </si>
  <si>
    <t>CESAR ERASMO PEREYRA GARCIA</t>
  </si>
  <si>
    <t>AZUL ESTHER HELENA DEMORIZI</t>
  </si>
  <si>
    <t>ALBA RUBI BOBADILLA CABRERA</t>
  </si>
  <si>
    <t>YAMEL ANTONIO ACOSTA RICARDO</t>
  </si>
  <si>
    <t>XAVIER EDEN JAVIER PAYANO</t>
  </si>
  <si>
    <t>GESTORA CULTURAL EN PRODUCCION</t>
  </si>
  <si>
    <t>VIENA DEL CARMEN GONZALEZ DURAN</t>
  </si>
  <si>
    <t>SUSANA MARIA BALDERA ESCOTO</t>
  </si>
  <si>
    <t>SANTO MARTINEZ DE LA ROSA</t>
  </si>
  <si>
    <t>RAMON IVAN GEO MOSCOSO</t>
  </si>
  <si>
    <t>PABLO MANUEL PEREZ CRUZ</t>
  </si>
  <si>
    <t>MARIELA PAREDES ARIAS</t>
  </si>
  <si>
    <t>KARINA MARIA GONZALEZ CAPELLAN</t>
  </si>
  <si>
    <t>EDITOR (A)</t>
  </si>
  <si>
    <t>FREDERY REINOSO MARTINEZ</t>
  </si>
  <si>
    <t>DIANA MARIBEL CASTILLO MARTES</t>
  </si>
  <si>
    <t>DANILO FRIAS FRIAS</t>
  </si>
  <si>
    <t>CORAL PIMENTEL PEÑA</t>
  </si>
  <si>
    <t>TEIRY TORRES CESPEDES</t>
  </si>
  <si>
    <t>VIVIAN ARLENE MATEO CORADIN</t>
  </si>
  <si>
    <t>JULIO CESAR PAULINO FELIZ</t>
  </si>
  <si>
    <t>AGAR GISEL PEÑA</t>
  </si>
  <si>
    <t>ALAN GABRIEL CAMARENA ROMAN</t>
  </si>
  <si>
    <t>CARLOS ALFREDO DIAZ GARCIA</t>
  </si>
  <si>
    <t>JHOSEL CESARIN SANTANA TEJEDA</t>
  </si>
  <si>
    <t>JOSE LUIS PEREZ</t>
  </si>
  <si>
    <t>PATRICIA SOLANYI CORDERO RAMIREZ</t>
  </si>
  <si>
    <t>RAMON PASTOR DE MOYA RODRIGUEZ</t>
  </si>
  <si>
    <t>ROSA ANGELICA NELCIDA NUÑEZ CASTRO</t>
  </si>
  <si>
    <t>ROSANNA MICHEL GERMAN RUIZ</t>
  </si>
  <si>
    <t>ROSSIS NATALY ARIAS FELIZ</t>
  </si>
  <si>
    <t>ANA MERCEDES DOMINGUEZ</t>
  </si>
  <si>
    <t>ARISMENDY CORDERO SALA</t>
  </si>
  <si>
    <t>CARLOS RAFAEL PEÑA CORDERO</t>
  </si>
  <si>
    <t>ELADIO BAQUERO SANTOS</t>
  </si>
  <si>
    <t>EURY PEÑA CORDERO</t>
  </si>
  <si>
    <t>FERNANDO NUÑEZ RODRIGUEZ</t>
  </si>
  <si>
    <t>JOHAIRA BIDO SANTOS</t>
  </si>
  <si>
    <t>MARIA EMMA FERNANDEZ PERALTA</t>
  </si>
  <si>
    <t>NELKY VILLAMAN ALMARANTE</t>
  </si>
  <si>
    <t>AYUDANTE MANTENIMIENTO</t>
  </si>
  <si>
    <t>RAFAEL GARCIA</t>
  </si>
  <si>
    <t>REBECA PEÑA VILLAMAN</t>
  </si>
  <si>
    <t>YNES ALTAGRACIA SANDOVAL DE BAQUERO</t>
  </si>
  <si>
    <t>OFICINA NACIONAL DE PATRIMONIO CULTURAL</t>
  </si>
  <si>
    <t>EMILIO ANTONIO PORTORREAL GIL</t>
  </si>
  <si>
    <t>ZARA EMILIA MARRERO BENCOSME</t>
  </si>
  <si>
    <t>CARLOS MANUEL MENDEZ LEDESMA</t>
  </si>
  <si>
    <t>JONATHAN NOVAS FELIZ</t>
  </si>
  <si>
    <t>TOTAL</t>
  </si>
  <si>
    <t>ENC. DPTO. DE CONTABILIDAD</t>
  </si>
  <si>
    <t>CHARLENNY MICHEL TAVERAS CARVAJAL</t>
  </si>
  <si>
    <t>CLEOFIO ANTONIO DOÑE</t>
  </si>
  <si>
    <t>DONATO SALAS</t>
  </si>
  <si>
    <t>EDWIN MIGUEL CASTILLO</t>
  </si>
  <si>
    <t>FRANKLIN MERAN SUERO</t>
  </si>
  <si>
    <t>OMAR RAFAEL TAVERAS PANTALEON</t>
  </si>
  <si>
    <t>REINY VLADIMIR MOQUETE CUELLO</t>
  </si>
  <si>
    <t>FELIX FLORES GONZALEZ</t>
  </si>
  <si>
    <t>JUAN MIGUEL ARIAS</t>
  </si>
  <si>
    <t>MANUEL AUGUSTO VARGAS PAYANO</t>
  </si>
  <si>
    <t>WANDER RAMON PEREZ HERNANDEZ</t>
  </si>
  <si>
    <t>YNNEIDI MATOS MATOS</t>
  </si>
  <si>
    <t>BETTY EUGENIA MENDEZ ACOSTA</t>
  </si>
  <si>
    <t>CRISTINA FABIANA MARTINEZ GUILLEN</t>
  </si>
  <si>
    <t>GERMAN ANTONIO MARTINEZ TRONCOSO</t>
  </si>
  <si>
    <t>VICE PRESIDENTE</t>
  </si>
  <si>
    <t>HANSEL ARIAS POLONIA</t>
  </si>
  <si>
    <t>NOEL ELOY VENTURA PAULINO</t>
  </si>
  <si>
    <t>ANDERSON GOMERA GARCIA</t>
  </si>
  <si>
    <t>RAMON ALBERTO DURAN CELESTINO</t>
  </si>
  <si>
    <t>RAMON ANTONIO DE LEON RUIZ</t>
  </si>
  <si>
    <t>DANNY ROBERT DIAZ LOPEZ</t>
  </si>
  <si>
    <t>BAILARIN</t>
  </si>
  <si>
    <t>EURI RAMON MATOS</t>
  </si>
  <si>
    <t>ROSARIO JOSELINE NOLASCO DE MOTA</t>
  </si>
  <si>
    <t>ENCARGADO DE PLANIFICACION</t>
  </si>
  <si>
    <t>ROSA SANTOS DE CALDERON</t>
  </si>
  <si>
    <t>AMADA MORA ROMERO</t>
  </si>
  <si>
    <t>CONFESORA MORENO BELTRAN</t>
  </si>
  <si>
    <t>JOSE ANTONIO TAVERAS GUZMAN</t>
  </si>
  <si>
    <t>KERLIN VENTURA REYES</t>
  </si>
  <si>
    <t>WENDI ARACELIS PEREZ BRITO</t>
  </si>
  <si>
    <t>ANA GRISELDA REYES MENDEZ</t>
  </si>
  <si>
    <t>ELSA CAROLINA MELO LIRIANO</t>
  </si>
  <si>
    <t>CARLOS ORTIZ PEREZ</t>
  </si>
  <si>
    <t>DELVI RAFAEL PERALTA MOSQUEA</t>
  </si>
  <si>
    <t>JOAN MANUEL FERRER RODRIGUEZ</t>
  </si>
  <si>
    <t>CENTRO CULTURAL SAN JUAN DE LA MAGUANA</t>
  </si>
  <si>
    <t>LEONALDO TAPIA DE LA ROSA</t>
  </si>
  <si>
    <t>RAFAEL JIMENEZ</t>
  </si>
  <si>
    <t>DAHIANNA WHITE DE LOS SANTOS</t>
  </si>
  <si>
    <t>FERNANDO JOSE RAFAEL ALVAREZ BELLO</t>
  </si>
  <si>
    <t>JESUS AUGUSTO DEL CASTILLO BAEZ</t>
  </si>
  <si>
    <t>JOSE ALTAGRACIA BAEZ DE LEON</t>
  </si>
  <si>
    <t>PRESIDENTE</t>
  </si>
  <si>
    <t>LEILA ALTAGRACIA VALENZUELA PEREZ</t>
  </si>
  <si>
    <t>MARIELLE DENISE DE LUNA GUZMAN</t>
  </si>
  <si>
    <t>JOSE FELIPE AYALA ACOSTA</t>
  </si>
  <si>
    <t>JUAN CALZADO JAVIER</t>
  </si>
  <si>
    <t>MANUEL EMILIO GALVAN ALCANTARA</t>
  </si>
  <si>
    <t>RAMON DISLA DE LA CRUZ</t>
  </si>
  <si>
    <t>00100561885</t>
  </si>
  <si>
    <t>00101194470</t>
  </si>
  <si>
    <t>00103328365</t>
  </si>
  <si>
    <t>22300238296</t>
  </si>
  <si>
    <t>00105102339</t>
  </si>
  <si>
    <t>00116697756</t>
  </si>
  <si>
    <t>00110011525</t>
  </si>
  <si>
    <t>00109112318</t>
  </si>
  <si>
    <t>01700073867</t>
  </si>
  <si>
    <t>00103062444</t>
  </si>
  <si>
    <t>01300124821</t>
  </si>
  <si>
    <t>00104853981</t>
  </si>
  <si>
    <t>00116693730</t>
  </si>
  <si>
    <t>00102587144</t>
  </si>
  <si>
    <t>22400310227</t>
  </si>
  <si>
    <t>01200062766</t>
  </si>
  <si>
    <t>00116024829</t>
  </si>
  <si>
    <t>01000714343</t>
  </si>
  <si>
    <t>00101292290</t>
  </si>
  <si>
    <t>01000386142</t>
  </si>
  <si>
    <t>00100316231</t>
  </si>
  <si>
    <t>00103528907</t>
  </si>
  <si>
    <t>00103022125</t>
  </si>
  <si>
    <t>00104641261</t>
  </si>
  <si>
    <t>00200440980</t>
  </si>
  <si>
    <t>00108268269</t>
  </si>
  <si>
    <t>00114175631</t>
  </si>
  <si>
    <t>00111888723</t>
  </si>
  <si>
    <t>06000090511</t>
  </si>
  <si>
    <t>00108956988</t>
  </si>
  <si>
    <t>00111242723</t>
  </si>
  <si>
    <t>00113649370</t>
  </si>
  <si>
    <t>00114790322</t>
  </si>
  <si>
    <t>00114010713</t>
  </si>
  <si>
    <t>00103601357</t>
  </si>
  <si>
    <t>00101357366</t>
  </si>
  <si>
    <t>00104164777</t>
  </si>
  <si>
    <t>01200435418</t>
  </si>
  <si>
    <t>00100360452</t>
  </si>
  <si>
    <t>00118066661</t>
  </si>
  <si>
    <t>04900563588</t>
  </si>
  <si>
    <t>00108824996</t>
  </si>
  <si>
    <t>00101720183</t>
  </si>
  <si>
    <t>00104452990</t>
  </si>
  <si>
    <t>00109337980</t>
  </si>
  <si>
    <t>00100368042</t>
  </si>
  <si>
    <t>00101184281</t>
  </si>
  <si>
    <t>00104729504</t>
  </si>
  <si>
    <t>00103854105</t>
  </si>
  <si>
    <t>00100787548</t>
  </si>
  <si>
    <t>00100648914</t>
  </si>
  <si>
    <t>00117677989</t>
  </si>
  <si>
    <t>00200239101</t>
  </si>
  <si>
    <t>08200226895</t>
  </si>
  <si>
    <t>00108029711</t>
  </si>
  <si>
    <t>00106249873</t>
  </si>
  <si>
    <t>00107286049</t>
  </si>
  <si>
    <t>12300126682</t>
  </si>
  <si>
    <t>00117021683</t>
  </si>
  <si>
    <t>00116902354</t>
  </si>
  <si>
    <t>00103417192</t>
  </si>
  <si>
    <t>00101551851</t>
  </si>
  <si>
    <t>00112946439</t>
  </si>
  <si>
    <t>22300245127</t>
  </si>
  <si>
    <t>00101497840</t>
  </si>
  <si>
    <t>00101379931</t>
  </si>
  <si>
    <t>00300327277</t>
  </si>
  <si>
    <t>09100013417</t>
  </si>
  <si>
    <t>00117990192</t>
  </si>
  <si>
    <t>RAFAEL VINICIO RODRIGUEZ</t>
  </si>
  <si>
    <t>00105467708</t>
  </si>
  <si>
    <t>00109465179</t>
  </si>
  <si>
    <t>00100926740</t>
  </si>
  <si>
    <t>00104033048</t>
  </si>
  <si>
    <t>04700890074</t>
  </si>
  <si>
    <t>22300396771</t>
  </si>
  <si>
    <t>RUDDY EVANGELISTA PEGUERO BEATO</t>
  </si>
  <si>
    <t>00113200182</t>
  </si>
  <si>
    <t>00100370337</t>
  </si>
  <si>
    <t>00108027061</t>
  </si>
  <si>
    <t>00109705848</t>
  </si>
  <si>
    <t>00106245822</t>
  </si>
  <si>
    <t>00116360470</t>
  </si>
  <si>
    <t>00105458236</t>
  </si>
  <si>
    <t>00102760501</t>
  </si>
  <si>
    <t>00117179853</t>
  </si>
  <si>
    <t>00105756191</t>
  </si>
  <si>
    <t>00100318252</t>
  </si>
  <si>
    <t>00102373669</t>
  </si>
  <si>
    <t>00109836262</t>
  </si>
  <si>
    <t>00110242708</t>
  </si>
  <si>
    <t>00116480328</t>
  </si>
  <si>
    <t>00100070127</t>
  </si>
  <si>
    <t>06700025650</t>
  </si>
  <si>
    <t>00105717532</t>
  </si>
  <si>
    <t>00800184632</t>
  </si>
  <si>
    <t>00102537073</t>
  </si>
  <si>
    <t>10400155098</t>
  </si>
  <si>
    <t>00109060970</t>
  </si>
  <si>
    <t>04700199922</t>
  </si>
  <si>
    <t>02500017013</t>
  </si>
  <si>
    <t>00105747372</t>
  </si>
  <si>
    <t>00115805376</t>
  </si>
  <si>
    <t>00105522965</t>
  </si>
  <si>
    <t>00116817495</t>
  </si>
  <si>
    <t>00100300144</t>
  </si>
  <si>
    <t>00100170836</t>
  </si>
  <si>
    <t>00107864803</t>
  </si>
  <si>
    <t>00107336927</t>
  </si>
  <si>
    <t>00109862979</t>
  </si>
  <si>
    <t>00105471809</t>
  </si>
  <si>
    <t>00115241150</t>
  </si>
  <si>
    <t>00108076746</t>
  </si>
  <si>
    <t>00107866659</t>
  </si>
  <si>
    <t>00118097096</t>
  </si>
  <si>
    <t>00100235811</t>
  </si>
  <si>
    <t>00109886143</t>
  </si>
  <si>
    <t>00102628146</t>
  </si>
  <si>
    <t>00105592109</t>
  </si>
  <si>
    <t>00114010291</t>
  </si>
  <si>
    <t>22300687054</t>
  </si>
  <si>
    <t>00112336425</t>
  </si>
  <si>
    <t>00109997650</t>
  </si>
  <si>
    <t>00107638991</t>
  </si>
  <si>
    <t>11800066661</t>
  </si>
  <si>
    <t>00102395787</t>
  </si>
  <si>
    <t>00109415844</t>
  </si>
  <si>
    <t>00111645636</t>
  </si>
  <si>
    <t>03105079028</t>
  </si>
  <si>
    <t>HEYDEI YSABEL CARRASCO VIDAL</t>
  </si>
  <si>
    <t>00104554605</t>
  </si>
  <si>
    <t>SEC. DEL ADMINISTRADOR</t>
  </si>
  <si>
    <t>00106133812</t>
  </si>
  <si>
    <t>00100081652</t>
  </si>
  <si>
    <t>00100123462</t>
  </si>
  <si>
    <t>00108390956</t>
  </si>
  <si>
    <t>00105649305</t>
  </si>
  <si>
    <t>00106569221</t>
  </si>
  <si>
    <t>00100132232</t>
  </si>
  <si>
    <t>00105612758</t>
  </si>
  <si>
    <t>00108887589</t>
  </si>
  <si>
    <t>00106039746</t>
  </si>
  <si>
    <t>00109159285</t>
  </si>
  <si>
    <t>00103915567</t>
  </si>
  <si>
    <t>00114376007</t>
  </si>
  <si>
    <t>00116504671</t>
  </si>
  <si>
    <t>00110866340</t>
  </si>
  <si>
    <t>03300146127</t>
  </si>
  <si>
    <t>00113320956</t>
  </si>
  <si>
    <t>00110929965</t>
  </si>
  <si>
    <t>00109486886</t>
  </si>
  <si>
    <t>00100967306</t>
  </si>
  <si>
    <t>00105499438</t>
  </si>
  <si>
    <t>04900347818</t>
  </si>
  <si>
    <t>00107318008</t>
  </si>
  <si>
    <t>00109434209</t>
  </si>
  <si>
    <t>03100989619</t>
  </si>
  <si>
    <t>00110188679</t>
  </si>
  <si>
    <t>00107722969</t>
  </si>
  <si>
    <t>00103473112</t>
  </si>
  <si>
    <t>00114315690</t>
  </si>
  <si>
    <t>05601015711</t>
  </si>
  <si>
    <t>00100094648</t>
  </si>
  <si>
    <t>00100021856</t>
  </si>
  <si>
    <t>00113332068</t>
  </si>
  <si>
    <t>00108282054</t>
  </si>
  <si>
    <t>00103784534</t>
  </si>
  <si>
    <t>00113273163</t>
  </si>
  <si>
    <t>00114184658</t>
  </si>
  <si>
    <t>00103025771</t>
  </si>
  <si>
    <t>00200459329</t>
  </si>
  <si>
    <t>00104083035</t>
  </si>
  <si>
    <t>00112011838</t>
  </si>
  <si>
    <t>00109104927</t>
  </si>
  <si>
    <t>00105177273</t>
  </si>
  <si>
    <t>00111289872</t>
  </si>
  <si>
    <t>NORBERTO FELIPE PERALTA JIMENEZ</t>
  </si>
  <si>
    <t>00100235035</t>
  </si>
  <si>
    <t>00113699243</t>
  </si>
  <si>
    <t>00109924704</t>
  </si>
  <si>
    <t>00100840917</t>
  </si>
  <si>
    <t>00105653083</t>
  </si>
  <si>
    <t>00100347400</t>
  </si>
  <si>
    <t>00105641120</t>
  </si>
  <si>
    <t>00105041180</t>
  </si>
  <si>
    <t>00112351119</t>
  </si>
  <si>
    <t>00108260761</t>
  </si>
  <si>
    <t>00104158324</t>
  </si>
  <si>
    <t>00103308706</t>
  </si>
  <si>
    <t>00116620550</t>
  </si>
  <si>
    <t>00112936166</t>
  </si>
  <si>
    <t>00104975149</t>
  </si>
  <si>
    <t>00109591685</t>
  </si>
  <si>
    <t>00104874789</t>
  </si>
  <si>
    <t>00100538008</t>
  </si>
  <si>
    <t>00108154543</t>
  </si>
  <si>
    <t>00114938830</t>
  </si>
  <si>
    <t>00105015614</t>
  </si>
  <si>
    <t>00103160826</t>
  </si>
  <si>
    <t>00114742661</t>
  </si>
  <si>
    <t>00102409018</t>
  </si>
  <si>
    <t>00114141534</t>
  </si>
  <si>
    <t>03104607829</t>
  </si>
  <si>
    <t>00105801385</t>
  </si>
  <si>
    <t>01800246363</t>
  </si>
  <si>
    <t>00102202462</t>
  </si>
  <si>
    <t>00108594813</t>
  </si>
  <si>
    <t>00105546113</t>
  </si>
  <si>
    <t>00104321773</t>
  </si>
  <si>
    <t>00100581263</t>
  </si>
  <si>
    <t>00111579025</t>
  </si>
  <si>
    <t>00100996420</t>
  </si>
  <si>
    <t>03102510140</t>
  </si>
  <si>
    <t>03100965593</t>
  </si>
  <si>
    <t>01100013935</t>
  </si>
  <si>
    <t>00100015882</t>
  </si>
  <si>
    <t>05200068137</t>
  </si>
  <si>
    <t>00101831683</t>
  </si>
  <si>
    <t>00102631660</t>
  </si>
  <si>
    <t>05600994197</t>
  </si>
  <si>
    <t>00100582980</t>
  </si>
  <si>
    <t>00109606525</t>
  </si>
  <si>
    <t>00112859798</t>
  </si>
  <si>
    <t>00113742118</t>
  </si>
  <si>
    <t>00103019600</t>
  </si>
  <si>
    <t>09000126566</t>
  </si>
  <si>
    <t>00103394441</t>
  </si>
  <si>
    <t>00103827887</t>
  </si>
  <si>
    <t>03104056563</t>
  </si>
  <si>
    <t>00102808805</t>
  </si>
  <si>
    <t>05200101383</t>
  </si>
  <si>
    <t>03102165838</t>
  </si>
  <si>
    <t>00101066306</t>
  </si>
  <si>
    <t>00110434958</t>
  </si>
  <si>
    <t>00111251427</t>
  </si>
  <si>
    <t>00111885521</t>
  </si>
  <si>
    <t>03100891930</t>
  </si>
  <si>
    <t>07500083543</t>
  </si>
  <si>
    <t>00102486479</t>
  </si>
  <si>
    <t>00104979042</t>
  </si>
  <si>
    <t>00103601977</t>
  </si>
  <si>
    <t>00108665217</t>
  </si>
  <si>
    <t>00111574216</t>
  </si>
  <si>
    <t>00108543455</t>
  </si>
  <si>
    <t>22300142522</t>
  </si>
  <si>
    <t>03102432857</t>
  </si>
  <si>
    <t>00105279012</t>
  </si>
  <si>
    <t>00110141819</t>
  </si>
  <si>
    <t>00101605459</t>
  </si>
  <si>
    <t>00102428109</t>
  </si>
  <si>
    <t>00102527835</t>
  </si>
  <si>
    <t>03103220020</t>
  </si>
  <si>
    <t>00109511535</t>
  </si>
  <si>
    <t>01800086025</t>
  </si>
  <si>
    <t>09500169926</t>
  </si>
  <si>
    <t>01200873238</t>
  </si>
  <si>
    <t>03100048564</t>
  </si>
  <si>
    <t>00100092360</t>
  </si>
  <si>
    <t>03102990110</t>
  </si>
  <si>
    <t>00101302412</t>
  </si>
  <si>
    <t>00112729223</t>
  </si>
  <si>
    <t>03100221021</t>
  </si>
  <si>
    <t>00101550051</t>
  </si>
  <si>
    <t>00102490356</t>
  </si>
  <si>
    <t>00101637627</t>
  </si>
  <si>
    <t>00103783510</t>
  </si>
  <si>
    <t>00109215871</t>
  </si>
  <si>
    <t>00108165150</t>
  </si>
  <si>
    <t>00110618931</t>
  </si>
  <si>
    <t>00111375846</t>
  </si>
  <si>
    <t>00102402310</t>
  </si>
  <si>
    <t>00103593034</t>
  </si>
  <si>
    <t>00108958109</t>
  </si>
  <si>
    <t>00102830049</t>
  </si>
  <si>
    <t>00102632577</t>
  </si>
  <si>
    <t>00105407381</t>
  </si>
  <si>
    <t>REMILKA DE PEÑA DE LOS SANTOS</t>
  </si>
  <si>
    <t>00101919843</t>
  </si>
  <si>
    <t>ABEL EFRAIM CANELA ESCAÑO</t>
  </si>
  <si>
    <t>ANGEL MIGUEL ACEVEDO BALBUENA</t>
  </si>
  <si>
    <t>CLAUDIA LISBET MORALES HERNANDEZ</t>
  </si>
  <si>
    <t>ELIEZER NOLASCO JIMENEZ</t>
  </si>
  <si>
    <t>JUAN CARLOS ABREU GONZALEZ</t>
  </si>
  <si>
    <t>MARVIC DE FATIMA CRUZ COTES</t>
  </si>
  <si>
    <t>INSPECTOR DE ESP. PUBLICO</t>
  </si>
  <si>
    <t>00105644504</t>
  </si>
  <si>
    <t>08200098930</t>
  </si>
  <si>
    <t>00109872143</t>
  </si>
  <si>
    <t>JUAN MANUEL VERIGUETTY</t>
  </si>
  <si>
    <t>KELVIN MANUEL MERCEDES MENDEZ</t>
  </si>
  <si>
    <t>00117464859</t>
  </si>
  <si>
    <t>GENERO</t>
  </si>
  <si>
    <t>M</t>
  </si>
  <si>
    <t>F</t>
  </si>
  <si>
    <t>INGRESO BRUTO</t>
  </si>
  <si>
    <t>Directora de Recursos Humanos</t>
  </si>
  <si>
    <t>Gianella Pereira</t>
  </si>
  <si>
    <t>BENY DANIEL MELENCIANO MATEO</t>
  </si>
  <si>
    <t>CAMARERO</t>
  </si>
  <si>
    <t>BLAS LUNA</t>
  </si>
  <si>
    <t>CARMELO FRIAS JIMENEZ</t>
  </si>
  <si>
    <t>AIDA FELIZ CUELLO</t>
  </si>
  <si>
    <t>AIMEE YERESKI FELIZ FELIZ</t>
  </si>
  <si>
    <t>ALEJANDRA MARIA BRITO ESTEPAN</t>
  </si>
  <si>
    <t>DAREL JOSE PEREZ</t>
  </si>
  <si>
    <t>ELETICIA MARIA REYNOSO GUILLEN</t>
  </si>
  <si>
    <t>ERNESTINA GONZALEZ MORALES</t>
  </si>
  <si>
    <t>MINISTRO (A) DE CULTURA</t>
  </si>
  <si>
    <t>OSCAR EDUARDO EUSTAQUIO JAVIER</t>
  </si>
  <si>
    <t>WILLI JOSE REYES CASTILLO</t>
  </si>
  <si>
    <t>ALBERTO GUZMAN CUELLO</t>
  </si>
  <si>
    <t>ESTEBAN DE JESUS COMPRES ANDUJAR</t>
  </si>
  <si>
    <t>GERARDO MENDOLY VOLQUEZ LIRIANO</t>
  </si>
  <si>
    <t>RAELBI PAULINO JACOBO</t>
  </si>
  <si>
    <t>RONI BAQUERO</t>
  </si>
  <si>
    <t>ELIANNA NOEMI ALCANTARA SANCHEZ</t>
  </si>
  <si>
    <t>LENIN BOLIVAR MONTERO SOLANO</t>
  </si>
  <si>
    <t>ANALISTA DE RECURSOS HUMANOS</t>
  </si>
  <si>
    <t>ALEXANDRA PEÑA CABRAL</t>
  </si>
  <si>
    <t>ANALISTA FINANCIERO</t>
  </si>
  <si>
    <t>ALLEN CAMPOS REYES</t>
  </si>
  <si>
    <t>ANGEL JOSE MANUEL BAEZ DIAZ</t>
  </si>
  <si>
    <t>ANGELO JESUS PACHECO RIVERA</t>
  </si>
  <si>
    <t>ANTONIO JIMENEZ</t>
  </si>
  <si>
    <t>BIENVENIDA PRENSA SANTANA</t>
  </si>
  <si>
    <t>BLAS CARMONA DE JESUS</t>
  </si>
  <si>
    <t>DAMARIS ALTAGRACIA ALVAREZ MEDRANO</t>
  </si>
  <si>
    <t>DIANA JOSEFINA BISONO REYES</t>
  </si>
  <si>
    <t>FELIX ANGEL MEDINA PINEDA</t>
  </si>
  <si>
    <t>GABRIEL ORBE SERRANO</t>
  </si>
  <si>
    <t>HAMLET FELIPE HERNANDEZ</t>
  </si>
  <si>
    <t>JOAN GERMAN MATIAS ALMONTE</t>
  </si>
  <si>
    <t>JORGE ALBERTO FERNANDEZ MEDINA</t>
  </si>
  <si>
    <t>JOSE ALEXANDER PICHARDO</t>
  </si>
  <si>
    <t>DIRECCION DE FOMENTO E INVESTIGACION CUL</t>
  </si>
  <si>
    <t>JOSE MANUEL JIMENEZ FURCAL</t>
  </si>
  <si>
    <t>COORDINADOR CULTURAL</t>
  </si>
  <si>
    <t>MANUEL DOMINGO DOMINGUEZ DESUEZA</t>
  </si>
  <si>
    <t>MARCOS ANTONIO WALTER AGUERO</t>
  </si>
  <si>
    <t>MERCEDES CASTILLO ESTEVEZ</t>
  </si>
  <si>
    <t>MIGUEL ARTURO LIMA ARIAS</t>
  </si>
  <si>
    <t>MONSERRAT CURIEL AQUINO</t>
  </si>
  <si>
    <t>NAYELY MARIA FERNANDEZ MORA</t>
  </si>
  <si>
    <t>DIRECTOR REGIONAL</t>
  </si>
  <si>
    <t>VICTOR ARIEL BLANCO BLANCO</t>
  </si>
  <si>
    <t>YBO RENE SANCHEZ QUEZADA</t>
  </si>
  <si>
    <t>YOMALYS ALBANY FERNANDEZ VENTURA</t>
  </si>
  <si>
    <t>EDGAR EMMANUEL SOTO OSORIO</t>
  </si>
  <si>
    <t>GUSTAVO ADOLFO GARCIA RAMIREZ</t>
  </si>
  <si>
    <t>JOSE ANDRES JIMENEZ DOMINGUEZ</t>
  </si>
  <si>
    <t>JUAN ALBERTO JIMENEZ DOMINGUEZ</t>
  </si>
  <si>
    <t>WILSON MANUEL MARTE ESPINAL</t>
  </si>
  <si>
    <t>OTROS DESC</t>
  </si>
  <si>
    <t>DIONELIN ALCANTARA SOLER</t>
  </si>
  <si>
    <t>ELVIS TAPIA QUEZADA</t>
  </si>
  <si>
    <t>GIANELLA NATALIA PEREIRA LLUBERAS</t>
  </si>
  <si>
    <t>ENC. RELACIONES PUBLICAS</t>
  </si>
  <si>
    <t>ASESOR (A)</t>
  </si>
  <si>
    <t>NOMBRE Y APELLIDO</t>
  </si>
  <si>
    <t>JEFFRY VALERIO DE LA CRUZ ADAMES</t>
  </si>
  <si>
    <t>JUAN ANIBAL PERALTA PEREZ</t>
  </si>
  <si>
    <t>LEIDY TORRES CABA</t>
  </si>
  <si>
    <t>LISETTE IVONNE MATILDE VEGA SANZ DE PURCELL</t>
  </si>
  <si>
    <t>LIUSIK CUELLO PEREZ</t>
  </si>
  <si>
    <t>MARIA ZELEINA BIDO DISLA</t>
  </si>
  <si>
    <t>MARIO RAFAEL REYES ROSARIO</t>
  </si>
  <si>
    <t>MIREYA MIGUELINA SUBERO DOMENECH</t>
  </si>
  <si>
    <t>ORQUIDEA LEDESMA RAMIREZ</t>
  </si>
  <si>
    <t>PEDRO TOMAS VASQUEZ MEDINA</t>
  </si>
  <si>
    <t>RAMON PERDOMO GONZALEZ</t>
  </si>
  <si>
    <t>RAUL ALEXANDER REYES MORENO</t>
  </si>
  <si>
    <t>YEMELI PAMELA SANTOS GARCIA</t>
  </si>
  <si>
    <t>ZENON MONTERO MORILLO</t>
  </si>
  <si>
    <t>01.83.00.09</t>
  </si>
  <si>
    <t>01.83.02</t>
  </si>
  <si>
    <t>01.83.03.04</t>
  </si>
  <si>
    <t>01.83.00.00.11.03</t>
  </si>
  <si>
    <t>01.83.00.00.11.02.01</t>
  </si>
  <si>
    <t>01.83.02.00.01</t>
  </si>
  <si>
    <t>01.83.03.00.00.02</t>
  </si>
  <si>
    <t>01.83.02.00.02</t>
  </si>
  <si>
    <t>01.83.00.10.00.02</t>
  </si>
  <si>
    <t>01.83.04</t>
  </si>
  <si>
    <t>01.83.03.03</t>
  </si>
  <si>
    <t>01.83.00.10</t>
  </si>
  <si>
    <t>01.83</t>
  </si>
  <si>
    <t>01.83.00.00.12</t>
  </si>
  <si>
    <t>01.83.00.14.00.03</t>
  </si>
  <si>
    <t>01.83.03.05</t>
  </si>
  <si>
    <t>01.83.00.00.00.18</t>
  </si>
  <si>
    <t>01.83.02.00.04</t>
  </si>
  <si>
    <t>01.83.00.00.00.17</t>
  </si>
  <si>
    <t>01.83.00.00.11.01</t>
  </si>
  <si>
    <t>01.83.00.00.11.02</t>
  </si>
  <si>
    <t>01.83.04.00.02</t>
  </si>
  <si>
    <t>01.83.06.00.02</t>
  </si>
  <si>
    <t>01.83.05.00.03</t>
  </si>
  <si>
    <t>01.83.04.00.02.01</t>
  </si>
  <si>
    <t>01.83.00.00.12.01</t>
  </si>
  <si>
    <t>01.83.06.00.00.01</t>
  </si>
  <si>
    <t>01.83.00.14</t>
  </si>
  <si>
    <t>01.83.00.00.00.22</t>
  </si>
  <si>
    <t>01.83.00.00.11.04</t>
  </si>
  <si>
    <t>01.83.06.00.02.00.01</t>
  </si>
  <si>
    <t>01.83.00.08</t>
  </si>
  <si>
    <t>01.83.06</t>
  </si>
  <si>
    <t>01.83.01</t>
  </si>
  <si>
    <t>01.83.06.00.02.00.02</t>
  </si>
  <si>
    <t>01.83.01.00.02</t>
  </si>
  <si>
    <t>01.83.00.00.00.16</t>
  </si>
  <si>
    <t>01.83.04.01.01</t>
  </si>
  <si>
    <t>01.83.00.00.00.21</t>
  </si>
  <si>
    <t>01.83.04.00.02.04</t>
  </si>
  <si>
    <t>01.83.04.01.03</t>
  </si>
  <si>
    <t>01.83.00.00.11.02.03</t>
  </si>
  <si>
    <t>01.83.00.00.12.02</t>
  </si>
  <si>
    <t>01.83.03</t>
  </si>
  <si>
    <t>01.83.00.00.12.04</t>
  </si>
  <si>
    <t>01.83.04.00.02.03</t>
  </si>
  <si>
    <t>01.83.04.00.02.02</t>
  </si>
  <si>
    <t>01.83.00.00.00.15</t>
  </si>
  <si>
    <t>01.83.04.01</t>
  </si>
  <si>
    <t>01.83.00.13</t>
  </si>
  <si>
    <t>01.83.05</t>
  </si>
  <si>
    <t>01.83.00.14.00.01</t>
  </si>
  <si>
    <t>01.83.00.00.12.03</t>
  </si>
  <si>
    <t>01.83.00.00.11.02.02</t>
  </si>
  <si>
    <t>01.83.00.00.11</t>
  </si>
  <si>
    <t>01.83.04.01.02</t>
  </si>
  <si>
    <t>01.83.03.00.00.01</t>
  </si>
  <si>
    <t>01.83.00.00.11.02.04</t>
  </si>
  <si>
    <t>01.83.00.00.00.20</t>
  </si>
  <si>
    <t>01.83.02.00.05</t>
  </si>
  <si>
    <t>01.83.02.00.06</t>
  </si>
  <si>
    <t>01.83.02.00.07</t>
  </si>
  <si>
    <t>01.83.02.00.03</t>
  </si>
  <si>
    <t>01.83.00.10.00.03</t>
  </si>
  <si>
    <t>DIRECCIÓN O DEPARTAMENTO</t>
  </si>
  <si>
    <t>INGRESO NETO</t>
  </si>
  <si>
    <t>CATEGORIA DEL SERVIDOR</t>
  </si>
  <si>
    <t>JOSE ANTONIO PEÑA VASQUEZ</t>
  </si>
  <si>
    <t>ANA CRISTINA MARTINEZ GUZMAN</t>
  </si>
  <si>
    <t>WILFREDO ANTONIO MEJIA BETANCES</t>
  </si>
  <si>
    <t>CONTADOR (A)</t>
  </si>
  <si>
    <t>ANALISTA LEGAL</t>
  </si>
  <si>
    <t>FRANCISCO ANTONIO TEJADA BURGOS</t>
  </si>
  <si>
    <t>JUANA MIGUELINA PEGUERO PEGUERO</t>
  </si>
  <si>
    <t>JOVANNY LOPEZ RIVERA</t>
  </si>
  <si>
    <t>SUPERVISOR TRANSPORTACION</t>
  </si>
  <si>
    <t>RAUL ERNESTO MIRANDA CRUZ</t>
  </si>
  <si>
    <t>COORDINADOR DE AUDIOVISUALES</t>
  </si>
  <si>
    <t>INDIRA YELIDA PEÑA GALLARDO</t>
  </si>
  <si>
    <t>GERMANIA PEREZ AQUINO</t>
  </si>
  <si>
    <t>FRANCISCO JABIEL MERCEDES JIMENEZ</t>
  </si>
  <si>
    <t>MAUVIE LIDWISKA ESPINOSA GARCIA</t>
  </si>
  <si>
    <t>RAFAEL DAVID PEREZ LEBRON</t>
  </si>
  <si>
    <t>HIPOLITO TAVERAS ROQUE</t>
  </si>
  <si>
    <t>LUCIANO ZABALA DIAZ</t>
  </si>
  <si>
    <t>YSRAEL ENCARNACION MORILLO</t>
  </si>
  <si>
    <t>FRANCISCO CONFESOR QUEVEDO OTAÑO</t>
  </si>
  <si>
    <t>FELIX JOSE VENTURA CASTRO</t>
  </si>
  <si>
    <t>CYNTHIA ALEJANDRA CRUZ MONTERO</t>
  </si>
  <si>
    <t>JULIO GARCIA ROBLE</t>
  </si>
  <si>
    <t>JOSE ANTONIO HERNANDEZ LUGO</t>
  </si>
  <si>
    <t>JOSE DIOLQUIS EVANGELISTA RAMIREZ</t>
  </si>
  <si>
    <t>LAURA MARGARITA KHOURI CUOMO</t>
  </si>
  <si>
    <t>LUZAIRA RAMONA ALMANZAR VIÑAS</t>
  </si>
  <si>
    <t>JOSUE RAFAEL BELLIARD MONTERO</t>
  </si>
  <si>
    <t>ISABEL RAMIREZ PAULINO</t>
  </si>
  <si>
    <t>YUDELKA ELIZABETH ANTIGUA GOMEZ</t>
  </si>
  <si>
    <t>KATHERINE ANGENI ROSARIO PEÑA</t>
  </si>
  <si>
    <t>DEIVI PEREZ RODRIGUEZ</t>
  </si>
  <si>
    <t>JOSE DE JESUS CANDELIER PEÑA</t>
  </si>
  <si>
    <t>CLARA ALTAGRACIA MERCADO</t>
  </si>
  <si>
    <t>INSPECTOR DE CONSTRUCCION</t>
  </si>
  <si>
    <t>ELIZABETH DE JESUS LOPEZ ROSARIO</t>
  </si>
  <si>
    <t>ANEURY VENTURA GARCIA</t>
  </si>
  <si>
    <t>JOSE MANUEL HERNANDEZ FRANCO</t>
  </si>
  <si>
    <t>ARIANA ALIYELL BRITO ARCANGEL</t>
  </si>
  <si>
    <t>MARTHA PEREZ DE LOS SANTOS</t>
  </si>
  <si>
    <t>MUSOLINE ANTONIO BURGOS</t>
  </si>
  <si>
    <t>JUAN CARLOS MENDEZ RAMIREZ</t>
  </si>
  <si>
    <t>JUAN DIAZ DE LA ROSA</t>
  </si>
  <si>
    <t>MIGUEL ANGEL PEREZ LORENZO</t>
  </si>
  <si>
    <t>ARISLEYDA MONTERO LORENZO</t>
  </si>
  <si>
    <t>ANTONY MATEO VALDEZ</t>
  </si>
  <si>
    <t>LUIS MANUEL OTAÑO OTAÑO</t>
  </si>
  <si>
    <t>DANNY OLIVO TEJEDA CESE</t>
  </si>
  <si>
    <t>CARLOS MANUEL ANGOMAS DICENT</t>
  </si>
  <si>
    <t>FERNANDO ALCANTARA FAMILIA</t>
  </si>
  <si>
    <t>VICTOR MEDINA NOVAS</t>
  </si>
  <si>
    <t>LADY ESTHER GARCIA CUELLO</t>
  </si>
  <si>
    <t>ARIANA FELIZ FELIZ</t>
  </si>
  <si>
    <t>OQUERYS MATOS MEDINA</t>
  </si>
  <si>
    <t>LEURIS SEVERINO MARMOLEJOS PEÑA</t>
  </si>
  <si>
    <t>JOSE ALTAGRACIA MEDRANO PLATA</t>
  </si>
  <si>
    <t>JUAN ANTONIO MEDRANO PEREZ</t>
  </si>
  <si>
    <t>SANTO ICELSO RODRIGUEZ NIN</t>
  </si>
  <si>
    <t>JULIO FLORIAN PEREZ</t>
  </si>
  <si>
    <t>01.83.00.07</t>
  </si>
  <si>
    <t>JUAN PABLO FRANCO RIVAS</t>
  </si>
  <si>
    <t>MIRSIX JEANNETTE PERALTA MARTINEZ</t>
  </si>
  <si>
    <t>ORNAVIL ANDERSON GOMEZ ROJAS</t>
  </si>
  <si>
    <t>TOMAS JOSE ESPINAL ALMONTE</t>
  </si>
  <si>
    <t>FRANKLIN HERIBERTO MORETA</t>
  </si>
  <si>
    <t>JOSE LUIS GRULLON BUENO</t>
  </si>
  <si>
    <t>JUAN CARLOS MALDONADO COSTE</t>
  </si>
  <si>
    <t>CARLOS ALBERTO MIRAMBEAUX MARTINEZ</t>
  </si>
  <si>
    <t>EDIS ANDRES DE LA CRUZ SEVERINO</t>
  </si>
  <si>
    <t>VICENTE CUEVAS SENA</t>
  </si>
  <si>
    <t>FATIMO SANTANA MENDEZ</t>
  </si>
  <si>
    <t>SECUNDINO SIERRA PEREZ</t>
  </si>
  <si>
    <t>RODOLFO URIBE GERMAN</t>
  </si>
  <si>
    <t>WILSON GARCIA PORTES</t>
  </si>
  <si>
    <t>RAMON ANTONIO BENITEZ REYES</t>
  </si>
  <si>
    <t>RUBEN DARIO CHALA SANTOS</t>
  </si>
  <si>
    <t>ELIZABETH GARABITO LUCIANO</t>
  </si>
  <si>
    <t>EDWIN JOEL ALDUEY GUERRERO</t>
  </si>
  <si>
    <t>MIGUEL FRANCISCO DE LEON GUZMAN</t>
  </si>
  <si>
    <t>PELCY CUEVAS CUEVAS</t>
  </si>
  <si>
    <t>DORCHY RODRIGUEZ CARABALLO</t>
  </si>
  <si>
    <t>KELVIN MENDEZ GUERRERO</t>
  </si>
  <si>
    <t>YANLONKY JAEL MORA</t>
  </si>
  <si>
    <t>ALEXANDER DE LOS SANTOS RINCON</t>
  </si>
  <si>
    <t>PAUL VASQUEZ MELENDEZ</t>
  </si>
  <si>
    <t>MARIO MIESES</t>
  </si>
  <si>
    <t>LIONAL RAFAEL NOVAS DIAZ</t>
  </si>
  <si>
    <t>CARLOS RIGALDY UREÑA UREÑA</t>
  </si>
  <si>
    <t>ANGEL DEMOSTENES MANZUETA MUESES</t>
  </si>
  <si>
    <t>JOSE LUIS DELGADO VELOZ</t>
  </si>
  <si>
    <t>JENNIFER SENA SEGURA</t>
  </si>
  <si>
    <t>SEBASTIAN ELIAS RODRIGUEZ MANCEBO</t>
  </si>
  <si>
    <t>ANNERYS ISABEL ADAMES MARTE</t>
  </si>
  <si>
    <t>YENDRIS MIGUEL AQUINO LEBRON</t>
  </si>
  <si>
    <t>WAINA BINEISI MARTE FIGUEREO</t>
  </si>
  <si>
    <t>GABRIEL DE LA CRUZ RODRIGUEZ</t>
  </si>
  <si>
    <t>JOSE JUNIOR ROSARIO TAVERAS</t>
  </si>
  <si>
    <t>GERINSON ALEJANDRO RODRIGUEZ ALMONTE</t>
  </si>
  <si>
    <t>LENIN LEONARDO DE LEON HERNANDEZ</t>
  </si>
  <si>
    <t>DAHIANA CAROLINA MARTINEZ ROMERO</t>
  </si>
  <si>
    <t>RAMON GUILLERMO TABAR GARRIDO</t>
  </si>
  <si>
    <t>EMMANUEL ESPINAL BELLIARD</t>
  </si>
  <si>
    <t>JANLE CATANO BERROA</t>
  </si>
  <si>
    <t>MIGUEL A. AMARANTE</t>
  </si>
  <si>
    <t>LUIS ANGEL MOREL SANCHEZ</t>
  </si>
  <si>
    <t>DIOGENES CUEVAS SANTANA</t>
  </si>
  <si>
    <t>DERIK RHONNY DILONE GONZALEZ</t>
  </si>
  <si>
    <t>KATHERIN FILS LEBRON</t>
  </si>
  <si>
    <t>JINA GENOVEVA CASTILLO ENCARNACION</t>
  </si>
  <si>
    <t>ALBA LUZ PERALTA SANCHEZ</t>
  </si>
  <si>
    <t>MARCIAL JAVIER SANTANA BELLO</t>
  </si>
  <si>
    <t>NATHALIE SHERYL TRINIDAD BIDO</t>
  </si>
  <si>
    <t>CARLOS ALBERTO LEYBA TOLENTINO</t>
  </si>
  <si>
    <t>FRANCISCA HERNANDEZ ADON</t>
  </si>
  <si>
    <t>YESMEL ANTONIO FERNANDEZ SEPULVEDA</t>
  </si>
  <si>
    <t>AMBIORIX MORA CEDEÑO</t>
  </si>
  <si>
    <t>ANYELINA LORENZO DEL ROSARIO</t>
  </si>
  <si>
    <t>CAMILA ROCIO SANTOS CUSTODIO</t>
  </si>
  <si>
    <t>CAROLIN VIAMELYS VICTORIO DE LA CRUZ</t>
  </si>
  <si>
    <t>ANYARA DE LA CRUZ MORENO</t>
  </si>
  <si>
    <t>GREGORIS GUZMAN CUSTODIO</t>
  </si>
  <si>
    <t>VICTOR MANUEL JAVIER CAMINERO</t>
  </si>
  <si>
    <t>CHRISTOPHER CASTILLO PERDOMO</t>
  </si>
  <si>
    <t>KEILA TERESITA VASQUEZ NOLASCO</t>
  </si>
  <si>
    <t>TECNICO CONTABILIDAD</t>
  </si>
  <si>
    <t>ANGEL FELICIANO CUEVAS RIJO</t>
  </si>
  <si>
    <t>00104112487</t>
  </si>
  <si>
    <t>TECNICO EN COMPRAS Y CONTRATAC</t>
  </si>
  <si>
    <t>FRANCESCA THAMARA PEÑA MAÑON</t>
  </si>
  <si>
    <t>HENRY ARTURO MERCEDES VALES</t>
  </si>
  <si>
    <t>IGHOR ESPINAL SANTOS</t>
  </si>
  <si>
    <t>JHON COMPRES BRITO</t>
  </si>
  <si>
    <t>JHON DANIEL TEJADA SOTO</t>
  </si>
  <si>
    <t>LUIS ADOLFO PEÑA FLORENTINO</t>
  </si>
  <si>
    <t>RAMON HERRERA ROA</t>
  </si>
  <si>
    <t>SONYA ELIZABETH REY ARIAS</t>
  </si>
  <si>
    <t>JUAN SANCHEZ</t>
  </si>
  <si>
    <t>MARIANO JESUS PERALTA GARCIA</t>
  </si>
  <si>
    <t>ANGELY KATIUSCA BAEZ FELIZ</t>
  </si>
  <si>
    <t>BRENDA ALTAGRACIA RAMOS</t>
  </si>
  <si>
    <t>JOSE RAFAEL BIRCANN AYBAR</t>
  </si>
  <si>
    <t>JUSTO ANTONIO BATISTA TAVAREZ</t>
  </si>
  <si>
    <t>NOEMI ELIZABETH RODRIGUEZ ORTEGA</t>
  </si>
  <si>
    <t>VERONICA ALTAGRACIA REYES MARTINEZ</t>
  </si>
  <si>
    <t>VICTORIA DE CAMPS RODRIGUEZ</t>
  </si>
  <si>
    <t>ZORINA DEL CARMEN CORNIEL PAULINO</t>
  </si>
  <si>
    <t>JOSE ANGEL BIDO SANCHEZ</t>
  </si>
  <si>
    <t>ALINA MARIA SANTANA ABINADER</t>
  </si>
  <si>
    <t>ANALISTA DE REDES SOCIALES</t>
  </si>
  <si>
    <t>ALXIS JAVIER GONZALEZ</t>
  </si>
  <si>
    <t>AMIN STALIN GERMAN DISLA</t>
  </si>
  <si>
    <t>ANA ESTHER VIZCAINO NUÑEZ</t>
  </si>
  <si>
    <t>ANAIBELCA ARZENO VILORIO</t>
  </si>
  <si>
    <t>ENCARGADO DIVISION</t>
  </si>
  <si>
    <t>ANDREA SUHEIDY TERRERO GARCIA</t>
  </si>
  <si>
    <t>ANDRES MANUEL BLANCO DIAZ</t>
  </si>
  <si>
    <t>CAROLINA FREUND LANTIGUA</t>
  </si>
  <si>
    <t>CRISTIAN ENMANUEL ALVARADO ROSARIO</t>
  </si>
  <si>
    <t>DEYLUIS JESUS TEJEDA ARIAS</t>
  </si>
  <si>
    <t>EDUARDO JOSE RIVERA VARGAS</t>
  </si>
  <si>
    <t>EVA MARIA ESPINAL DE ACOSTA</t>
  </si>
  <si>
    <t>GLENDY ABRIL TRONCOSO JIMENEZ</t>
  </si>
  <si>
    <t>JOHANNA DIAZ LOPEZ</t>
  </si>
  <si>
    <t>JOSE ANIBAL GUILAMO HIRUJO</t>
  </si>
  <si>
    <t>JOSE MIGUEL FONT BONILLA</t>
  </si>
  <si>
    <t>JUAN RAMON CONTRERAS STEFAN</t>
  </si>
  <si>
    <t>LEONOR MARIA MAFALDA ASILIS ELMUDESI</t>
  </si>
  <si>
    <t>LUIS ALBERTO TEJADA LOPEZ</t>
  </si>
  <si>
    <t>MARIA VALENTINA GONZALEZ GUTIERREZ</t>
  </si>
  <si>
    <t>MAXIMO ARTURO CLASSE</t>
  </si>
  <si>
    <t>MIGUEL ALEJANDRO HERNANDEZ MIRABAL</t>
  </si>
  <si>
    <t>GOBERNADOR</t>
  </si>
  <si>
    <t>NARALY ALTAGRACIA MEJIA</t>
  </si>
  <si>
    <t>PAMELLA ODILE DE LOS SANTOS GALAN</t>
  </si>
  <si>
    <t>ROHMER ALEXANDER BILLINI SANCHEZ</t>
  </si>
  <si>
    <t>STALIN VLADIMIR CASTILLO ESQUEA</t>
  </si>
  <si>
    <t>DIRECCION DE REVISION Y FISCALIZACION</t>
  </si>
  <si>
    <t>ALEJANDRO PEREZ CASTILLO</t>
  </si>
  <si>
    <t>AMICAL MONTERO ENCARNACION</t>
  </si>
  <si>
    <t>ARQUIMEDES OZUNA BELLO</t>
  </si>
  <si>
    <t>FRANCISCO DAVID GONZALEZ AQUINO</t>
  </si>
  <si>
    <t>MARCOS FLORENTINO LARA</t>
  </si>
  <si>
    <t>MAXIMO JAVIER LANTIGUA LALONDRIZ</t>
  </si>
  <si>
    <t>Tipo Empleado</t>
  </si>
  <si>
    <t>Empleado</t>
  </si>
  <si>
    <t>Lugar Funciones Codigo</t>
  </si>
  <si>
    <t>CEDULA</t>
  </si>
  <si>
    <t>Genero</t>
  </si>
  <si>
    <t>IRIS ALTAGRACIA DE MONDESERT GRULLON</t>
  </si>
  <si>
    <t>DIMAS ORLANDO RODRIGUEZ CUELLO</t>
  </si>
  <si>
    <t>SARA YVELISSE GOMEZ RIVAS</t>
  </si>
  <si>
    <t>ERIC OHNET BORBON REYES</t>
  </si>
  <si>
    <t>SAMANTA DESSIREE OLIVERO PACHECO</t>
  </si>
  <si>
    <t>EVA MASSIEL PEÑA BATISTA</t>
  </si>
  <si>
    <t>MADELAINE NOELIA SARRAFF BELLO</t>
  </si>
  <si>
    <t>JOSE RAMON PERALTA BERROA</t>
  </si>
  <si>
    <t>JESSICA ELAINE GONZALEZ VARGAS</t>
  </si>
  <si>
    <t>UNICA PETRONILA MENDEZ RAMIREZ</t>
  </si>
  <si>
    <t>ROBINSON BERNABE AYBAR</t>
  </si>
  <si>
    <t>JORGE LUCIANO RODRIGUEZ NUÑEZ</t>
  </si>
  <si>
    <t>AUGUSTO GIOVANNY FRANCISCO BUENO</t>
  </si>
  <si>
    <t>ROSA MARIA DE LA CRUZ YEB</t>
  </si>
  <si>
    <t>KENDRA LINETTE GERONIMO RAMIREZ</t>
  </si>
  <si>
    <t>SORANGEL MARIA FERMIN MUÑOZ</t>
  </si>
  <si>
    <t>ROXANNA LAKE GUERRERO</t>
  </si>
  <si>
    <t>JAVIER CORREA MARTINEZ</t>
  </si>
  <si>
    <t>EDUARDO IVAN LEON DUARTE</t>
  </si>
  <si>
    <t>TAIS DE JESUS RODRIGUEZ</t>
  </si>
  <si>
    <t>JUAN ANTONIO HERNANDEZ INIRIO</t>
  </si>
  <si>
    <t>RAFAEL CRISTOBAL QUEZADA SUERO</t>
  </si>
  <si>
    <t>AGUSTIN GUZMAN PEREZ</t>
  </si>
  <si>
    <t>JOSE MIGUEL RAMIREZ REGULIZ</t>
  </si>
  <si>
    <t>RUBEN DARIO VALENZUELA SANCHEZ</t>
  </si>
  <si>
    <t>REYNOLDS EMMANUEL ANDUJAR MENDEZ</t>
  </si>
  <si>
    <t>AMERIS ALEJANDRA CEPEDA SANCHEZ</t>
  </si>
  <si>
    <t>CARMEN ROSA GARCIA DICEN</t>
  </si>
  <si>
    <t>MONICA MARIEL GARCIA RIVERA</t>
  </si>
  <si>
    <t>SANTA ADELAIDA MIRANDA HERNANDEZ</t>
  </si>
  <si>
    <t>VICTOR ANTONIO DE LEON GARCIA</t>
  </si>
  <si>
    <t>MICHEL ALICIA MENDOZA MATOS</t>
  </si>
  <si>
    <t>INOCENCIO RAMIREZ</t>
  </si>
  <si>
    <t>YAJAIRA MARIA CAMINERO NUÑEZ</t>
  </si>
  <si>
    <t>STARLING PASCUAL DE LA CRUZ ROSARIO</t>
  </si>
  <si>
    <t>YOHANNY GUZMAN</t>
  </si>
  <si>
    <t>DANIELO CALDERON GENAO</t>
  </si>
  <si>
    <t>GABRIELA NICOLE REINOSO PAULINO</t>
  </si>
  <si>
    <t>ELOISA ESTELA BETANCOURT SILVESTRE</t>
  </si>
  <si>
    <t>JONA ABREU LOPEZ</t>
  </si>
  <si>
    <t>PEDRO ANGEL DE LANCER BROWN</t>
  </si>
  <si>
    <t>JEANCARLO MICHAEL MENDEZ PIMENTEL</t>
  </si>
  <si>
    <t>YENIS MERCEDES POLANCO PEREZ</t>
  </si>
  <si>
    <t>CLAUDIA ALTAGRACIA CLARK NUÑEZ</t>
  </si>
  <si>
    <t>NATANAEL MONTERO LEBRON</t>
  </si>
  <si>
    <t>FANNY MENDEZ ROMAN</t>
  </si>
  <si>
    <t>MANOLDYS PEREZ PEREZ</t>
  </si>
  <si>
    <t>ADELSON RAYMOND MORILLO</t>
  </si>
  <si>
    <t>JUAN OMAR PACHECO FIGUEROA</t>
  </si>
  <si>
    <t>ALBERTO ANTONIO ENCARNACION CAMARA</t>
  </si>
  <si>
    <t>DARWIN JOSE HEREDIA INOA</t>
  </si>
  <si>
    <t>TECNICO EN REDES SOCIALES</t>
  </si>
  <si>
    <t>SOPORTE TECNICO INFORMATICO</t>
  </si>
  <si>
    <t>AUXILIAR DE CONTABILIDAD</t>
  </si>
  <si>
    <t>SUPERVISOR MAYORDOMIA</t>
  </si>
  <si>
    <t>GESTOR DE REDES SOCIALES</t>
  </si>
  <si>
    <t>DEPARTAMENTO DE TECNOLOGIA DE LA INFORMACION Y COMUNICACION</t>
  </si>
  <si>
    <t>DEPARTAMENTO DE RECLUTAMIENTO SELCCION Y CAPACITACION</t>
  </si>
  <si>
    <t>OFICINA NACIONAL DE PATRIMONIO CULTURAL SUBACUATICO</t>
  </si>
  <si>
    <t>COMISION NACIONAL DE ESPECTACULOS PUBLICOS Y RADIOFONIA</t>
  </si>
  <si>
    <t>DIRECCION NACIONAL DE PATRIMONIO MONUMENTAL</t>
  </si>
  <si>
    <t>VICEMINISTERIO DE CREATIVIDAD Y FORMACION ARTISTICA</t>
  </si>
  <si>
    <t>VICEMINITERIO DE DESARROLLO E INVESTIGACION CULTURAL</t>
  </si>
  <si>
    <t>COMISION NACIONAL DOMINICANA PARA LA UNESCO</t>
  </si>
  <si>
    <t>VICEMINISTERIO PARA LA DESCENTRALIZACION Y COORDINACION TERRITORIAL</t>
  </si>
  <si>
    <t>DIRECCION DE FORMACION Y CAPACITACION EN GESTION CULTURAL</t>
  </si>
  <si>
    <t>VICEMINISTERIO DE IDENTIDAD CULTURAL Y CIUDADANA</t>
  </si>
  <si>
    <t>DEPARTAMENTO DE INVENTARIO DE BIENES CULTURALES</t>
  </si>
  <si>
    <t>DEPARTAMENTO DE CORRESPONDENCIA Y ARCHIVO</t>
  </si>
  <si>
    <t>CONSEJO INTERSECTORIAL PARA LA POLITICA DEL LIBRO, LA LECTURA Y LAS BIBLIOTECAS</t>
  </si>
  <si>
    <t>DEPARTAMENTO DE REGISTRO, CONTROL Y NOMINA</t>
  </si>
  <si>
    <t>DEPARTAMENTO DE PATRIMONIO CULTURAL INMATERIAL</t>
  </si>
  <si>
    <t>DEPARTAMENTO DE COOPERACION INTERNACIONAL</t>
  </si>
  <si>
    <t>LENIN BOLIVAR MONTERO MEDINA</t>
  </si>
  <si>
    <t>00116166067</t>
  </si>
  <si>
    <t>0109072405</t>
  </si>
  <si>
    <t>00110105822</t>
  </si>
  <si>
    <t>Cargo</t>
  </si>
  <si>
    <t>Lugar Funciones</t>
  </si>
  <si>
    <t>DEPARTAMENTO DE VINCULACION INTERINSTITUCIONAL</t>
  </si>
  <si>
    <t>PAMELA NUÑEZ PEREZ DE FELIZ</t>
  </si>
  <si>
    <t>MAXILANIA FERREIRA RUIZ</t>
  </si>
  <si>
    <t>VIANNET ESTEVEZ CRISPIN</t>
  </si>
  <si>
    <t>SMAILING NICOL SILVA PEREZ</t>
  </si>
  <si>
    <t>BENITO GUERRERO CARPIO</t>
  </si>
  <si>
    <t>BETURIA ELIZABETH FULGENCIO DEL MONTE</t>
  </si>
  <si>
    <t>FARAILDA E DE LAS M MARTINEZ HERNANDEZ</t>
  </si>
  <si>
    <t>JESUS BIENVENIDO SANCHEZ DE LOS SANTOS</t>
  </si>
  <si>
    <t>IRMA JOSEFINA DEL CARMEN VASQUEZ ARACENA</t>
  </si>
  <si>
    <t>JULIO CARRERA GERONIMO</t>
  </si>
  <si>
    <t>FEDERICO ALFREDO MIGUEL DE JS FONDEUR NIVAR</t>
  </si>
  <si>
    <t>FIRELYS MIGUELINA FERNANDEZ FERNANDEZ</t>
  </si>
  <si>
    <t>MILAGROS CONSUELO DE LA ALTAGR GERMAN OLALLA</t>
  </si>
  <si>
    <t>PAULA ESPERANZA CARIDAD UREÑA PANTALEON</t>
  </si>
  <si>
    <t>ANA LISSETTE DE LA ALT TRONCOSO ROJAS</t>
  </si>
  <si>
    <t>ROSA EVANGELISTA DE LOS BISONO ESPAILLAT</t>
  </si>
  <si>
    <t>MARTHA ALFONSINA DE LA ESP. ROQUEL AQUINO</t>
  </si>
  <si>
    <t>DIGNORA ANNERY HERRERA MATEO</t>
  </si>
  <si>
    <t>PIEDAD ALTAGRACIA MONTE DE OCA DE ALFONSECA</t>
  </si>
  <si>
    <t>MODESTO ANTONIO FELIX</t>
  </si>
  <si>
    <t>MERCEDES IVONNE PERALTA DE CALZADO</t>
  </si>
  <si>
    <t>MIGUEL ANTONIO HERNANDEZ</t>
  </si>
  <si>
    <t>MIGUELINA RAMONA GONZALEZ RIVERA DE SOSA</t>
  </si>
  <si>
    <t>LOURDES DE JESUS CAMACHO</t>
  </si>
  <si>
    <t>VICTOR MANUEL REYES PEÑA</t>
  </si>
  <si>
    <t>CANDIDA PAULINA SANCHEZ ALVAREZ DE SANTANA</t>
  </si>
  <si>
    <t>EMILIO FRANCISCO DE JESU GUZMAN PICHARDO</t>
  </si>
  <si>
    <t>ODANNIS AMAURIS FELIZ GARCIA</t>
  </si>
  <si>
    <t>CARMEN LUISA ALMONTE MOYA</t>
  </si>
  <si>
    <t>JOSE GUILLERMO DE LA ALTAGRACI GUERRERO SANCHEZ</t>
  </si>
  <si>
    <t>DELSI ALTAGRACIA BELLIARD LUGO DE GARCIA</t>
  </si>
  <si>
    <t>MARIA NELLY PEÑA GARCIA</t>
  </si>
  <si>
    <t>JENIFFER BARBRA NUÃEZ GUIO</t>
  </si>
  <si>
    <t>MARIA FERMINA PEREZ BATISTA</t>
  </si>
  <si>
    <t>ROSA ELENA MERCEDES RODRIGUEZ DE LOS SANTOS</t>
  </si>
  <si>
    <t>LOURDE ALTAGRACIA GONZALES</t>
  </si>
  <si>
    <t>IRMA ROCIO YAMINE MARTINEZ</t>
  </si>
  <si>
    <t>PABLO DARIO CIPRIAN</t>
  </si>
  <si>
    <t>MARIA DE LOS SANTOS DE LA ALT. FELIZ FELIZ</t>
  </si>
  <si>
    <t>MARIA DEL CARMEN VICENTE YEPEZ</t>
  </si>
  <si>
    <t>JOSE MIGUEL ANGULO CUESTA</t>
  </si>
  <si>
    <t>ENEIDA PAULINO CASTILLO</t>
  </si>
  <si>
    <t>YOLANDA ALTAGRACIA DE JESUS MARTES DE DIAZ</t>
  </si>
  <si>
    <t>MARIA MERCEDES BRITO FERNANDEZ DE FELIX</t>
  </si>
  <si>
    <t>KENIA ALTAGRACIA MALLI SANTOS</t>
  </si>
  <si>
    <t>ANA ROSA PEREZ</t>
  </si>
  <si>
    <t>CARLOS FRANCISCO RAMOS ELIAS</t>
  </si>
  <si>
    <t>MARTA BERNARDITA DE LOURDES MEJIA DE OLEO</t>
  </si>
  <si>
    <t>CARLOS ALBERTO STANLEY GUZMAN CASTILLO</t>
  </si>
  <si>
    <t>CLARIBEL OGANDO MATEO</t>
  </si>
  <si>
    <t>SENEIDA CASTILLO MONTERO</t>
  </si>
  <si>
    <t>RAFAEL EMILIO UREA OLIVA</t>
  </si>
  <si>
    <t>JOHAIRO DE JESUS MORILLO PERDOMO</t>
  </si>
  <si>
    <t>JOSE SINENCIO APOLINAR ESPINAL TAVERAS</t>
  </si>
  <si>
    <t>YEIMY MARGARITA GARCIA ALMONTE</t>
  </si>
  <si>
    <t>LUISANA MUÑOZ PEREZ</t>
  </si>
  <si>
    <t>RAMON ANTONIO VALDEMAR JIMENEZ BATISTA</t>
  </si>
  <si>
    <t>RAYSA VALENTINA ASTACIO JIMENEZ DE SALCEDO</t>
  </si>
  <si>
    <t>GILDA FELICIA BATISTA ARACENA</t>
  </si>
  <si>
    <t>NATHALY ROSA DOMINGUEZ</t>
  </si>
  <si>
    <t>GUILLERMO ADON MERCEDES</t>
  </si>
  <si>
    <t>YANELA SANCHEZ LANTIGUA</t>
  </si>
  <si>
    <t>RUBEN TASCON BEDOYA</t>
  </si>
  <si>
    <t>ISABELLA KATHERINA CASCELLA DE LA CRUZ</t>
  </si>
  <si>
    <t>YORKIRIS SOLEDAD PLACENCIA DE LA CRUZ</t>
  </si>
  <si>
    <t>ANGERYS MASSIEL MARTINEZ BONIFACIO</t>
  </si>
  <si>
    <t>TIPO</t>
  </si>
  <si>
    <t>nomdepto</t>
  </si>
  <si>
    <t>DEPARTAMENTO DE CORRESPONDENCIA Y ARCHIV</t>
  </si>
  <si>
    <t>DEPARTAMENTO DE REGISTRO, CONTROL Y NOMI</t>
  </si>
  <si>
    <t>CONSEJO INTERSECTORIAL PARA LA POLITICA</t>
  </si>
  <si>
    <t>DEPARTAMENTO DE COOPERACION INTERNACIONA</t>
  </si>
  <si>
    <t>DEPARTAMENTO DE PATRIMONIO CULTURAL INMA</t>
  </si>
  <si>
    <t>DIRECCION DE FOMENTO Y DESARROLLO DE LAS</t>
  </si>
  <si>
    <t>CODLUG</t>
  </si>
  <si>
    <t>ESTATUTO SIMPLIFICADO</t>
  </si>
  <si>
    <t>DEPTO</t>
  </si>
  <si>
    <t>DELAYNE FLORENCIA ABREU CHEZ</t>
  </si>
  <si>
    <t>EDWIN ONASSIS FELIZ VILLANUEVA</t>
  </si>
  <si>
    <t>EVANGELINA CUEVAS</t>
  </si>
  <si>
    <t>LEIDY YLIANA FELIZ FELIZ</t>
  </si>
  <si>
    <t>PATRICIA BAUTISTA FELIZ</t>
  </si>
  <si>
    <t>TOMAS FELIZ PEREZ</t>
  </si>
  <si>
    <t>ANDRI KALEYMI CID RODRIGUEZ</t>
  </si>
  <si>
    <t>NIZALDY NOEMI BONILLA CID</t>
  </si>
  <si>
    <t>NORVIS SALOME CASTILLO</t>
  </si>
  <si>
    <t>YARKIS ELIDANIA MARTINEZ MONTERO</t>
  </si>
  <si>
    <t>YNGRIS SANTANA DE NUÑEZ</t>
  </si>
  <si>
    <t>JUAN MANUEL MARTINEZ INOA</t>
  </si>
  <si>
    <t>JUAN MENA GOMEZ</t>
  </si>
  <si>
    <t>DI BLASIO TAVERAS MEDINA</t>
  </si>
  <si>
    <t>IVETTE AWILDA RODRIGUEZ PAULINO</t>
  </si>
  <si>
    <t>JULIO AMADO CONTRERAS LUGO</t>
  </si>
  <si>
    <t>JULISSA VARGAS MORENO</t>
  </si>
  <si>
    <t>MALTHA MIGDANIA DIAZ MANCEBO</t>
  </si>
  <si>
    <t>MAYRA CRISTINA JIMENEZ ARIAS</t>
  </si>
  <si>
    <t>YELTSIN DANIEL SANCHEZ MORENO</t>
  </si>
  <si>
    <t>ALGENIS GARCIA LOPEZ</t>
  </si>
  <si>
    <t>ERNESTO ENRIQUE MATOS</t>
  </si>
  <si>
    <t>KEVIN EMIL CARVAJAL PEREZ</t>
  </si>
  <si>
    <t>MINISTERIO DE CULTURA - MINC</t>
  </si>
  <si>
    <t>COMISION INTERSECTORIAL PARA LA POLITICA DEL LIBRO, LA LECTURA Y LAS BIBLIOTECAS</t>
  </si>
  <si>
    <t>01.83.00.00.00.19</t>
  </si>
  <si>
    <t xml:space="preserve">COMISIONADO DOMINICANO DE CULTURA EN LOS ESTADOS UNIDOS </t>
  </si>
  <si>
    <t>01.83.00.00.00.20.01</t>
  </si>
  <si>
    <t>DIVISION DE ADMINISTRACION DE SERVICIOS TIC</t>
  </si>
  <si>
    <t>01.83.00.00.00.20.02</t>
  </si>
  <si>
    <t>DIVISION DE OPERACIONES TIC</t>
  </si>
  <si>
    <t>01.83.00.10.00.01</t>
  </si>
  <si>
    <t>DEPARTAMENTO DE FORMULACION , MONITOREO Y EVALUACION DE PPP</t>
  </si>
  <si>
    <t>01.83.00.10.00.04</t>
  </si>
  <si>
    <t>DEPARTAMENTO DE GESTION DE LA CALIDAD</t>
  </si>
  <si>
    <t>01.83.00.14.00.02</t>
  </si>
  <si>
    <t xml:space="preserve">DEPARTAMENTO DE ORGANIZACION DEL TRABAJO Y COMPENSACIONES </t>
  </si>
  <si>
    <t>01.83.00.14.00.04</t>
  </si>
  <si>
    <t xml:space="preserve">DEPARTAMENTO DE RELACIONES LABORALES Y SOCIALES </t>
  </si>
  <si>
    <t>LUGAR DE FUNCION</t>
  </si>
  <si>
    <t>CODIGO</t>
  </si>
  <si>
    <t>nombre</t>
  </si>
  <si>
    <t>cargo</t>
  </si>
  <si>
    <t>sbruto</t>
  </si>
  <si>
    <t>sneto</t>
  </si>
  <si>
    <t>Impuesto Sobre la R</t>
  </si>
  <si>
    <t>Seguro Familiar de</t>
  </si>
  <si>
    <t>00119080810</t>
  </si>
  <si>
    <t>00101379956</t>
  </si>
  <si>
    <t>00110502614</t>
  </si>
  <si>
    <t>40226275226</t>
  </si>
  <si>
    <t>40231193208</t>
  </si>
  <si>
    <t>22900125737</t>
  </si>
  <si>
    <t>00100411925</t>
  </si>
  <si>
    <t>03103151944</t>
  </si>
  <si>
    <t>00104940093</t>
  </si>
  <si>
    <t>00105496210</t>
  </si>
  <si>
    <t>04800505671</t>
  </si>
  <si>
    <t>00101994002</t>
  </si>
  <si>
    <t>00102830890</t>
  </si>
  <si>
    <t>00100791755</t>
  </si>
  <si>
    <t>03100844095</t>
  </si>
  <si>
    <t>22301265470</t>
  </si>
  <si>
    <t>00100038793</t>
  </si>
  <si>
    <t>00115819294</t>
  </si>
  <si>
    <t>00104000161</t>
  </si>
  <si>
    <t>03700243342</t>
  </si>
  <si>
    <t>22500260512</t>
  </si>
  <si>
    <t>40221237569</t>
  </si>
  <si>
    <t>00108964446</t>
  </si>
  <si>
    <t>03100976269</t>
  </si>
  <si>
    <t>00108559832</t>
  </si>
  <si>
    <t>00105643134</t>
  </si>
  <si>
    <t>01800686691</t>
  </si>
  <si>
    <t>00101720019</t>
  </si>
  <si>
    <t>08100008575</t>
  </si>
  <si>
    <t>00115344582</t>
  </si>
  <si>
    <t>04800476444</t>
  </si>
  <si>
    <t>40228341083</t>
  </si>
  <si>
    <t>00100724715</t>
  </si>
  <si>
    <t>13600169133</t>
  </si>
  <si>
    <t>40228624421</t>
  </si>
  <si>
    <t>09300263275</t>
  </si>
  <si>
    <t>00115948663</t>
  </si>
  <si>
    <t>03300083809</t>
  </si>
  <si>
    <t>00101075976</t>
  </si>
  <si>
    <t>00114360027</t>
  </si>
  <si>
    <t>00103106258</t>
  </si>
  <si>
    <t>00106856545</t>
  </si>
  <si>
    <t>00100103118</t>
  </si>
  <si>
    <t>40229453101</t>
  </si>
  <si>
    <t>40242938633</t>
  </si>
  <si>
    <t>00105722797</t>
  </si>
  <si>
    <t>00115415689</t>
  </si>
  <si>
    <t>03400635946</t>
  </si>
  <si>
    <t>00100575299</t>
  </si>
  <si>
    <t>09600260617</t>
  </si>
  <si>
    <t>09300123172</t>
  </si>
  <si>
    <t>22500786433</t>
  </si>
  <si>
    <t>00100049188</t>
  </si>
  <si>
    <t>00800272593</t>
  </si>
  <si>
    <t>22500705896</t>
  </si>
  <si>
    <t>40211165937</t>
  </si>
  <si>
    <t>00103910030</t>
  </si>
  <si>
    <t>00104268073</t>
  </si>
  <si>
    <t>00104692629</t>
  </si>
  <si>
    <t>02301409625</t>
  </si>
  <si>
    <t>00112824214</t>
  </si>
  <si>
    <t>00105371702</t>
  </si>
  <si>
    <t>00109504084</t>
  </si>
  <si>
    <t>00101178929</t>
  </si>
  <si>
    <t>00100839448</t>
  </si>
  <si>
    <t>00119296101</t>
  </si>
  <si>
    <t>01800610808</t>
  </si>
  <si>
    <t>00102444502</t>
  </si>
  <si>
    <t>40212237750</t>
  </si>
  <si>
    <t>ERIC GABRIEL DIAZ MEDINA</t>
  </si>
  <si>
    <t>01200989380</t>
  </si>
  <si>
    <t>00114402571</t>
  </si>
  <si>
    <t>02700256437</t>
  </si>
  <si>
    <t>22500528835</t>
  </si>
  <si>
    <t>01800081752</t>
  </si>
  <si>
    <t>08100053415</t>
  </si>
  <si>
    <t>01100213881</t>
  </si>
  <si>
    <t>00116776154</t>
  </si>
  <si>
    <t>22500320811</t>
  </si>
  <si>
    <t>00103001962</t>
  </si>
  <si>
    <t>00100626589</t>
  </si>
  <si>
    <t>01000614899</t>
  </si>
  <si>
    <t>00102030152</t>
  </si>
  <si>
    <t>00102893476</t>
  </si>
  <si>
    <t>00109045138</t>
  </si>
  <si>
    <t>00110114329</t>
  </si>
  <si>
    <t>04700545140</t>
  </si>
  <si>
    <t>00113179808</t>
  </si>
  <si>
    <t>00103649000</t>
  </si>
  <si>
    <t>00118760677</t>
  </si>
  <si>
    <t>40248676187</t>
  </si>
  <si>
    <t>01100320843</t>
  </si>
  <si>
    <t>04701887541</t>
  </si>
  <si>
    <t>00104098025</t>
  </si>
  <si>
    <t>00112858436</t>
  </si>
  <si>
    <t>00100215714</t>
  </si>
  <si>
    <t>03400195826</t>
  </si>
  <si>
    <t>00116871047</t>
  </si>
  <si>
    <t>00100497460</t>
  </si>
  <si>
    <t>09300677029</t>
  </si>
  <si>
    <t>00100433374</t>
  </si>
  <si>
    <t>22800011789</t>
  </si>
  <si>
    <t>00108241415</t>
  </si>
  <si>
    <t>00111325007</t>
  </si>
  <si>
    <t>04700005335</t>
  </si>
  <si>
    <t>02000091658</t>
  </si>
  <si>
    <t>00109868687</t>
  </si>
  <si>
    <t>00100672856</t>
  </si>
  <si>
    <t>00117229211</t>
  </si>
  <si>
    <t>40220166538</t>
  </si>
  <si>
    <t>07600153840</t>
  </si>
  <si>
    <t>00109550277</t>
  </si>
  <si>
    <t>05500343891</t>
  </si>
  <si>
    <t>00118528686</t>
  </si>
  <si>
    <t>00118528967</t>
  </si>
  <si>
    <t>00118871680</t>
  </si>
  <si>
    <t>40215376118</t>
  </si>
  <si>
    <t>00112691761</t>
  </si>
  <si>
    <t>00100386010</t>
  </si>
  <si>
    <t>01600188351</t>
  </si>
  <si>
    <t>00109409607</t>
  </si>
  <si>
    <t>40220649640</t>
  </si>
  <si>
    <t>00100250018</t>
  </si>
  <si>
    <t>05401145932</t>
  </si>
  <si>
    <t>00114158140</t>
  </si>
  <si>
    <t>00100621846</t>
  </si>
  <si>
    <t>40221050533</t>
  </si>
  <si>
    <t>00112826037</t>
  </si>
  <si>
    <t>03105421956</t>
  </si>
  <si>
    <t>00118100270</t>
  </si>
  <si>
    <t>00105759757</t>
  </si>
  <si>
    <t>00109973925</t>
  </si>
  <si>
    <t>00109755280</t>
  </si>
  <si>
    <t>00110953569</t>
  </si>
  <si>
    <t>00107713745</t>
  </si>
  <si>
    <t>02700260819</t>
  </si>
  <si>
    <t>00300620788</t>
  </si>
  <si>
    <t>00115669665</t>
  </si>
  <si>
    <t>07300123135</t>
  </si>
  <si>
    <t>40222502334</t>
  </si>
  <si>
    <t>00110660305</t>
  </si>
  <si>
    <t>00103551602</t>
  </si>
  <si>
    <t>00100017029</t>
  </si>
  <si>
    <t>00100865476</t>
  </si>
  <si>
    <t>00104108642</t>
  </si>
  <si>
    <t>00100673540</t>
  </si>
  <si>
    <t>03700733789</t>
  </si>
  <si>
    <t>00116773318</t>
  </si>
  <si>
    <t>00100675321</t>
  </si>
  <si>
    <t>00105684211</t>
  </si>
  <si>
    <t>22300271925</t>
  </si>
  <si>
    <t>00116440959</t>
  </si>
  <si>
    <t>00111497236</t>
  </si>
  <si>
    <t>00114295421</t>
  </si>
  <si>
    <t>01800698423</t>
  </si>
  <si>
    <t>22500100676</t>
  </si>
  <si>
    <t>09300316818</t>
  </si>
  <si>
    <t>00111460119</t>
  </si>
  <si>
    <t>00104307053</t>
  </si>
  <si>
    <t>00102019304</t>
  </si>
  <si>
    <t>00112715008</t>
  </si>
  <si>
    <t>00107141814</t>
  </si>
  <si>
    <t>40223250768</t>
  </si>
  <si>
    <t>00100063452</t>
  </si>
  <si>
    <t>05900090944</t>
  </si>
  <si>
    <t>40224489068</t>
  </si>
  <si>
    <t>05400873542</t>
  </si>
  <si>
    <t>00100022011</t>
  </si>
  <si>
    <t>06800412618</t>
  </si>
  <si>
    <t>05600816705</t>
  </si>
  <si>
    <t>03104518166</t>
  </si>
  <si>
    <t>00100621507</t>
  </si>
  <si>
    <t>00102648078</t>
  </si>
  <si>
    <t>40224924478</t>
  </si>
  <si>
    <t>00103603015</t>
  </si>
  <si>
    <t>00115600124</t>
  </si>
  <si>
    <t>03101284887</t>
  </si>
  <si>
    <t>00108710005</t>
  </si>
  <si>
    <t>00118176171</t>
  </si>
  <si>
    <t>05401378137</t>
  </si>
  <si>
    <t>03101551905</t>
  </si>
  <si>
    <t>00101243806</t>
  </si>
  <si>
    <t>00102376431</t>
  </si>
  <si>
    <t>00109031377</t>
  </si>
  <si>
    <t>00102920360</t>
  </si>
  <si>
    <t>00109909044</t>
  </si>
  <si>
    <t>02600745703</t>
  </si>
  <si>
    <t>04800799514</t>
  </si>
  <si>
    <t>00109099192</t>
  </si>
  <si>
    <t>00118861574</t>
  </si>
  <si>
    <t>00102872660</t>
  </si>
  <si>
    <t>00100732460</t>
  </si>
  <si>
    <t>02200073381</t>
  </si>
  <si>
    <t>00118534817</t>
  </si>
  <si>
    <t>00118232446</t>
  </si>
  <si>
    <t>00112699426</t>
  </si>
  <si>
    <t>00100104603</t>
  </si>
  <si>
    <t>00100891860</t>
  </si>
  <si>
    <t>00104328547</t>
  </si>
  <si>
    <t>00114108202</t>
  </si>
  <si>
    <t>00107232829</t>
  </si>
  <si>
    <t>40220286617</t>
  </si>
  <si>
    <t>05601565020</t>
  </si>
  <si>
    <t>40223340577</t>
  </si>
  <si>
    <t>03104083112</t>
  </si>
  <si>
    <t>00117906156</t>
  </si>
  <si>
    <t>00107882417</t>
  </si>
  <si>
    <t>40224771754</t>
  </si>
  <si>
    <t>00109290684</t>
  </si>
  <si>
    <t>40213694280</t>
  </si>
  <si>
    <t>00100694991</t>
  </si>
  <si>
    <t>40228380941</t>
  </si>
  <si>
    <t>40223559150</t>
  </si>
  <si>
    <t>02300769656</t>
  </si>
  <si>
    <t>01300383823</t>
  </si>
  <si>
    <t>00101830644</t>
  </si>
  <si>
    <t>00107330201</t>
  </si>
  <si>
    <t>00101431864</t>
  </si>
  <si>
    <t>00109122481</t>
  </si>
  <si>
    <t>00100056514</t>
  </si>
  <si>
    <t>22301596932</t>
  </si>
  <si>
    <t>00100337302</t>
  </si>
  <si>
    <t>00118077007</t>
  </si>
  <si>
    <t>05300278412</t>
  </si>
  <si>
    <t>00101922375</t>
  </si>
  <si>
    <t>00115673162</t>
  </si>
  <si>
    <t>05600095953</t>
  </si>
  <si>
    <t>04800297923</t>
  </si>
  <si>
    <t>05401069371</t>
  </si>
  <si>
    <t>00100147198</t>
  </si>
  <si>
    <t>01600023145</t>
  </si>
  <si>
    <t>40217308432</t>
  </si>
  <si>
    <t>04701401624</t>
  </si>
  <si>
    <t>05601502692</t>
  </si>
  <si>
    <t>02500417205</t>
  </si>
  <si>
    <t>00111517710</t>
  </si>
  <si>
    <t>09300640506</t>
  </si>
  <si>
    <t>00110866993</t>
  </si>
  <si>
    <t>40237938861</t>
  </si>
  <si>
    <t>00112395561</t>
  </si>
  <si>
    <t>00119221729</t>
  </si>
  <si>
    <t>00106833973</t>
  </si>
  <si>
    <t>00114938855</t>
  </si>
  <si>
    <t>22500684331</t>
  </si>
  <si>
    <t>22300649609</t>
  </si>
  <si>
    <t>40220372789</t>
  </si>
  <si>
    <t>22600085405</t>
  </si>
  <si>
    <t>00400128567</t>
  </si>
  <si>
    <t>05800240839</t>
  </si>
  <si>
    <t>00113598015</t>
  </si>
  <si>
    <t>00112874672</t>
  </si>
  <si>
    <t>05601796690</t>
  </si>
  <si>
    <t>40200561831</t>
  </si>
  <si>
    <t>00103194387</t>
  </si>
  <si>
    <t>00100385061</t>
  </si>
  <si>
    <t>40214733400</t>
  </si>
  <si>
    <t>00116545245</t>
  </si>
  <si>
    <t>40237450529</t>
  </si>
  <si>
    <t>00113533400</t>
  </si>
  <si>
    <t>40236780371</t>
  </si>
  <si>
    <t>03700016953</t>
  </si>
  <si>
    <t>00110870813</t>
  </si>
  <si>
    <t>04700109186</t>
  </si>
  <si>
    <t>00100059005</t>
  </si>
  <si>
    <t>00114163728</t>
  </si>
  <si>
    <t>01800199265</t>
  </si>
  <si>
    <t>00104878384</t>
  </si>
  <si>
    <t>01800541300</t>
  </si>
  <si>
    <t>00100639921</t>
  </si>
  <si>
    <t>40213169440</t>
  </si>
  <si>
    <t>00117000687</t>
  </si>
  <si>
    <t>00119444156</t>
  </si>
  <si>
    <t>03100603491</t>
  </si>
  <si>
    <t>00116379322</t>
  </si>
  <si>
    <t>22400758128</t>
  </si>
  <si>
    <t>00117367326</t>
  </si>
  <si>
    <t>00113209290</t>
  </si>
  <si>
    <t>00101715613</t>
  </si>
  <si>
    <t>00118145101</t>
  </si>
  <si>
    <t>00118395946</t>
  </si>
  <si>
    <t>00115518706</t>
  </si>
  <si>
    <t>00104823786</t>
  </si>
  <si>
    <t>00117907022</t>
  </si>
  <si>
    <t>00102174398</t>
  </si>
  <si>
    <t>00118635747</t>
  </si>
  <si>
    <t>00117606137</t>
  </si>
  <si>
    <t>00100141316</t>
  </si>
  <si>
    <t>00200455491</t>
  </si>
  <si>
    <t>00106537376</t>
  </si>
  <si>
    <t>00105661276</t>
  </si>
  <si>
    <t>00117949636</t>
  </si>
  <si>
    <t>00101529436</t>
  </si>
  <si>
    <t>22301456970</t>
  </si>
  <si>
    <t>00100875574</t>
  </si>
  <si>
    <t>00100554401</t>
  </si>
  <si>
    <t>06500028284</t>
  </si>
  <si>
    <t>00116507781</t>
  </si>
  <si>
    <t>05300026332</t>
  </si>
  <si>
    <t>05400631338</t>
  </si>
  <si>
    <t>04000116691</t>
  </si>
  <si>
    <t>03701055828</t>
  </si>
  <si>
    <t>00107665903</t>
  </si>
  <si>
    <t>00105147342</t>
  </si>
  <si>
    <t>00102613379</t>
  </si>
  <si>
    <t>40200739742</t>
  </si>
  <si>
    <t>04400095180</t>
  </si>
  <si>
    <t>40233814652</t>
  </si>
  <si>
    <t>01100404258</t>
  </si>
  <si>
    <t>04000014979</t>
  </si>
  <si>
    <t>00102979663</t>
  </si>
  <si>
    <t>40200656136</t>
  </si>
  <si>
    <t>40220259622</t>
  </si>
  <si>
    <t>40200723027</t>
  </si>
  <si>
    <t>00100303189</t>
  </si>
  <si>
    <t>00115047466</t>
  </si>
  <si>
    <t>00105143366</t>
  </si>
  <si>
    <t>08500027027</t>
  </si>
  <si>
    <t>00115622565</t>
  </si>
  <si>
    <t>00116341108</t>
  </si>
  <si>
    <t>00112815998</t>
  </si>
  <si>
    <t>00100029131</t>
  </si>
  <si>
    <t>04000143018</t>
  </si>
  <si>
    <t>00102372687</t>
  </si>
  <si>
    <t>03200360935</t>
  </si>
  <si>
    <t>05900163030</t>
  </si>
  <si>
    <t>40229768862</t>
  </si>
  <si>
    <t>04900439383</t>
  </si>
  <si>
    <t>00101709970</t>
  </si>
  <si>
    <t>00100609759</t>
  </si>
  <si>
    <t>00118068667</t>
  </si>
  <si>
    <t>22400743328</t>
  </si>
  <si>
    <t>00200155471</t>
  </si>
  <si>
    <t>40218997092</t>
  </si>
  <si>
    <t>40220834788</t>
  </si>
  <si>
    <t>00108342791</t>
  </si>
  <si>
    <t>00100710367</t>
  </si>
  <si>
    <t>01300255724</t>
  </si>
  <si>
    <t>40222377166</t>
  </si>
  <si>
    <t>00114882327</t>
  </si>
  <si>
    <t>04701024913</t>
  </si>
  <si>
    <t>00100062785</t>
  </si>
  <si>
    <t>00100036151</t>
  </si>
  <si>
    <t>05500385868</t>
  </si>
  <si>
    <t>00117387365</t>
  </si>
  <si>
    <t>10400123633</t>
  </si>
  <si>
    <t>40221626779</t>
  </si>
  <si>
    <t>04000017923</t>
  </si>
  <si>
    <t>03100992464</t>
  </si>
  <si>
    <t>00115024614</t>
  </si>
  <si>
    <t>00109197913</t>
  </si>
  <si>
    <t>40220532465</t>
  </si>
  <si>
    <t>22500099878</t>
  </si>
  <si>
    <t>40221068394</t>
  </si>
  <si>
    <t>00500020516</t>
  </si>
  <si>
    <t>02200032262</t>
  </si>
  <si>
    <t>05400143391</t>
  </si>
  <si>
    <t>00119128270</t>
  </si>
  <si>
    <t>04000142598</t>
  </si>
  <si>
    <t>40220780429</t>
  </si>
  <si>
    <t>00104690219</t>
  </si>
  <si>
    <t>00100016559</t>
  </si>
  <si>
    <t>22500700939</t>
  </si>
  <si>
    <t>00100518414</t>
  </si>
  <si>
    <t>00106424351</t>
  </si>
  <si>
    <t>03700167988</t>
  </si>
  <si>
    <t>02300437619</t>
  </si>
  <si>
    <t>04000139024</t>
  </si>
  <si>
    <t>01000484889</t>
  </si>
  <si>
    <t>00200455517</t>
  </si>
  <si>
    <t>40239996990</t>
  </si>
  <si>
    <t>00105162853</t>
  </si>
  <si>
    <t>00111204657</t>
  </si>
  <si>
    <t>00104043005</t>
  </si>
  <si>
    <t>40214835361</t>
  </si>
  <si>
    <t>22300625591</t>
  </si>
  <si>
    <t>00111508636</t>
  </si>
  <si>
    <t>03103897793</t>
  </si>
  <si>
    <t>00107721375</t>
  </si>
  <si>
    <t>04000091522</t>
  </si>
  <si>
    <t>00109402099</t>
  </si>
  <si>
    <t>40232184339</t>
  </si>
  <si>
    <t>00118923481</t>
  </si>
  <si>
    <t>00119226744</t>
  </si>
  <si>
    <t>00110223658</t>
  </si>
  <si>
    <t>00100079896</t>
  </si>
  <si>
    <t>00111452181</t>
  </si>
  <si>
    <t>00100145598</t>
  </si>
  <si>
    <t>00104719059</t>
  </si>
  <si>
    <t>00105592661</t>
  </si>
  <si>
    <t>00119149680</t>
  </si>
  <si>
    <t>22301150284</t>
  </si>
  <si>
    <t>40223059656</t>
  </si>
  <si>
    <t>00119045524</t>
  </si>
  <si>
    <t>40219116916</t>
  </si>
  <si>
    <t>00117951079</t>
  </si>
  <si>
    <t>40209007976</t>
  </si>
  <si>
    <t>04000109043</t>
  </si>
  <si>
    <t>00118929009</t>
  </si>
  <si>
    <t>00102465812</t>
  </si>
  <si>
    <t>03104997576</t>
  </si>
  <si>
    <t>00201260627</t>
  </si>
  <si>
    <t>00116344102</t>
  </si>
  <si>
    <t>00109024281</t>
  </si>
  <si>
    <t>00110975398</t>
  </si>
  <si>
    <t>00114222656</t>
  </si>
  <si>
    <t>40231251337</t>
  </si>
  <si>
    <t>00109016162</t>
  </si>
  <si>
    <t>00115658015</t>
  </si>
  <si>
    <t>00107906976</t>
  </si>
  <si>
    <t>03103890871</t>
  </si>
  <si>
    <t>04701339527</t>
  </si>
  <si>
    <t>01300212220</t>
  </si>
  <si>
    <t>00119461168</t>
  </si>
  <si>
    <t>JOSE MANUEL RODRIGUEZ GARCIA</t>
  </si>
  <si>
    <t>00111151544</t>
  </si>
  <si>
    <t>04900072812</t>
  </si>
  <si>
    <t>03101598864</t>
  </si>
  <si>
    <t>00114149370</t>
  </si>
  <si>
    <t>03700459948</t>
  </si>
  <si>
    <t>00103388179</t>
  </si>
  <si>
    <t>00201310240</t>
  </si>
  <si>
    <t>00107458796</t>
  </si>
  <si>
    <t>07300049678</t>
  </si>
  <si>
    <t>04701670483</t>
  </si>
  <si>
    <t>03500187962</t>
  </si>
  <si>
    <t>00101709491</t>
  </si>
  <si>
    <t>00108270117</t>
  </si>
  <si>
    <t>00103899712</t>
  </si>
  <si>
    <t>00100093764</t>
  </si>
  <si>
    <t>00114340565</t>
  </si>
  <si>
    <t>00109072405</t>
  </si>
  <si>
    <t>00118283068</t>
  </si>
  <si>
    <t>00107590762</t>
  </si>
  <si>
    <t>00107482721</t>
  </si>
  <si>
    <t>22500385939</t>
  </si>
  <si>
    <t>KEMIL ARBAJE LOPEZ</t>
  </si>
  <si>
    <t>40211194812</t>
  </si>
  <si>
    <t>11300039101</t>
  </si>
  <si>
    <t>00109440776</t>
  </si>
  <si>
    <t>22300115858</t>
  </si>
  <si>
    <t>00109699892</t>
  </si>
  <si>
    <t>03103846006</t>
  </si>
  <si>
    <t>00102581949</t>
  </si>
  <si>
    <t>22300498510</t>
  </si>
  <si>
    <t>00102901402</t>
  </si>
  <si>
    <t>04000020836</t>
  </si>
  <si>
    <t>40228020489</t>
  </si>
  <si>
    <t>00116663253</t>
  </si>
  <si>
    <t>02300016595</t>
  </si>
  <si>
    <t>00106962939</t>
  </si>
  <si>
    <t>07100476477</t>
  </si>
  <si>
    <t>00114012818</t>
  </si>
  <si>
    <t>00103528899</t>
  </si>
  <si>
    <t>40223884723</t>
  </si>
  <si>
    <t>00100637529</t>
  </si>
  <si>
    <t>04000124943</t>
  </si>
  <si>
    <t>22300925991</t>
  </si>
  <si>
    <t>03103779710</t>
  </si>
  <si>
    <t>00109433904</t>
  </si>
  <si>
    <t>03104092030</t>
  </si>
  <si>
    <t>00110700614</t>
  </si>
  <si>
    <t>00112764295</t>
  </si>
  <si>
    <t>22301286989</t>
  </si>
  <si>
    <t>05401354104</t>
  </si>
  <si>
    <t>00116111014</t>
  </si>
  <si>
    <t>03700825130</t>
  </si>
  <si>
    <t>00101140408</t>
  </si>
  <si>
    <t>01300366661</t>
  </si>
  <si>
    <t>00101671295</t>
  </si>
  <si>
    <t>00114659535</t>
  </si>
  <si>
    <t>00101727402</t>
  </si>
  <si>
    <t>00109127266</t>
  </si>
  <si>
    <t>00116164153</t>
  </si>
  <si>
    <t>04000104176</t>
  </si>
  <si>
    <t>04400073864</t>
  </si>
  <si>
    <t>40242365407</t>
  </si>
  <si>
    <t>40213551191</t>
  </si>
  <si>
    <t>03100400385</t>
  </si>
  <si>
    <t>22300326414</t>
  </si>
  <si>
    <t>22300152372</t>
  </si>
  <si>
    <t>00101184018</t>
  </si>
  <si>
    <t>00118189083</t>
  </si>
  <si>
    <t>00117943837</t>
  </si>
  <si>
    <t>00102949773</t>
  </si>
  <si>
    <t>40220742734</t>
  </si>
  <si>
    <t>00100809797</t>
  </si>
  <si>
    <t>00104069885</t>
  </si>
  <si>
    <t>00100318260</t>
  </si>
  <si>
    <t>40239298637</t>
  </si>
  <si>
    <t>00500105614</t>
  </si>
  <si>
    <t>00200133353</t>
  </si>
  <si>
    <t>04000016016</t>
  </si>
  <si>
    <t>00107783912</t>
  </si>
  <si>
    <t>22301697045</t>
  </si>
  <si>
    <t>08500009066</t>
  </si>
  <si>
    <t>01201022892</t>
  </si>
  <si>
    <t>05400662630</t>
  </si>
  <si>
    <t>40210424962</t>
  </si>
  <si>
    <t>00109398388</t>
  </si>
  <si>
    <t>00110164613</t>
  </si>
  <si>
    <t>00118903640</t>
  </si>
  <si>
    <t>40210218562</t>
  </si>
  <si>
    <t>04000074833</t>
  </si>
  <si>
    <t>00117271932</t>
  </si>
  <si>
    <t>06100028676</t>
  </si>
  <si>
    <t>04000138430</t>
  </si>
  <si>
    <t>00101005627</t>
  </si>
  <si>
    <t>02200126536</t>
  </si>
  <si>
    <t>00111487203</t>
  </si>
  <si>
    <t>00117905570</t>
  </si>
  <si>
    <t>03800177994</t>
  </si>
  <si>
    <t>00112134432</t>
  </si>
  <si>
    <t>00113834758</t>
  </si>
  <si>
    <t>03700079951</t>
  </si>
  <si>
    <t>00105175236</t>
  </si>
  <si>
    <t>00117313148</t>
  </si>
  <si>
    <t>00118321256</t>
  </si>
  <si>
    <t>00116959552</t>
  </si>
  <si>
    <t>00101631950</t>
  </si>
  <si>
    <t>04000015703</t>
  </si>
  <si>
    <t>00112015672</t>
  </si>
  <si>
    <t>08200258062</t>
  </si>
  <si>
    <t>22301803593</t>
  </si>
  <si>
    <t>00800168817</t>
  </si>
  <si>
    <t>04200051706</t>
  </si>
  <si>
    <t>04900285414</t>
  </si>
  <si>
    <t>08500092310</t>
  </si>
  <si>
    <t>00109599134</t>
  </si>
  <si>
    <t>00200157360</t>
  </si>
  <si>
    <t>00100040120</t>
  </si>
  <si>
    <t>00109479261</t>
  </si>
  <si>
    <t>40209263827</t>
  </si>
  <si>
    <t>00107408270</t>
  </si>
  <si>
    <t>40224218764</t>
  </si>
  <si>
    <t>00116355504</t>
  </si>
  <si>
    <t>22400409961</t>
  </si>
  <si>
    <t>40223542875</t>
  </si>
  <si>
    <t>22300614553</t>
  </si>
  <si>
    <t>40220862953</t>
  </si>
  <si>
    <t>03100503220</t>
  </si>
  <si>
    <t>04000017915</t>
  </si>
  <si>
    <t>03700690880</t>
  </si>
  <si>
    <t>07800125002</t>
  </si>
  <si>
    <t>00119088565</t>
  </si>
  <si>
    <t>22301154310</t>
  </si>
  <si>
    <t>22300933672</t>
  </si>
  <si>
    <t>40226007512</t>
  </si>
  <si>
    <t>00109713776</t>
  </si>
  <si>
    <t>00117619197</t>
  </si>
  <si>
    <t>03102856477</t>
  </si>
  <si>
    <t>00115868242</t>
  </si>
  <si>
    <t>04702063126</t>
  </si>
  <si>
    <t>00105605232</t>
  </si>
  <si>
    <t>00119468205</t>
  </si>
  <si>
    <t>22300033705</t>
  </si>
  <si>
    <t>02600066829</t>
  </si>
  <si>
    <t>00110975059</t>
  </si>
  <si>
    <t>00106806078</t>
  </si>
  <si>
    <t>05900184028</t>
  </si>
  <si>
    <t>00112607742</t>
  </si>
  <si>
    <t>00114902299</t>
  </si>
  <si>
    <t>00110150976</t>
  </si>
  <si>
    <t>00101885598</t>
  </si>
  <si>
    <t>00101752251</t>
  </si>
  <si>
    <t>04100136219</t>
  </si>
  <si>
    <t>00105484430</t>
  </si>
  <si>
    <t>22300531641</t>
  </si>
  <si>
    <t>00109987834</t>
  </si>
  <si>
    <t>03102784380</t>
  </si>
  <si>
    <t>03100945777</t>
  </si>
  <si>
    <t>01100067154</t>
  </si>
  <si>
    <t>00109307355</t>
  </si>
  <si>
    <t>40229319203</t>
  </si>
  <si>
    <t>00104963855</t>
  </si>
  <si>
    <t>02600737759</t>
  </si>
  <si>
    <t>00101756237</t>
  </si>
  <si>
    <t>00112838248</t>
  </si>
  <si>
    <t>03100529928</t>
  </si>
  <si>
    <t>00117733790</t>
  </si>
  <si>
    <t>03101552739</t>
  </si>
  <si>
    <t>01300070438</t>
  </si>
  <si>
    <t>00117916510</t>
  </si>
  <si>
    <t>40239817873</t>
  </si>
  <si>
    <t>03101076457</t>
  </si>
  <si>
    <t>03100481906</t>
  </si>
  <si>
    <t>00105495485</t>
  </si>
  <si>
    <t>00112400478</t>
  </si>
  <si>
    <t>00102831237</t>
  </si>
  <si>
    <t>00100110170</t>
  </si>
  <si>
    <t>00108245598</t>
  </si>
  <si>
    <t>03104922004</t>
  </si>
  <si>
    <t>00115318941</t>
  </si>
  <si>
    <t>00102392792</t>
  </si>
  <si>
    <t>00102255130</t>
  </si>
  <si>
    <t>00114070055</t>
  </si>
  <si>
    <t>00102527090</t>
  </si>
  <si>
    <t>02600368134</t>
  </si>
  <si>
    <t>05400125836</t>
  </si>
  <si>
    <t>00108796996</t>
  </si>
  <si>
    <t>00102130226</t>
  </si>
  <si>
    <t>00114354285</t>
  </si>
  <si>
    <t>03104183649</t>
  </si>
  <si>
    <t>00114529589</t>
  </si>
  <si>
    <t>00116695446</t>
  </si>
  <si>
    <t>00102490778</t>
  </si>
  <si>
    <t>03100035744</t>
  </si>
  <si>
    <t>01700121401</t>
  </si>
  <si>
    <t>03103248922</t>
  </si>
  <si>
    <t>00100895937</t>
  </si>
  <si>
    <t>00102646502</t>
  </si>
  <si>
    <t>03103410308</t>
  </si>
  <si>
    <t>40221526771</t>
  </si>
  <si>
    <t>03101942286</t>
  </si>
  <si>
    <t>03101523656</t>
  </si>
  <si>
    <t>00107789745</t>
  </si>
  <si>
    <t>40212588772</t>
  </si>
  <si>
    <t>03103062786</t>
  </si>
  <si>
    <t>01201194451</t>
  </si>
  <si>
    <t>00119317527</t>
  </si>
  <si>
    <t>05900153833</t>
  </si>
  <si>
    <t>22500343623</t>
  </si>
  <si>
    <t>06800138346</t>
  </si>
  <si>
    <t>40208923512</t>
  </si>
  <si>
    <t>04600247532</t>
  </si>
  <si>
    <t>01000777662</t>
  </si>
  <si>
    <t>00109593558</t>
  </si>
  <si>
    <t>00114006976</t>
  </si>
  <si>
    <t>10800091836</t>
  </si>
  <si>
    <t>03101881310</t>
  </si>
  <si>
    <t>00116981531</t>
  </si>
  <si>
    <t>22500153824</t>
  </si>
  <si>
    <t>03100789951</t>
  </si>
  <si>
    <t>07100255715</t>
  </si>
  <si>
    <t>00100806652</t>
  </si>
  <si>
    <t>00109377333</t>
  </si>
  <si>
    <t>01600063489</t>
  </si>
  <si>
    <t>00105306864</t>
  </si>
  <si>
    <t>00111177564</t>
  </si>
  <si>
    <t>00109067769</t>
  </si>
  <si>
    <t>03104329119</t>
  </si>
  <si>
    <t>09500068185</t>
  </si>
  <si>
    <t>00114454952</t>
  </si>
  <si>
    <t>03100196538</t>
  </si>
  <si>
    <t>00100560879</t>
  </si>
  <si>
    <t>03102792870</t>
  </si>
  <si>
    <t>03100296627</t>
  </si>
  <si>
    <t>00109163535</t>
  </si>
  <si>
    <t>00100078831</t>
  </si>
  <si>
    <t>03102438540</t>
  </si>
  <si>
    <t>00112940028</t>
  </si>
  <si>
    <t>40200459143</t>
  </si>
  <si>
    <t>00110318797</t>
  </si>
  <si>
    <t>03104521186</t>
  </si>
  <si>
    <t>03104587906</t>
  </si>
  <si>
    <t>40221301753</t>
  </si>
  <si>
    <t>00118172816</t>
  </si>
  <si>
    <t>00116821000</t>
  </si>
  <si>
    <t>00105731087</t>
  </si>
  <si>
    <t>00100050707</t>
  </si>
  <si>
    <t>00106538077</t>
  </si>
  <si>
    <t>00113757231</t>
  </si>
  <si>
    <t>40238644708</t>
  </si>
  <si>
    <t>00109061663</t>
  </si>
  <si>
    <t>00100896901</t>
  </si>
  <si>
    <t>40222908994</t>
  </si>
  <si>
    <t>03102932021</t>
  </si>
  <si>
    <t>01200907143</t>
  </si>
  <si>
    <t>00108819889</t>
  </si>
  <si>
    <t>00104882030</t>
  </si>
  <si>
    <t>03102751074</t>
  </si>
  <si>
    <t>00113884134</t>
  </si>
  <si>
    <t>00103260014</t>
  </si>
  <si>
    <t>03103104281</t>
  </si>
  <si>
    <t>03102243155</t>
  </si>
  <si>
    <t>03100816440</t>
  </si>
  <si>
    <t>03102156621</t>
  </si>
  <si>
    <t>03101147639</t>
  </si>
  <si>
    <t>03100813116</t>
  </si>
  <si>
    <t>03100673106</t>
  </si>
  <si>
    <t>00108186925</t>
  </si>
  <si>
    <t>00100703958</t>
  </si>
  <si>
    <t>00100756808</t>
  </si>
  <si>
    <t>00109626853</t>
  </si>
  <si>
    <t>00117774141</t>
  </si>
  <si>
    <t>00101794337</t>
  </si>
  <si>
    <t>03104776871</t>
  </si>
  <si>
    <t>03500086073</t>
  </si>
  <si>
    <t>03100043722</t>
  </si>
  <si>
    <t>04700042395</t>
  </si>
  <si>
    <t>03100719610</t>
  </si>
  <si>
    <t>05300354122</t>
  </si>
  <si>
    <t>08600048410</t>
  </si>
  <si>
    <t>00101954717</t>
  </si>
  <si>
    <t>40210930778</t>
  </si>
  <si>
    <t>00118600378</t>
  </si>
  <si>
    <t>01200876447</t>
  </si>
  <si>
    <t>00103018289</t>
  </si>
  <si>
    <t>03101094104</t>
  </si>
  <si>
    <t>03101939555</t>
  </si>
  <si>
    <t>03103189886</t>
  </si>
  <si>
    <t>00107766438</t>
  </si>
  <si>
    <t>03102027665</t>
  </si>
  <si>
    <t>09600112420</t>
  </si>
  <si>
    <t>03100473077</t>
  </si>
  <si>
    <t>00116432055</t>
  </si>
  <si>
    <t>00119077030</t>
  </si>
  <si>
    <t>03100309032</t>
  </si>
  <si>
    <t>03101855355</t>
  </si>
  <si>
    <t>03102002692</t>
  </si>
  <si>
    <t>00115230872</t>
  </si>
  <si>
    <t>00111140851</t>
  </si>
  <si>
    <t>03900145610</t>
  </si>
  <si>
    <t>22300948084</t>
  </si>
  <si>
    <t>22300082520</t>
  </si>
  <si>
    <t>00108810128</t>
  </si>
  <si>
    <t>00102201928</t>
  </si>
  <si>
    <t>00105508691</t>
  </si>
  <si>
    <t>01200290128</t>
  </si>
  <si>
    <t>03100343627</t>
  </si>
  <si>
    <t>03104500800</t>
  </si>
  <si>
    <t>40222119212</t>
  </si>
  <si>
    <t>40222472223</t>
  </si>
  <si>
    <t>00114834443</t>
  </si>
  <si>
    <t>00107953929</t>
  </si>
  <si>
    <t>22500010073</t>
  </si>
  <si>
    <t>03101630675</t>
  </si>
  <si>
    <t>00103693826</t>
  </si>
  <si>
    <t>01200029799</t>
  </si>
  <si>
    <t>00107519639</t>
  </si>
  <si>
    <t>03100999154</t>
  </si>
  <si>
    <t>00102741501</t>
  </si>
  <si>
    <t>01001083680</t>
  </si>
  <si>
    <t>00114100100</t>
  </si>
  <si>
    <t>01600044521</t>
  </si>
  <si>
    <t>03101179251</t>
  </si>
  <si>
    <t>00111044152</t>
  </si>
  <si>
    <t>40224430807</t>
  </si>
  <si>
    <t>03101496077</t>
  </si>
  <si>
    <t>00107516346</t>
  </si>
  <si>
    <t>03100040389</t>
  </si>
  <si>
    <t>00300624327</t>
  </si>
  <si>
    <t>03100421258</t>
  </si>
  <si>
    <t>00113479703</t>
  </si>
  <si>
    <t>22300832627</t>
  </si>
  <si>
    <t>40227063241</t>
  </si>
  <si>
    <t>03104359397</t>
  </si>
  <si>
    <t>00113827547</t>
  </si>
  <si>
    <t>03101032930</t>
  </si>
  <si>
    <t>00102513918</t>
  </si>
  <si>
    <t>00104231154</t>
  </si>
  <si>
    <t>03103852715</t>
  </si>
  <si>
    <t>03100378706</t>
  </si>
  <si>
    <t>03600318004</t>
  </si>
  <si>
    <t>03102941071</t>
  </si>
  <si>
    <t>01600177693</t>
  </si>
  <si>
    <t>00100744473</t>
  </si>
  <si>
    <t>03100141443</t>
  </si>
  <si>
    <t>00117101162</t>
  </si>
  <si>
    <t>03105480283</t>
  </si>
  <si>
    <t>40224044624</t>
  </si>
  <si>
    <t>03103268680</t>
  </si>
  <si>
    <t>00105234538</t>
  </si>
  <si>
    <t>00109106682</t>
  </si>
  <si>
    <t>03102006214</t>
  </si>
  <si>
    <t>03101025819</t>
  </si>
  <si>
    <t>00104883459</t>
  </si>
  <si>
    <t>03104788066</t>
  </si>
  <si>
    <t>00104359898</t>
  </si>
  <si>
    <t>00112748793</t>
  </si>
  <si>
    <t>00102039690</t>
  </si>
  <si>
    <t>40234595425</t>
  </si>
  <si>
    <t>09000072950</t>
  </si>
  <si>
    <t>00100061621</t>
  </si>
  <si>
    <t>22500889567</t>
  </si>
  <si>
    <t>00115136731</t>
  </si>
  <si>
    <t>00117537563</t>
  </si>
  <si>
    <t>02700006576</t>
  </si>
  <si>
    <t>40215400819</t>
  </si>
  <si>
    <t>40223006871</t>
  </si>
  <si>
    <t>01200039723</t>
  </si>
  <si>
    <t>40224157558</t>
  </si>
  <si>
    <t>03700781796</t>
  </si>
  <si>
    <t>00118216456</t>
  </si>
  <si>
    <t>40225053665</t>
  </si>
  <si>
    <t>00113216758</t>
  </si>
  <si>
    <t>00100560812</t>
  </si>
  <si>
    <t>00118334176</t>
  </si>
  <si>
    <t>ANA JOHANNY DURAN ROSARIO</t>
  </si>
  <si>
    <t>00112460845</t>
  </si>
  <si>
    <t>40220119586</t>
  </si>
  <si>
    <t>40222493062</t>
  </si>
  <si>
    <t>01200433686</t>
  </si>
  <si>
    <t>00102103215</t>
  </si>
  <si>
    <t>04900340979</t>
  </si>
  <si>
    <t>22500507730</t>
  </si>
  <si>
    <t>00101045581</t>
  </si>
  <si>
    <t>06000210622</t>
  </si>
  <si>
    <t>22300104381</t>
  </si>
  <si>
    <t>40223069481</t>
  </si>
  <si>
    <t>00103894622</t>
  </si>
  <si>
    <t>04500157039</t>
  </si>
  <si>
    <t>40222047041</t>
  </si>
  <si>
    <t>00101958809</t>
  </si>
  <si>
    <t>06800394857</t>
  </si>
  <si>
    <t>07100044697</t>
  </si>
  <si>
    <t>03700700663</t>
  </si>
  <si>
    <t>CINTHYA KRISMER BAUTISTA SANTANA</t>
  </si>
  <si>
    <t>40221054386</t>
  </si>
  <si>
    <t>00118321538</t>
  </si>
  <si>
    <t>00101844918</t>
  </si>
  <si>
    <t>00111434098</t>
  </si>
  <si>
    <t>40220999276</t>
  </si>
  <si>
    <t>03103485854</t>
  </si>
  <si>
    <t>04701081517</t>
  </si>
  <si>
    <t>03103587022</t>
  </si>
  <si>
    <t>00201635919</t>
  </si>
  <si>
    <t>40226080253</t>
  </si>
  <si>
    <t>22400337873</t>
  </si>
  <si>
    <t>00100901081</t>
  </si>
  <si>
    <t>22301291641</t>
  </si>
  <si>
    <t>22500121193</t>
  </si>
  <si>
    <t>22500150762</t>
  </si>
  <si>
    <t>40224813036</t>
  </si>
  <si>
    <t>22300774043</t>
  </si>
  <si>
    <t>04100156878</t>
  </si>
  <si>
    <t>00117622241</t>
  </si>
  <si>
    <t>03400487710</t>
  </si>
  <si>
    <t>00118103936</t>
  </si>
  <si>
    <t>00100126408</t>
  </si>
  <si>
    <t>00118794759</t>
  </si>
  <si>
    <t>00119377711</t>
  </si>
  <si>
    <t>00113139059</t>
  </si>
  <si>
    <t>00115647794</t>
  </si>
  <si>
    <t>00103644092</t>
  </si>
  <si>
    <t>02600809905</t>
  </si>
  <si>
    <t>40200402218</t>
  </si>
  <si>
    <t>00109192724</t>
  </si>
  <si>
    <t>00100649052</t>
  </si>
  <si>
    <t>05100217859</t>
  </si>
  <si>
    <t>22300997008</t>
  </si>
  <si>
    <t>00201442589</t>
  </si>
  <si>
    <t>00100718972</t>
  </si>
  <si>
    <t>03104797273</t>
  </si>
  <si>
    <t>04800056154</t>
  </si>
  <si>
    <t>03103217547</t>
  </si>
  <si>
    <t>00101032183</t>
  </si>
  <si>
    <t>03103787838</t>
  </si>
  <si>
    <t>00102658465</t>
  </si>
  <si>
    <t>00100843283</t>
  </si>
  <si>
    <t>01200013074</t>
  </si>
  <si>
    <t>00100115112</t>
  </si>
  <si>
    <t>00118587690</t>
  </si>
  <si>
    <t>40220314518</t>
  </si>
  <si>
    <t>JUAN BAUTISTA ROSARIO AQUINO</t>
  </si>
  <si>
    <t>22300688557</t>
  </si>
  <si>
    <t>05500272967</t>
  </si>
  <si>
    <t>40222839769</t>
  </si>
  <si>
    <t>JUANA ANGELA RAFAELA HERNANDEZ NUÑEZ</t>
  </si>
  <si>
    <t>00101198794</t>
  </si>
  <si>
    <t>40221568237</t>
  </si>
  <si>
    <t>22500322973</t>
  </si>
  <si>
    <t>40223249976</t>
  </si>
  <si>
    <t>07900154704</t>
  </si>
  <si>
    <t>22300008509</t>
  </si>
  <si>
    <t>22300759861</t>
  </si>
  <si>
    <t>00114993280</t>
  </si>
  <si>
    <t>00100872035</t>
  </si>
  <si>
    <t>00100690775</t>
  </si>
  <si>
    <t>00104953153</t>
  </si>
  <si>
    <t>00118434265</t>
  </si>
  <si>
    <t>06900004539</t>
  </si>
  <si>
    <t>02301580417</t>
  </si>
  <si>
    <t>00106712094</t>
  </si>
  <si>
    <t>04700008578</t>
  </si>
  <si>
    <t>00108924176</t>
  </si>
  <si>
    <t>40250922206</t>
  </si>
  <si>
    <t>00112677083</t>
  </si>
  <si>
    <t>00115701880</t>
  </si>
  <si>
    <t>00110746633</t>
  </si>
  <si>
    <t>00201491255</t>
  </si>
  <si>
    <t>00108703844</t>
  </si>
  <si>
    <t>00116098377</t>
  </si>
  <si>
    <t>01300496575</t>
  </si>
  <si>
    <t>02800006559</t>
  </si>
  <si>
    <t>00100429778</t>
  </si>
  <si>
    <t>40200678361</t>
  </si>
  <si>
    <t>00116514092</t>
  </si>
  <si>
    <t>00101028314</t>
  </si>
  <si>
    <t>03700942299</t>
  </si>
  <si>
    <t>40221840115</t>
  </si>
  <si>
    <t>00119003622</t>
  </si>
  <si>
    <t>40223699782</t>
  </si>
  <si>
    <t>22300426776</t>
  </si>
  <si>
    <t>00117190728</t>
  </si>
  <si>
    <t>40224267118</t>
  </si>
  <si>
    <t>PEDRO LORENZO PEÑA LABOUR</t>
  </si>
  <si>
    <t>22300220278</t>
  </si>
  <si>
    <t>PRISCI DELICIA PUJOLS MEJIA</t>
  </si>
  <si>
    <t>40222047199</t>
  </si>
  <si>
    <t>00106995319</t>
  </si>
  <si>
    <t>02300566029</t>
  </si>
  <si>
    <t>00101535060</t>
  </si>
  <si>
    <t>40220928044</t>
  </si>
  <si>
    <t>00108154220</t>
  </si>
  <si>
    <t>22400056606</t>
  </si>
  <si>
    <t>03100402639</t>
  </si>
  <si>
    <t>00117685610</t>
  </si>
  <si>
    <t>07100477533</t>
  </si>
  <si>
    <t>00104862065</t>
  </si>
  <si>
    <t>22300547258</t>
  </si>
  <si>
    <t>00117740894</t>
  </si>
  <si>
    <t>00116334004</t>
  </si>
  <si>
    <t>00103848339</t>
  </si>
  <si>
    <t>03102624594</t>
  </si>
  <si>
    <t>00300687720</t>
  </si>
  <si>
    <t>22600023851</t>
  </si>
  <si>
    <t>09200024827</t>
  </si>
  <si>
    <t>04700164710</t>
  </si>
  <si>
    <t>00118133115</t>
  </si>
  <si>
    <t>40209247564</t>
  </si>
  <si>
    <t>01700011818</t>
  </si>
  <si>
    <t>22400170860</t>
  </si>
  <si>
    <t>40212685727</t>
  </si>
  <si>
    <t>01800081729</t>
  </si>
  <si>
    <t>40221746536</t>
  </si>
  <si>
    <t>00100876093</t>
  </si>
  <si>
    <t>02301347056</t>
  </si>
  <si>
    <t>03701108437</t>
  </si>
  <si>
    <t>DEPARTAMENTO REGIONAL DE MONUMENTOS</t>
  </si>
  <si>
    <t>40212734210</t>
  </si>
  <si>
    <t>40223943016</t>
  </si>
  <si>
    <t>40221801018</t>
  </si>
  <si>
    <t>22300253774</t>
  </si>
  <si>
    <t>00111330221</t>
  </si>
  <si>
    <t>00111361986</t>
  </si>
  <si>
    <t>00117388504</t>
  </si>
  <si>
    <t>01300064969</t>
  </si>
  <si>
    <t>00103549812</t>
  </si>
  <si>
    <t>00100311323</t>
  </si>
  <si>
    <t>00100634591</t>
  </si>
  <si>
    <t>00105524755</t>
  </si>
  <si>
    <t>04700163134</t>
  </si>
  <si>
    <t>00104830260</t>
  </si>
  <si>
    <t>00108689282</t>
  </si>
  <si>
    <t>00110743721</t>
  </si>
  <si>
    <t>00107431538</t>
  </si>
  <si>
    <t>03100157175</t>
  </si>
  <si>
    <t>00100552900</t>
  </si>
  <si>
    <t>00102447216</t>
  </si>
  <si>
    <t>00100122811</t>
  </si>
  <si>
    <t>00103404737</t>
  </si>
  <si>
    <t>00100344571</t>
  </si>
  <si>
    <t>40226283733</t>
  </si>
  <si>
    <t>00116660002</t>
  </si>
  <si>
    <t>40223844552</t>
  </si>
  <si>
    <t>40226595060</t>
  </si>
  <si>
    <t>13100001182</t>
  </si>
  <si>
    <t>22301699298</t>
  </si>
  <si>
    <t>01800623884</t>
  </si>
  <si>
    <t>01600171043</t>
  </si>
  <si>
    <t>40227189483</t>
  </si>
  <si>
    <t>01400129944</t>
  </si>
  <si>
    <t>00119379105</t>
  </si>
  <si>
    <t>01100428612</t>
  </si>
  <si>
    <t>40228094617</t>
  </si>
  <si>
    <t>00500467014</t>
  </si>
  <si>
    <t>40220916056</t>
  </si>
  <si>
    <t>40228408106</t>
  </si>
  <si>
    <t>40226632533</t>
  </si>
  <si>
    <t>04900803133</t>
  </si>
  <si>
    <t>01600153900</t>
  </si>
  <si>
    <t>01600172157</t>
  </si>
  <si>
    <t>00104996921</t>
  </si>
  <si>
    <t>22500146729</t>
  </si>
  <si>
    <t>00108596602</t>
  </si>
  <si>
    <t>00116589078</t>
  </si>
  <si>
    <t>00112267885</t>
  </si>
  <si>
    <t>40240375317</t>
  </si>
  <si>
    <t>00117824664</t>
  </si>
  <si>
    <t>40223025673</t>
  </si>
  <si>
    <t>01600179418</t>
  </si>
  <si>
    <t>40222789097</t>
  </si>
  <si>
    <t>22800005070</t>
  </si>
  <si>
    <t>00118896265</t>
  </si>
  <si>
    <t>00116328881</t>
  </si>
  <si>
    <t>05200086782</t>
  </si>
  <si>
    <t>22300419904</t>
  </si>
  <si>
    <t>01100349081</t>
  </si>
  <si>
    <t>09300784361</t>
  </si>
  <si>
    <t>02200282503</t>
  </si>
  <si>
    <t>07800142320</t>
  </si>
  <si>
    <t>00111799037</t>
  </si>
  <si>
    <t>01600210213</t>
  </si>
  <si>
    <t>00110395530</t>
  </si>
  <si>
    <t>40226787105</t>
  </si>
  <si>
    <t>00111792644</t>
  </si>
  <si>
    <t>08300048058</t>
  </si>
  <si>
    <t>04701208656</t>
  </si>
  <si>
    <t>40213483874</t>
  </si>
  <si>
    <t>40214134740</t>
  </si>
  <si>
    <t>40237998089</t>
  </si>
  <si>
    <t>00201505021</t>
  </si>
  <si>
    <t>40221828078</t>
  </si>
  <si>
    <t>02700282193</t>
  </si>
  <si>
    <t>00111662581</t>
  </si>
  <si>
    <t>00117058636</t>
  </si>
  <si>
    <t>40221404391</t>
  </si>
  <si>
    <t>00117027102</t>
  </si>
  <si>
    <t>40227283567</t>
  </si>
  <si>
    <t>22700031176</t>
  </si>
  <si>
    <t>40223574993</t>
  </si>
  <si>
    <t>40226479497</t>
  </si>
  <si>
    <t>00800329666</t>
  </si>
  <si>
    <t>02000176608</t>
  </si>
  <si>
    <t>JOSE ALBERTO GIL REYES</t>
  </si>
  <si>
    <t>40224981742</t>
  </si>
  <si>
    <t>02000122628</t>
  </si>
  <si>
    <t>00111466777</t>
  </si>
  <si>
    <t>00112597224</t>
  </si>
  <si>
    <t>00118010172</t>
  </si>
  <si>
    <t>40226384077</t>
  </si>
  <si>
    <t>40213536507</t>
  </si>
  <si>
    <t>22500595487</t>
  </si>
  <si>
    <t>08400153477</t>
  </si>
  <si>
    <t>00116439308</t>
  </si>
  <si>
    <t>00111661823</t>
  </si>
  <si>
    <t>02000129185</t>
  </si>
  <si>
    <t>00117515585</t>
  </si>
  <si>
    <t>01001173838</t>
  </si>
  <si>
    <t>01100270121</t>
  </si>
  <si>
    <t>07600224740</t>
  </si>
  <si>
    <t>08300037127</t>
  </si>
  <si>
    <t>40226354658</t>
  </si>
  <si>
    <t>00105965842</t>
  </si>
  <si>
    <t>JULIO AURELIO ZORRILLA RODRIGUEZ</t>
  </si>
  <si>
    <t>22300193764</t>
  </si>
  <si>
    <t>40224409298</t>
  </si>
  <si>
    <t>02200354682</t>
  </si>
  <si>
    <t>00112335062</t>
  </si>
  <si>
    <t>JULIO PEÑA</t>
  </si>
  <si>
    <t>01800615310</t>
  </si>
  <si>
    <t>40223532538</t>
  </si>
  <si>
    <t>00117698571</t>
  </si>
  <si>
    <t>40225742242</t>
  </si>
  <si>
    <t>22301447227</t>
  </si>
  <si>
    <t>40226368187</t>
  </si>
  <si>
    <t>01800609362</t>
  </si>
  <si>
    <t>40214163285</t>
  </si>
  <si>
    <t>02000089942</t>
  </si>
  <si>
    <t>22500102615</t>
  </si>
  <si>
    <t>00111701918</t>
  </si>
  <si>
    <t>40221710003</t>
  </si>
  <si>
    <t>01200820049</t>
  </si>
  <si>
    <t>00115296451</t>
  </si>
  <si>
    <t>22300619842</t>
  </si>
  <si>
    <t>01700188707</t>
  </si>
  <si>
    <t>01600169054</t>
  </si>
  <si>
    <t>00118818210</t>
  </si>
  <si>
    <t>00111808101</t>
  </si>
  <si>
    <t>22500056415</t>
  </si>
  <si>
    <t>40224945994</t>
  </si>
  <si>
    <t>00500472808</t>
  </si>
  <si>
    <t>09300679959</t>
  </si>
  <si>
    <t>40223359650</t>
  </si>
  <si>
    <t>40221433093</t>
  </si>
  <si>
    <t>01100364858</t>
  </si>
  <si>
    <t>02000116984</t>
  </si>
  <si>
    <t>22300642661</t>
  </si>
  <si>
    <t>00800227860</t>
  </si>
  <si>
    <t>01100293487</t>
  </si>
  <si>
    <t>40224706776</t>
  </si>
  <si>
    <t>NELVIN TEJADA TEJERA</t>
  </si>
  <si>
    <t>40213748516</t>
  </si>
  <si>
    <t>02000088241</t>
  </si>
  <si>
    <t>03701262747</t>
  </si>
  <si>
    <t>22301284620</t>
  </si>
  <si>
    <t>22400377549</t>
  </si>
  <si>
    <t>00113821250</t>
  </si>
  <si>
    <t>22301150565</t>
  </si>
  <si>
    <t>00200952505</t>
  </si>
  <si>
    <t>00112026372</t>
  </si>
  <si>
    <t>00110916699</t>
  </si>
  <si>
    <t>11000065497</t>
  </si>
  <si>
    <t>15500016819</t>
  </si>
  <si>
    <t>02800626984</t>
  </si>
  <si>
    <t>40221455427</t>
  </si>
  <si>
    <t>08300017228</t>
  </si>
  <si>
    <t>11800071455</t>
  </si>
  <si>
    <t>01600153611</t>
  </si>
  <si>
    <t>02000136453</t>
  </si>
  <si>
    <t>08200165291</t>
  </si>
  <si>
    <t>SIXTO MANUEL VASQUEZ DE LEON</t>
  </si>
  <si>
    <t>04900721715</t>
  </si>
  <si>
    <t>01001025939</t>
  </si>
  <si>
    <t>07800100401</t>
  </si>
  <si>
    <t>40241088505</t>
  </si>
  <si>
    <t>00111931135</t>
  </si>
  <si>
    <t>01600197683</t>
  </si>
  <si>
    <t>22500053636</t>
  </si>
  <si>
    <t>11000050192</t>
  </si>
  <si>
    <t>40226045736</t>
  </si>
  <si>
    <t>07500113613</t>
  </si>
  <si>
    <t>22301629014</t>
  </si>
  <si>
    <t>40209081120</t>
  </si>
  <si>
    <t>00114269111</t>
  </si>
  <si>
    <t>40226943757</t>
  </si>
  <si>
    <t>04400255099</t>
  </si>
  <si>
    <t>00111715645</t>
  </si>
  <si>
    <t>00111695912</t>
  </si>
  <si>
    <t>40242079214</t>
  </si>
  <si>
    <t>40224421186</t>
  </si>
  <si>
    <t>00112356001</t>
  </si>
  <si>
    <t>00104513171</t>
  </si>
  <si>
    <t>00111537957</t>
  </si>
  <si>
    <t>00104655741</t>
  </si>
  <si>
    <t>00105586663</t>
  </si>
  <si>
    <t>00107338840</t>
  </si>
  <si>
    <t>00117642603</t>
  </si>
  <si>
    <t>00102073939</t>
  </si>
  <si>
    <t>03103159921</t>
  </si>
  <si>
    <t>05400396320</t>
  </si>
  <si>
    <t>00109991505</t>
  </si>
  <si>
    <t>00101511343</t>
  </si>
  <si>
    <t>03103072314</t>
  </si>
  <si>
    <t>00103167466</t>
  </si>
  <si>
    <t>00100401082</t>
  </si>
  <si>
    <t>00102601978</t>
  </si>
  <si>
    <t>01700250044</t>
  </si>
  <si>
    <t>40202127866</t>
  </si>
  <si>
    <t>40227822976</t>
  </si>
  <si>
    <t>40200531974</t>
  </si>
  <si>
    <t>22301406769</t>
  </si>
  <si>
    <t>00117205955</t>
  </si>
  <si>
    <t>40213816040</t>
  </si>
  <si>
    <t>40223619673</t>
  </si>
  <si>
    <t>22500909779</t>
  </si>
  <si>
    <t>Area Liquidacion</t>
  </si>
  <si>
    <t>Numero Documento</t>
  </si>
  <si>
    <t>EMPLEADOS TEMPORALES</t>
  </si>
  <si>
    <t>RAIZA VALENTINA PRESTOL ALMANZAR DE CAMPOS</t>
  </si>
  <si>
    <t>ENCARGADA INVESTIGACION Y DOCUMENTACION</t>
  </si>
  <si>
    <t>MARIA OLIMPIA GARCIA SANCHEZ DE ROSARIO</t>
  </si>
  <si>
    <t>STEFFANIE SHANDRA DE LEMOS KELNER</t>
  </si>
  <si>
    <t>ANALISTA DESARROLLO INSTITUCIONAL</t>
  </si>
  <si>
    <t>CORRDINADOR DE SERVICIOS GENERALES</t>
  </si>
  <si>
    <t>ANALISTA DE COMPRAS Y CONTRATACIONES</t>
  </si>
  <si>
    <t>01.83.03.03.00.01</t>
  </si>
  <si>
    <t>ELIZABETH DEL CARMEN SILVESTRE GARCIA</t>
  </si>
  <si>
    <t>YESSICA DURAN ALCANTARA</t>
  </si>
  <si>
    <t>DIRECCION DE FOMENTO Y DESARROLLO DE LAS INDUSTRIAS CULTURALES</t>
  </si>
  <si>
    <t>01.83.05.00.01</t>
  </si>
  <si>
    <t>01.83.00.25.03.02</t>
  </si>
  <si>
    <t>INDHIARA ADRIANNA HERRERA DEL ROSARIO</t>
  </si>
  <si>
    <t>VASQUEZ NOLASCO KEILA TERESITA</t>
  </si>
  <si>
    <t>ENC. RELACIONES INTERNACIONALES</t>
  </si>
  <si>
    <t>COORDINADOR (A) DE COMPENSACION Y BENEFICIOS</t>
  </si>
  <si>
    <t>GESTORA CULTURAL EN PRODUCCION DEL TEATRO GULOYA</t>
  </si>
  <si>
    <t>COORDINADOR (A) DE PLANIFICACION</t>
  </si>
  <si>
    <t>TECNICO EN COMPRAS Y CONTRATACIONES</t>
  </si>
  <si>
    <t>ENCARGADO (A) ADMINISTRATIVO (A)</t>
  </si>
  <si>
    <t>ENC. SECCION CORRESPONDENCIA Y ARCHIVO</t>
  </si>
  <si>
    <t>COORDINADOR (A) DE CAPACITACION</t>
  </si>
  <si>
    <t>PERSONAL DE VIGILANCIA</t>
  </si>
  <si>
    <t>CARMEN ALICIA TEJADA CANDELARIO</t>
  </si>
  <si>
    <t>VIVIAN ONEIDA ARIAS DE LOS SANTOS DE FLORIAN</t>
  </si>
  <si>
    <t>JEANNETTE ALTAGRACIA MACARIO RODRIGUEZ</t>
  </si>
  <si>
    <t>EDDWARD JAVIER GARCIA MONEGRO</t>
  </si>
  <si>
    <t>JUAN FRANCISCO DE JESUS DE JESUS SANTANA</t>
  </si>
  <si>
    <t>TRAMITE DE PENSION</t>
  </si>
  <si>
    <t>MERCEDES VICTORIA LAUREANO ALCANTARA</t>
  </si>
  <si>
    <t>ROSA NAVARRO</t>
  </si>
  <si>
    <t>cta</t>
  </si>
  <si>
    <t>2.1.1.2.08</t>
  </si>
  <si>
    <t>2.1.1.1.01</t>
  </si>
  <si>
    <t>2.1.2.2.05</t>
  </si>
  <si>
    <t>2.1.1.3.01</t>
  </si>
  <si>
    <t>nodoc</t>
  </si>
  <si>
    <t>MASCULINO</t>
  </si>
  <si>
    <t>FEMENINO</t>
  </si>
  <si>
    <t>codigo</t>
  </si>
  <si>
    <t>genero</t>
  </si>
  <si>
    <t>codlugarfun</t>
  </si>
  <si>
    <t>CATEGORIA DEL SERVIDOR2</t>
  </si>
  <si>
    <t>REPORTE DE COMPENSACIÓN DE SEGURIDAD - CORRESPONDIENTE AL MES DE JULIO DE 2022</t>
  </si>
  <si>
    <t>00109776732</t>
  </si>
  <si>
    <t>00117837815</t>
  </si>
  <si>
    <t>00103179735</t>
  </si>
  <si>
    <t>00107068314</t>
  </si>
  <si>
    <t>00111833216</t>
  </si>
  <si>
    <t>00119049500</t>
  </si>
  <si>
    <t>06800553338</t>
  </si>
  <si>
    <t>40212317693</t>
  </si>
  <si>
    <t>AA2450553</t>
  </si>
  <si>
    <t>00117907881</t>
  </si>
  <si>
    <t>01100320553</t>
  </si>
  <si>
    <t>01600116576</t>
  </si>
  <si>
    <t>06800045160</t>
  </si>
  <si>
    <t>13000006174</t>
  </si>
  <si>
    <t>40213931880</t>
  </si>
  <si>
    <t>40228023772</t>
  </si>
  <si>
    <t>FACILITADOR</t>
  </si>
  <si>
    <t>CARRERA</t>
  </si>
  <si>
    <t>SEGÚN JULIO</t>
  </si>
  <si>
    <t>YSRAEL FABIAN JORGE</t>
  </si>
  <si>
    <t>LORENA DEL PILAR VALENZUELA SOUSA</t>
  </si>
  <si>
    <t>NIKAURY YURIDIA GARCIA  PEREZ</t>
  </si>
  <si>
    <t>INGRID SABRINA LALONDRIZ RODRIGUEZ</t>
  </si>
  <si>
    <t>NELSON GOMEZ PEREZ</t>
  </si>
  <si>
    <t>FELIX BAUTISTA DE LA CRUZ</t>
  </si>
  <si>
    <t>JULIO ECHAVARRIA UBRI</t>
  </si>
  <si>
    <t>ARTURO ANDRES DILONE DE JESUS</t>
  </si>
  <si>
    <t>DAVIANNA PATRICIA MARTINEZ RUIZ</t>
  </si>
  <si>
    <t>FRANCISCO LOPEZ FRIAS</t>
  </si>
  <si>
    <t>OBISPO ENCARNACION ENCARNACION</t>
  </si>
  <si>
    <t>IVAN DE LA CRUZ ROA</t>
  </si>
  <si>
    <t>FRANCISCO ROSARIO VILLAR</t>
  </si>
  <si>
    <t>JULIO ANTONIO FELIZ CORNIEL</t>
  </si>
  <si>
    <t>DARIEL HERNANDEZ PAREDES</t>
  </si>
  <si>
    <t>DIOSGENNI DAVID FERREIRAS</t>
  </si>
  <si>
    <t/>
  </si>
  <si>
    <t>ctapresup</t>
  </si>
  <si>
    <t>cedula</t>
  </si>
  <si>
    <t>Fijo</t>
  </si>
  <si>
    <t>ANA ROSA DE PAULA</t>
  </si>
  <si>
    <t>CARLOS FRANCISCO ELIAS</t>
  </si>
  <si>
    <t>FIRELYS MIGUELINA FERNANDEZ FERNANDE</t>
  </si>
  <si>
    <t>IRMA ROCIO YAMIN MARTINEZ</t>
  </si>
  <si>
    <t>LISETTE IVONNE MATILDE VEGA SANZ DE</t>
  </si>
  <si>
    <t>LUISANA DOMINGUEZ PEREZ</t>
  </si>
  <si>
    <t>MARTHA ALFONSINA DE LA ESP. ROQUEL A</t>
  </si>
  <si>
    <t>MILAGROS CONSUELO DE LA ALTAGR GERMA</t>
  </si>
  <si>
    <t>PIEDAD ALTAGRACIA MONTE DE OCA DE AL</t>
  </si>
  <si>
    <t>RAFAEL EMILIO URE¿A OLIVA</t>
  </si>
  <si>
    <t>RAMON ANTONIO VALDEMAR JIMENEZ BATIS</t>
  </si>
  <si>
    <t>RUBEN ADOLFO TASCON BEDOYA</t>
  </si>
  <si>
    <t>VICTOR MANUEL MATEO PEÑA</t>
  </si>
  <si>
    <t>BETANIA RAMOS DE SOSA</t>
  </si>
  <si>
    <t>CARLOS ALBERTO STANLEY GUZMAN CASTIL</t>
  </si>
  <si>
    <t>FARAILDA E DE LAS M MARTINEZ HERNAND</t>
  </si>
  <si>
    <t>FEDERICO ALFREDO MIGUEL DE JS FONDEU</t>
  </si>
  <si>
    <t>IRMA JOSEFINA DEL CARMEN VASQUEZ ARA</t>
  </si>
  <si>
    <t>JOSE GUILLERMO DE LA ALTAGRACI GUERR</t>
  </si>
  <si>
    <t>MARIA FERMINA PEREZ DE RODRIGUEZ</t>
  </si>
  <si>
    <t>MARTA BERNARDITA DE LOURDES MEJIA DE</t>
  </si>
  <si>
    <t>PAMELA NUÑEZ PEREZ</t>
  </si>
  <si>
    <t>RAYSA VALENTINA ASTACIO JIMENEZ DE S</t>
  </si>
  <si>
    <t>ROSA EVANGELISTA DE LOS BISONO ESPAI</t>
  </si>
  <si>
    <t>SENEIDA CASTILLO DE MEJIA</t>
  </si>
  <si>
    <t>YOHAIRO DE JESUS MORILLO PERDOMO</t>
  </si>
  <si>
    <t>YORKIRIS SOLEDAD PLACENCIA DE LA CRU</t>
  </si>
  <si>
    <t>CLARIBEL OGANDO DE ENCARNACION</t>
  </si>
  <si>
    <t>JENIFFER BARBRA NUÑEZ GUIO</t>
  </si>
  <si>
    <t>JOSE MIGUEL ANGULO MORROBEL</t>
  </si>
  <si>
    <t>JOSE SINENCIO APOLINAR ESPINAL TAVER</t>
  </si>
  <si>
    <t>MARIA DEL CARMEN VICENTE YEPES</t>
  </si>
  <si>
    <t>MODESTO ANTONIO FELIZ EUGENIO</t>
  </si>
  <si>
    <t>Temporales</t>
  </si>
  <si>
    <t>ANALISTA DESARROLLO INSTITUCIO</t>
  </si>
  <si>
    <t>CORRDINADOR DE SERVICIOS GENER</t>
  </si>
  <si>
    <t>ANALISTA DE COMPRAS Y CONTRATA</t>
  </si>
  <si>
    <t>ELIZABETH DEL CARMEN SILVESTRE GARCI</t>
  </si>
  <si>
    <t>INDHIARA ADRIANNA HERRERA DEL ROSARI</t>
  </si>
  <si>
    <t>ENCARGADA INVESTIGACION Y DOCU</t>
  </si>
  <si>
    <t>MARIA OLIMPIA GARCIA SANCHEZ DE ROSA</t>
  </si>
  <si>
    <t>RAIZA VALENTINA PRESTOL ALMANZAR DE</t>
  </si>
  <si>
    <t>STEFFANIE SHANDRA DE LEMOS DE BODDEN</t>
  </si>
  <si>
    <t>YESSICA DURAN ALCANTARA DE TEJEDA</t>
  </si>
  <si>
    <t>Tram. de Pension</t>
  </si>
  <si>
    <t>MERCEDES VICTORIANA LAUREANO DE PATR</t>
  </si>
  <si>
    <t>Seguridad</t>
  </si>
  <si>
    <t>CARMEN ALICIA TEJADA SUERO</t>
  </si>
  <si>
    <t>EDDWARD JAVIER GIL MONEGRO</t>
  </si>
  <si>
    <t>FRANCISCO ANTONIO LOPEZ FRIAS</t>
  </si>
  <si>
    <t>JEANNETTE ALTAGRACIA MACARIO RODRIGU</t>
  </si>
  <si>
    <t>JUAN FRANCISCO DE JESUS DE JESUS SAN</t>
  </si>
  <si>
    <t>VIVIAN ONEIDA ARIAS DE LOS SANTOS DE</t>
  </si>
  <si>
    <t>OTRODESC</t>
  </si>
  <si>
    <t>CATEGORIA</t>
  </si>
  <si>
    <t>COD LUGAR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</si>
</sst>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2"/>
      <color theme="1"/>
      <name val="Gotham"/>
    </font>
    <font>
      <b/>
      <sz val="10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indexed="8"/>
      <name val="Calibri"/>
    </font>
    <font>
      <sz val="10"/>
      <color indexed="8"/>
      <name val="Arial"/>
    </font>
    <font>
      <sz val="11"/>
      <color indexed="8"/>
      <name val="Calibri"/>
      <family val="2"/>
    </font>
    <font>
      <b/>
      <sz val="11"/>
      <color theme="0"/>
      <name val="Calibri"/>
      <scheme val="minor"/>
    </font>
    <font>
      <sz val="11"/>
      <name val="Calibri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</fills>
  <borders count="11">
    <border>
      <left/>
      <right/>
      <top/>
      <bottom/>
      <diagonal/>
    </border>
    <border>
      <left style="thin">
        <color theme="6"/>
      </left>
      <right/>
      <top style="thin">
        <color theme="6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6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theme="6"/>
      </top>
      <bottom style="thin">
        <color theme="4" tint="0.39997558519241921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8" fillId="0" borderId="0"/>
    <xf numFmtId="0" fontId="8" fillId="0" borderId="0"/>
    <xf numFmtId="0" fontId="15" fillId="0" borderId="0"/>
    <xf numFmtId="0" fontId="1" fillId="0" borderId="0"/>
    <xf numFmtId="0" fontId="20" fillId="0" borderId="0"/>
    <xf numFmtId="0" fontId="20" fillId="0" borderId="0"/>
  </cellStyleXfs>
  <cellXfs count="70">
    <xf numFmtId="0" fontId="0" fillId="0" borderId="0" xfId="0"/>
    <xf numFmtId="0" fontId="11" fillId="0" borderId="0" xfId="0" applyFont="1" applyFill="1" applyAlignment="1"/>
    <xf numFmtId="164" fontId="11" fillId="0" borderId="0" xfId="1" applyFont="1" applyFill="1" applyAlignment="1">
      <alignment horizontal="right"/>
    </xf>
    <xf numFmtId="0" fontId="7" fillId="0" borderId="0" xfId="0" applyFont="1" applyBorder="1" applyAlignment="1">
      <alignment vertical="top"/>
    </xf>
    <xf numFmtId="49" fontId="0" fillId="0" borderId="0" xfId="0" applyNumberFormat="1"/>
    <xf numFmtId="0" fontId="18" fillId="0" borderId="2" xfId="0" applyFont="1" applyBorder="1"/>
    <xf numFmtId="0" fontId="18" fillId="0" borderId="2" xfId="0" quotePrefix="1" applyFont="1" applyBorder="1"/>
    <xf numFmtId="0" fontId="6" fillId="2" borderId="1" xfId="0" applyFont="1" applyFill="1" applyBorder="1" applyAlignment="1">
      <alignment horizontal="center" vertical="top"/>
    </xf>
    <xf numFmtId="0" fontId="6" fillId="2" borderId="0" xfId="0" applyFont="1" applyFill="1" applyAlignment="1">
      <alignment horizontal="center" vertical="center"/>
    </xf>
    <xf numFmtId="0" fontId="7" fillId="0" borderId="3" xfId="0" applyFont="1" applyBorder="1" applyAlignment="1">
      <alignment vertical="top"/>
    </xf>
    <xf numFmtId="0" fontId="9" fillId="0" borderId="3" xfId="0" applyFont="1" applyBorder="1" applyAlignment="1">
      <alignment vertical="top"/>
    </xf>
    <xf numFmtId="0" fontId="9" fillId="0" borderId="3" xfId="0" applyFont="1" applyBorder="1" applyAlignment="1">
      <alignment horizontal="left" vertical="top"/>
    </xf>
    <xf numFmtId="0" fontId="9" fillId="0" borderId="3" xfId="2" applyFont="1" applyBorder="1" applyAlignment="1">
      <alignment vertical="top"/>
    </xf>
    <xf numFmtId="0" fontId="2" fillId="5" borderId="5" xfId="0" applyFont="1" applyFill="1" applyBorder="1"/>
    <xf numFmtId="49" fontId="0" fillId="3" borderId="5" xfId="1" applyNumberFormat="1" applyFont="1" applyFill="1" applyBorder="1"/>
    <xf numFmtId="0" fontId="0" fillId="0" borderId="0" xfId="0" applyAlignment="1"/>
    <xf numFmtId="164" fontId="0" fillId="0" borderId="0" xfId="1" applyFont="1" applyAlignment="1"/>
    <xf numFmtId="14" fontId="17" fillId="0" borderId="0" xfId="0" applyNumberFormat="1" applyFont="1" applyAlignment="1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/>
    <xf numFmtId="0" fontId="10" fillId="0" borderId="0" xfId="0" applyFont="1" applyAlignment="1"/>
    <xf numFmtId="0" fontId="16" fillId="0" borderId="0" xfId="0" applyFont="1" applyAlignment="1"/>
    <xf numFmtId="0" fontId="3" fillId="0" borderId="0" xfId="0" applyFont="1" applyAlignment="1">
      <alignment horizontal="center"/>
    </xf>
    <xf numFmtId="0" fontId="11" fillId="0" borderId="0" xfId="3" applyFont="1" applyAlignment="1"/>
    <xf numFmtId="164" fontId="12" fillId="0" borderId="0" xfId="1" applyFont="1" applyFill="1" applyAlignment="1"/>
    <xf numFmtId="0" fontId="10" fillId="0" borderId="0" xfId="0" applyFont="1" applyAlignment="1">
      <alignment horizontal="center"/>
    </xf>
    <xf numFmtId="0" fontId="10" fillId="0" borderId="0" xfId="0" applyFont="1" applyFill="1" applyAlignment="1"/>
    <xf numFmtId="164" fontId="10" fillId="0" borderId="0" xfId="0" applyNumberFormat="1" applyFont="1" applyAlignment="1"/>
    <xf numFmtId="164" fontId="13" fillId="0" borderId="0" xfId="0" applyNumberFormat="1" applyFont="1" applyAlignment="1"/>
    <xf numFmtId="0" fontId="19" fillId="4" borderId="4" xfId="6" applyFont="1" applyFill="1" applyBorder="1" applyAlignment="1">
      <alignment horizontal="center"/>
    </xf>
    <xf numFmtId="0" fontId="9" fillId="0" borderId="3" xfId="0" applyNumberFormat="1" applyFont="1" applyBorder="1" applyAlignment="1">
      <alignment vertical="top"/>
    </xf>
    <xf numFmtId="0" fontId="9" fillId="0" borderId="3" xfId="0" applyNumberFormat="1" applyFont="1" applyBorder="1" applyAlignment="1">
      <alignment horizontal="left" vertical="top"/>
    </xf>
    <xf numFmtId="0" fontId="9" fillId="0" borderId="0" xfId="0" applyNumberFormat="1" applyFont="1" applyBorder="1" applyAlignment="1">
      <alignment vertical="top"/>
    </xf>
    <xf numFmtId="0" fontId="9" fillId="0" borderId="0" xfId="0" applyNumberFormat="1" applyFont="1" applyBorder="1" applyAlignment="1">
      <alignment horizontal="left" vertical="top"/>
    </xf>
    <xf numFmtId="0" fontId="9" fillId="0" borderId="0" xfId="2" applyFont="1" applyBorder="1" applyAlignment="1">
      <alignment vertical="top"/>
    </xf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left" vertical="top"/>
    </xf>
    <xf numFmtId="0" fontId="0" fillId="0" borderId="0" xfId="0" applyBorder="1" applyAlignment="1">
      <alignment vertical="top"/>
    </xf>
    <xf numFmtId="0" fontId="19" fillId="4" borderId="4" xfId="7" applyFont="1" applyFill="1" applyBorder="1" applyAlignment="1">
      <alignment horizontal="center"/>
    </xf>
    <xf numFmtId="0" fontId="19" fillId="0" borderId="6" xfId="7" applyFont="1" applyFill="1" applyBorder="1" applyAlignment="1"/>
    <xf numFmtId="0" fontId="19" fillId="0" borderId="6" xfId="7" applyFont="1" applyFill="1" applyBorder="1" applyAlignment="1">
      <alignment horizontal="right"/>
    </xf>
    <xf numFmtId="164" fontId="19" fillId="4" borderId="4" xfId="1" applyFont="1" applyFill="1" applyBorder="1" applyAlignment="1">
      <alignment horizontal="center"/>
    </xf>
    <xf numFmtId="164" fontId="19" fillId="0" borderId="6" xfId="1" applyFont="1" applyFill="1" applyBorder="1" applyAlignment="1">
      <alignment horizontal="right"/>
    </xf>
    <xf numFmtId="164" fontId="20" fillId="0" borderId="6" xfId="1" applyFont="1" applyBorder="1" applyAlignment="1"/>
    <xf numFmtId="164" fontId="19" fillId="0" borderId="0" xfId="1" applyFont="1" applyFill="1" applyBorder="1" applyAlignment="1">
      <alignment horizontal="right"/>
    </xf>
    <xf numFmtId="164" fontId="20" fillId="0" borderId="0" xfId="1" applyFont="1" applyAlignment="1"/>
    <xf numFmtId="0" fontId="19" fillId="0" borderId="0" xfId="7" applyFont="1" applyFill="1" applyBorder="1" applyAlignment="1"/>
    <xf numFmtId="164" fontId="19" fillId="4" borderId="7" xfId="1" applyFont="1" applyFill="1" applyBorder="1" applyAlignment="1">
      <alignment horizontal="center"/>
    </xf>
    <xf numFmtId="0" fontId="0" fillId="0" borderId="6" xfId="0" applyBorder="1" applyAlignment="1"/>
    <xf numFmtId="164" fontId="20" fillId="0" borderId="0" xfId="1" applyFont="1" applyBorder="1" applyAlignment="1"/>
    <xf numFmtId="164" fontId="10" fillId="0" borderId="0" xfId="1" applyFont="1" applyAlignment="1"/>
    <xf numFmtId="164" fontId="23" fillId="0" borderId="0" xfId="1" applyFont="1" applyFill="1" applyAlignment="1">
      <alignment horizontal="right"/>
    </xf>
    <xf numFmtId="164" fontId="12" fillId="0" borderId="0" xfId="1" applyFont="1" applyFill="1" applyAlignment="1">
      <alignment horizontal="center"/>
    </xf>
    <xf numFmtId="164" fontId="23" fillId="0" borderId="0" xfId="1" applyFont="1" applyFill="1" applyAlignment="1">
      <alignment horizontal="center"/>
    </xf>
    <xf numFmtId="14" fontId="0" fillId="0" borderId="0" xfId="0" applyNumberFormat="1"/>
    <xf numFmtId="164" fontId="10" fillId="0" borderId="0" xfId="0" applyNumberFormat="1" applyFont="1" applyAlignment="1">
      <alignment horizontal="center"/>
    </xf>
    <xf numFmtId="164" fontId="10" fillId="0" borderId="0" xfId="0" applyNumberFormat="1" applyFont="1" applyFill="1" applyAlignment="1"/>
    <xf numFmtId="0" fontId="6" fillId="2" borderId="8" xfId="0" applyFont="1" applyFill="1" applyBorder="1" applyAlignment="1">
      <alignment horizontal="center" vertical="top"/>
    </xf>
    <xf numFmtId="0" fontId="9" fillId="3" borderId="8" xfId="0" applyNumberFormat="1" applyFont="1" applyFill="1" applyBorder="1" applyAlignment="1">
      <alignment horizontal="left" vertical="top"/>
    </xf>
    <xf numFmtId="164" fontId="21" fillId="4" borderId="4" xfId="1" applyFont="1" applyFill="1" applyBorder="1" applyAlignment="1">
      <alignment horizontal="center"/>
    </xf>
    <xf numFmtId="14" fontId="19" fillId="0" borderId="6" xfId="1" applyNumberFormat="1" applyFont="1" applyFill="1" applyBorder="1" applyAlignment="1">
      <alignment horizontal="right"/>
    </xf>
    <xf numFmtId="14" fontId="19" fillId="0" borderId="0" xfId="1" applyNumberFormat="1" applyFont="1" applyFill="1" applyBorder="1" applyAlignment="1">
      <alignment horizontal="right"/>
    </xf>
    <xf numFmtId="0" fontId="2" fillId="2" borderId="0" xfId="0" applyFont="1" applyFill="1" applyAlignment="1">
      <alignment horizontal="center" vertical="center" wrapText="1"/>
    </xf>
    <xf numFmtId="0" fontId="19" fillId="0" borderId="9" xfId="0" applyNumberFormat="1" applyFont="1" applyFill="1" applyBorder="1" applyAlignment="1" applyProtection="1"/>
    <xf numFmtId="0" fontId="19" fillId="0" borderId="6" xfId="6" applyFont="1" applyFill="1" applyBorder="1" applyAlignment="1"/>
    <xf numFmtId="0" fontId="19" fillId="4" borderId="10" xfId="6" applyFont="1" applyFill="1" applyBorder="1" applyAlignment="1">
      <alignment horizontal="center"/>
    </xf>
    <xf numFmtId="49" fontId="0" fillId="3" borderId="5" xfId="0" applyNumberFormat="1" applyFont="1" applyFill="1" applyBorder="1"/>
    <xf numFmtId="14" fontId="3" fillId="0" borderId="0" xfId="0" applyNumberFormat="1" applyFont="1"/>
    <xf numFmtId="0" fontId="22" fillId="2" borderId="0" xfId="0" applyFont="1" applyFill="1" applyAlignment="1">
      <alignment horizontal="center" vertical="center" wrapText="1"/>
    </xf>
  </cellXfs>
  <cellStyles count="8">
    <cellStyle name="Millares" xfId="1" builtinId="3"/>
    <cellStyle name="Normal" xfId="0" builtinId="0"/>
    <cellStyle name="Normal 2" xfId="4" xr:uid="{ED5CEA97-AC6A-47A2-88F2-84EFC8EEA041}"/>
    <cellStyle name="Normal 3" xfId="5" xr:uid="{0D6F9593-2792-4968-B5BA-A99E6FCADFAA}"/>
    <cellStyle name="Normal_137" xfId="3" xr:uid="{0E755F48-97C8-4056-A4C6-AE9C41001329}"/>
    <cellStyle name="Normal_Hoja2" xfId="7" xr:uid="{527365CF-F2D4-4E90-AD0F-F429ACFAC002}"/>
    <cellStyle name="Normal_Hoja3" xfId="6" xr:uid="{271235C2-37B6-4213-96FF-5BE4E3559E82}"/>
    <cellStyle name="Normal_Hoja4" xfId="2" xr:uid="{59EF041C-143E-441B-B277-1ED1DACCCD78}"/>
  </cellStyles>
  <dxfs count="90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-* #,##0.00_-;\-* #,##0.00_-;_-* &quot;-&quot;??_-;_-@_-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-* #,##0.00_-;\-* #,##0.00_-;_-* &quot;-&quot;??_-;_-@_-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-* #,##0.00_-;\-* #,##0.00_-;_-* &quot;-&quot;??_-;_-@_-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-* #,##0.00_-;\-* #,##0.00_-;_-* &quot;-&quot;??_-;_-@_-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-* #,##0.00_-;\-* #,##0.00_-;_-* &quot;-&quot;??_-;_-@_-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bottom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auto="1"/>
        </patternFill>
      </fill>
      <alignment vertical="bottom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border outline="0">
        <top style="thin">
          <color theme="6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6"/>
        </top>
        <bottom/>
        <vertical/>
        <horizontal/>
      </border>
    </dxf>
    <dxf>
      <border outline="0">
        <left style="thin">
          <color theme="6"/>
        </left>
        <top style="thin">
          <color theme="6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theme="4" tint="0.39997558519241921"/>
        </right>
      </border>
    </dxf>
    <dxf>
      <numFmt numFmtId="0" formatCode="General"/>
      <alignment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border outline="0">
        <top style="thin">
          <color indexed="8"/>
        </top>
      </border>
    </dxf>
    <dxf>
      <alignment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numFmt numFmtId="0" formatCode="General"/>
    </dxf>
    <dxf>
      <numFmt numFmtId="0" formatCode="General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numFmt numFmtId="19" formatCode="d/m/yyyy"/>
    </dxf>
    <dxf>
      <numFmt numFmtId="19" formatCode="d/m/yyyy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right style="thin">
          <color theme="4" tint="0.39997558519241921"/>
        </right>
      </border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1962150</xdr:colOff>
      <xdr:row>0</xdr:row>
      <xdr:rowOff>600075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IPO">
              <a:extLst>
                <a:ext uri="{FF2B5EF4-FFF2-40B4-BE49-F238E27FC236}">
                  <a16:creationId xmlns:a16="http://schemas.microsoft.com/office/drawing/2014/main" id="{40FDA912-1C30-029F-7482-C51DB86F431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7296150" cy="6000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D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2334779</xdr:colOff>
      <xdr:row>5</xdr:row>
      <xdr:rowOff>275957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5431540-439A-461F-A998-F4A0AAA4E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34779" cy="123013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OS\Desktop\ANA-RRHH\CONTROL%20EMPLEADOS%20TEMPORALES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t-2022"/>
      <sheetName val="Temporales 2022"/>
      <sheetName val="Temporales 2023"/>
      <sheetName val="EXCL"/>
    </sheetNames>
    <sheetDataSet>
      <sheetData sheetId="0"/>
      <sheetData sheetId="1">
        <row r="146">
          <cell r="B146" t="str">
            <v>00100560812</v>
          </cell>
          <cell r="F146">
            <v>44531</v>
          </cell>
          <cell r="G146">
            <v>44713</v>
          </cell>
        </row>
        <row r="147">
          <cell r="B147" t="str">
            <v>40220119586</v>
          </cell>
          <cell r="F147">
            <v>44531</v>
          </cell>
          <cell r="G147">
            <v>44713</v>
          </cell>
        </row>
        <row r="148">
          <cell r="B148" t="str">
            <v>00102103215</v>
          </cell>
          <cell r="F148">
            <v>44531</v>
          </cell>
          <cell r="G148">
            <v>44713</v>
          </cell>
        </row>
        <row r="149">
          <cell r="B149" t="str">
            <v>22500507730</v>
          </cell>
          <cell r="F149">
            <v>44531</v>
          </cell>
          <cell r="G149">
            <v>44713</v>
          </cell>
        </row>
        <row r="150">
          <cell r="B150" t="str">
            <v>03700700663</v>
          </cell>
          <cell r="F150">
            <v>44531</v>
          </cell>
          <cell r="G150">
            <v>44713</v>
          </cell>
        </row>
        <row r="151">
          <cell r="B151" t="str">
            <v>00118321538</v>
          </cell>
          <cell r="F151">
            <v>44531</v>
          </cell>
          <cell r="G151">
            <v>44713</v>
          </cell>
        </row>
        <row r="152">
          <cell r="B152" t="str">
            <v>22400310227</v>
          </cell>
          <cell r="F152">
            <v>44531</v>
          </cell>
          <cell r="G152">
            <v>44713</v>
          </cell>
        </row>
        <row r="153">
          <cell r="B153" t="str">
            <v>00111434098</v>
          </cell>
          <cell r="F153">
            <v>44531</v>
          </cell>
          <cell r="G153">
            <v>44713</v>
          </cell>
        </row>
        <row r="154">
          <cell r="B154" t="str">
            <v>22301291641</v>
          </cell>
          <cell r="F154">
            <v>44531</v>
          </cell>
          <cell r="G154">
            <v>44713</v>
          </cell>
        </row>
        <row r="155">
          <cell r="B155" t="str">
            <v>40212588772</v>
          </cell>
          <cell r="F155">
            <v>44531</v>
          </cell>
          <cell r="G155">
            <v>44713</v>
          </cell>
        </row>
        <row r="156">
          <cell r="B156" t="str">
            <v>00117622241</v>
          </cell>
          <cell r="F156">
            <v>44531</v>
          </cell>
          <cell r="G156">
            <v>44713</v>
          </cell>
        </row>
        <row r="157">
          <cell r="B157" t="str">
            <v>03400487710</v>
          </cell>
          <cell r="F157">
            <v>44531</v>
          </cell>
          <cell r="G157">
            <v>44713</v>
          </cell>
        </row>
        <row r="158">
          <cell r="B158" t="str">
            <v>00115647794</v>
          </cell>
          <cell r="F158">
            <v>44531</v>
          </cell>
          <cell r="G158">
            <v>44713</v>
          </cell>
        </row>
        <row r="159">
          <cell r="B159" t="str">
            <v>40200402218</v>
          </cell>
          <cell r="F159">
            <v>44531</v>
          </cell>
          <cell r="G159">
            <v>44713</v>
          </cell>
        </row>
        <row r="160">
          <cell r="B160" t="str">
            <v>00109192724</v>
          </cell>
          <cell r="F160">
            <v>44531</v>
          </cell>
          <cell r="G160">
            <v>44713</v>
          </cell>
        </row>
        <row r="161">
          <cell r="B161" t="str">
            <v>00100649052</v>
          </cell>
          <cell r="F161">
            <v>44531</v>
          </cell>
          <cell r="G161">
            <v>44713</v>
          </cell>
        </row>
        <row r="162">
          <cell r="B162" t="str">
            <v>03103217547</v>
          </cell>
          <cell r="F162">
            <v>44531</v>
          </cell>
          <cell r="G162">
            <v>44713</v>
          </cell>
        </row>
        <row r="163">
          <cell r="B163" t="str">
            <v>00100115112</v>
          </cell>
          <cell r="F163">
            <v>44531</v>
          </cell>
          <cell r="G163">
            <v>44713</v>
          </cell>
        </row>
        <row r="164">
          <cell r="B164" t="str">
            <v>40222839769</v>
          </cell>
          <cell r="F164">
            <v>44531</v>
          </cell>
          <cell r="G164">
            <v>44713</v>
          </cell>
        </row>
        <row r="165">
          <cell r="B165" t="str">
            <v>00100872035</v>
          </cell>
          <cell r="F165">
            <v>44531</v>
          </cell>
          <cell r="G165">
            <v>44713</v>
          </cell>
        </row>
        <row r="166">
          <cell r="B166" t="str">
            <v>00104953153</v>
          </cell>
          <cell r="F166">
            <v>44531</v>
          </cell>
          <cell r="G166">
            <v>44713</v>
          </cell>
        </row>
        <row r="167">
          <cell r="B167" t="str">
            <v>00110746633</v>
          </cell>
          <cell r="F167">
            <v>44531</v>
          </cell>
          <cell r="G167">
            <v>44713</v>
          </cell>
        </row>
        <row r="168">
          <cell r="B168" t="str">
            <v>00108703844</v>
          </cell>
          <cell r="F168">
            <v>44531</v>
          </cell>
          <cell r="G168">
            <v>44713</v>
          </cell>
        </row>
        <row r="169">
          <cell r="B169" t="str">
            <v>00118189083</v>
          </cell>
          <cell r="F169">
            <v>44348</v>
          </cell>
          <cell r="G169" t="str">
            <v>01/06/2022</v>
          </cell>
        </row>
        <row r="170">
          <cell r="B170" t="str">
            <v>00101535060</v>
          </cell>
          <cell r="F170">
            <v>44531</v>
          </cell>
          <cell r="G170">
            <v>44713</v>
          </cell>
        </row>
        <row r="171">
          <cell r="B171" t="str">
            <v>40220928044</v>
          </cell>
          <cell r="F171">
            <v>44531</v>
          </cell>
          <cell r="G171">
            <v>44713</v>
          </cell>
        </row>
        <row r="172">
          <cell r="B172" t="str">
            <v>00108154220</v>
          </cell>
          <cell r="F172">
            <v>44531</v>
          </cell>
          <cell r="G172">
            <v>44713</v>
          </cell>
        </row>
        <row r="173">
          <cell r="B173" t="str">
            <v>40210218562</v>
          </cell>
          <cell r="F173">
            <v>44348</v>
          </cell>
          <cell r="G173" t="str">
            <v>01/06/2022</v>
          </cell>
        </row>
        <row r="174">
          <cell r="B174" t="str">
            <v>04700164710</v>
          </cell>
          <cell r="F174">
            <v>44531</v>
          </cell>
          <cell r="G174">
            <v>44713</v>
          </cell>
        </row>
        <row r="175">
          <cell r="B175" t="str">
            <v>00118133115</v>
          </cell>
          <cell r="F175">
            <v>44531</v>
          </cell>
          <cell r="G175">
            <v>44713</v>
          </cell>
        </row>
        <row r="176">
          <cell r="B176" t="str">
            <v>01700011818</v>
          </cell>
          <cell r="F176">
            <v>44531</v>
          </cell>
          <cell r="G176">
            <v>44713</v>
          </cell>
        </row>
        <row r="177">
          <cell r="B177" t="str">
            <v>00100876093</v>
          </cell>
          <cell r="F177">
            <v>44531</v>
          </cell>
          <cell r="G177">
            <v>44713</v>
          </cell>
        </row>
        <row r="178">
          <cell r="B178" t="str">
            <v>22300614553</v>
          </cell>
          <cell r="F178">
            <v>44348</v>
          </cell>
          <cell r="G178" t="str">
            <v>01/06/2022</v>
          </cell>
        </row>
        <row r="182">
          <cell r="B182" t="str">
            <v>00100901081</v>
          </cell>
          <cell r="F182">
            <v>44564</v>
          </cell>
          <cell r="G182">
            <v>44745</v>
          </cell>
        </row>
        <row r="183">
          <cell r="B183">
            <v>22500150762</v>
          </cell>
          <cell r="F183">
            <v>44564</v>
          </cell>
          <cell r="G183">
            <v>44745</v>
          </cell>
        </row>
        <row r="184">
          <cell r="B184" t="str">
            <v>04100156878</v>
          </cell>
          <cell r="F184">
            <v>44564</v>
          </cell>
          <cell r="G184">
            <v>44745</v>
          </cell>
        </row>
        <row r="185">
          <cell r="B185" t="str">
            <v>00118103936</v>
          </cell>
          <cell r="F185">
            <v>44567</v>
          </cell>
          <cell r="G185">
            <v>44748</v>
          </cell>
        </row>
        <row r="186">
          <cell r="B186" t="str">
            <v>22300997008</v>
          </cell>
          <cell r="F186">
            <v>44565</v>
          </cell>
          <cell r="G186">
            <v>44746</v>
          </cell>
        </row>
        <row r="187">
          <cell r="B187" t="str">
            <v>03103787838</v>
          </cell>
          <cell r="F187">
            <v>44564</v>
          </cell>
          <cell r="G187">
            <v>44745</v>
          </cell>
        </row>
        <row r="188">
          <cell r="B188" t="str">
            <v>00118587690</v>
          </cell>
          <cell r="F188">
            <v>44590</v>
          </cell>
          <cell r="G188">
            <v>44771</v>
          </cell>
        </row>
        <row r="189">
          <cell r="B189" t="str">
            <v>07900154704</v>
          </cell>
          <cell r="F189">
            <v>44572</v>
          </cell>
          <cell r="G189">
            <v>44753</v>
          </cell>
        </row>
        <row r="190">
          <cell r="B190" t="str">
            <v>00118434265</v>
          </cell>
          <cell r="F190">
            <v>44562</v>
          </cell>
          <cell r="G190">
            <v>44743</v>
          </cell>
        </row>
        <row r="191">
          <cell r="B191" t="str">
            <v>07100477533</v>
          </cell>
          <cell r="F191">
            <v>44562</v>
          </cell>
          <cell r="G191">
            <v>44743</v>
          </cell>
        </row>
        <row r="192">
          <cell r="B192" t="str">
            <v>22300547258</v>
          </cell>
          <cell r="F192">
            <v>44567</v>
          </cell>
          <cell r="G192">
            <v>44748</v>
          </cell>
        </row>
        <row r="193">
          <cell r="B193" t="str">
            <v>00117740894</v>
          </cell>
          <cell r="F193">
            <v>44565</v>
          </cell>
          <cell r="G193">
            <v>44746</v>
          </cell>
        </row>
        <row r="194">
          <cell r="B194" t="str">
            <v>00103848339</v>
          </cell>
          <cell r="F194">
            <v>44562</v>
          </cell>
          <cell r="G194">
            <v>44743</v>
          </cell>
        </row>
        <row r="198">
          <cell r="B198" t="str">
            <v>40223006871</v>
          </cell>
          <cell r="F198">
            <v>44593</v>
          </cell>
          <cell r="G198">
            <v>44774</v>
          </cell>
        </row>
        <row r="199">
          <cell r="B199" t="str">
            <v>06000210622</v>
          </cell>
          <cell r="F199">
            <v>44593</v>
          </cell>
          <cell r="G199">
            <v>44774</v>
          </cell>
        </row>
        <row r="200">
          <cell r="B200">
            <v>40222047041</v>
          </cell>
          <cell r="F200">
            <v>44609</v>
          </cell>
          <cell r="G200">
            <v>44790</v>
          </cell>
        </row>
        <row r="201">
          <cell r="B201" t="str">
            <v>00101844918</v>
          </cell>
          <cell r="F201">
            <v>44593</v>
          </cell>
          <cell r="G201">
            <v>44774</v>
          </cell>
        </row>
        <row r="202">
          <cell r="B202" t="str">
            <v>03103587022</v>
          </cell>
          <cell r="F202">
            <v>44593</v>
          </cell>
          <cell r="G202">
            <v>44774</v>
          </cell>
        </row>
        <row r="203">
          <cell r="B203" t="str">
            <v>22500121193</v>
          </cell>
          <cell r="F203">
            <v>44593</v>
          </cell>
          <cell r="G203">
            <v>44774</v>
          </cell>
        </row>
        <row r="204">
          <cell r="B204" t="str">
            <v>22300774043</v>
          </cell>
          <cell r="F204">
            <v>44593</v>
          </cell>
          <cell r="G204">
            <v>44774</v>
          </cell>
        </row>
        <row r="205">
          <cell r="B205" t="str">
            <v>00201442589</v>
          </cell>
          <cell r="F205">
            <v>44593</v>
          </cell>
          <cell r="G205">
            <v>44774</v>
          </cell>
        </row>
        <row r="206">
          <cell r="B206" t="str">
            <v>05500272967</v>
          </cell>
          <cell r="F206">
            <v>44593</v>
          </cell>
          <cell r="G206">
            <v>44774</v>
          </cell>
        </row>
        <row r="207">
          <cell r="B207" t="str">
            <v>00115701880</v>
          </cell>
          <cell r="F207">
            <v>44593</v>
          </cell>
          <cell r="G207">
            <v>44774</v>
          </cell>
        </row>
        <row r="208">
          <cell r="B208" t="str">
            <v>09200024827</v>
          </cell>
          <cell r="F208">
            <v>44593</v>
          </cell>
          <cell r="G208">
            <v>44774</v>
          </cell>
        </row>
        <row r="212">
          <cell r="B212" t="str">
            <v>03700018132</v>
          </cell>
          <cell r="F212">
            <v>44621</v>
          </cell>
          <cell r="G212">
            <v>44805</v>
          </cell>
        </row>
        <row r="213">
          <cell r="B213" t="str">
            <v>00119127108</v>
          </cell>
          <cell r="F213">
            <v>44621</v>
          </cell>
          <cell r="G213">
            <v>44805</v>
          </cell>
        </row>
        <row r="214">
          <cell r="B214" t="str">
            <v>03103159921</v>
          </cell>
          <cell r="F214">
            <v>44621</v>
          </cell>
          <cell r="G214">
            <v>44805</v>
          </cell>
        </row>
        <row r="215">
          <cell r="B215" t="str">
            <v>01200039723</v>
          </cell>
          <cell r="F215">
            <v>44621</v>
          </cell>
          <cell r="G215">
            <v>44805</v>
          </cell>
        </row>
        <row r="217">
          <cell r="B217" t="str">
            <v>00118334176</v>
          </cell>
          <cell r="F217">
            <v>44621</v>
          </cell>
          <cell r="G217">
            <v>44805</v>
          </cell>
        </row>
        <row r="218">
          <cell r="B218" t="str">
            <v>03700781796</v>
          </cell>
          <cell r="F218">
            <v>44621</v>
          </cell>
          <cell r="G218">
            <v>44805</v>
          </cell>
        </row>
        <row r="219">
          <cell r="B219" t="str">
            <v>00101045581</v>
          </cell>
          <cell r="F219">
            <v>44621</v>
          </cell>
          <cell r="G219">
            <v>44805</v>
          </cell>
        </row>
        <row r="220">
          <cell r="B220" t="str">
            <v>22300104381</v>
          </cell>
          <cell r="F220">
            <v>44621</v>
          </cell>
          <cell r="G220">
            <v>44805</v>
          </cell>
        </row>
        <row r="221">
          <cell r="B221" t="str">
            <v>00103894622</v>
          </cell>
          <cell r="F221">
            <v>44621</v>
          </cell>
          <cell r="G221">
            <v>44805</v>
          </cell>
        </row>
        <row r="222">
          <cell r="B222" t="str">
            <v>00101958809</v>
          </cell>
          <cell r="F222">
            <v>44621</v>
          </cell>
          <cell r="G222">
            <v>44805</v>
          </cell>
        </row>
        <row r="223">
          <cell r="B223" t="str">
            <v>06800394857</v>
          </cell>
          <cell r="F223">
            <v>44256</v>
          </cell>
          <cell r="G223">
            <v>44805</v>
          </cell>
        </row>
        <row r="224">
          <cell r="B224" t="str">
            <v>03103485854</v>
          </cell>
          <cell r="F224">
            <v>44621</v>
          </cell>
          <cell r="G224">
            <v>44805</v>
          </cell>
        </row>
        <row r="225">
          <cell r="B225" t="str">
            <v>22400337873</v>
          </cell>
          <cell r="F225">
            <v>44621</v>
          </cell>
          <cell r="G225">
            <v>44805</v>
          </cell>
        </row>
        <row r="226">
          <cell r="B226" t="str">
            <v>00100126408</v>
          </cell>
          <cell r="F226">
            <v>44621</v>
          </cell>
          <cell r="G226">
            <v>44805</v>
          </cell>
        </row>
        <row r="227">
          <cell r="B227" t="str">
            <v>00119377711</v>
          </cell>
          <cell r="F227">
            <v>44621</v>
          </cell>
          <cell r="G227">
            <v>44805</v>
          </cell>
        </row>
        <row r="228">
          <cell r="B228" t="str">
            <v>00103644092</v>
          </cell>
          <cell r="F228">
            <v>44621</v>
          </cell>
          <cell r="G228">
            <v>44805</v>
          </cell>
        </row>
        <row r="229">
          <cell r="B229" t="str">
            <v>03104797273</v>
          </cell>
          <cell r="F229">
            <v>44621</v>
          </cell>
          <cell r="G229">
            <v>44805</v>
          </cell>
        </row>
        <row r="230">
          <cell r="B230" t="str">
            <v>00101032183</v>
          </cell>
          <cell r="F230">
            <v>44621</v>
          </cell>
          <cell r="G230">
            <v>44805</v>
          </cell>
        </row>
        <row r="231">
          <cell r="B231" t="str">
            <v>01200013074</v>
          </cell>
          <cell r="F231">
            <v>44621</v>
          </cell>
          <cell r="G231">
            <v>44805</v>
          </cell>
        </row>
        <row r="232">
          <cell r="B232">
            <v>40220314518</v>
          </cell>
          <cell r="F232">
            <v>44621</v>
          </cell>
          <cell r="G232">
            <v>44805</v>
          </cell>
        </row>
        <row r="233">
          <cell r="B233">
            <v>22500322973</v>
          </cell>
          <cell r="F233">
            <v>44641</v>
          </cell>
          <cell r="G233">
            <v>44825</v>
          </cell>
        </row>
        <row r="234">
          <cell r="B234" t="str">
            <v>02301580417</v>
          </cell>
          <cell r="F234">
            <v>44621</v>
          </cell>
          <cell r="G234">
            <v>44805</v>
          </cell>
        </row>
        <row r="235">
          <cell r="B235" t="str">
            <v>00106712094</v>
          </cell>
          <cell r="F235">
            <v>44621</v>
          </cell>
          <cell r="G235">
            <v>44805</v>
          </cell>
        </row>
        <row r="236">
          <cell r="B236" t="str">
            <v>00108924176</v>
          </cell>
          <cell r="F236">
            <v>44621</v>
          </cell>
          <cell r="G236">
            <v>44805</v>
          </cell>
        </row>
        <row r="237">
          <cell r="B237" t="str">
            <v>00201491255</v>
          </cell>
          <cell r="F237">
            <v>44634</v>
          </cell>
          <cell r="G237" t="str">
            <v>14/9/20222</v>
          </cell>
        </row>
        <row r="238">
          <cell r="B238" t="str">
            <v>02800006559</v>
          </cell>
          <cell r="F238">
            <v>44621</v>
          </cell>
          <cell r="G238">
            <v>44805</v>
          </cell>
        </row>
        <row r="239">
          <cell r="B239" t="str">
            <v>40200678361</v>
          </cell>
          <cell r="F239">
            <v>44621</v>
          </cell>
          <cell r="G239">
            <v>44805</v>
          </cell>
        </row>
        <row r="240">
          <cell r="B240" t="str">
            <v>40221840115</v>
          </cell>
          <cell r="F240">
            <v>44621</v>
          </cell>
          <cell r="G240">
            <v>44805</v>
          </cell>
        </row>
        <row r="241">
          <cell r="B241" t="str">
            <v>40223699782</v>
          </cell>
          <cell r="F241">
            <v>44621</v>
          </cell>
          <cell r="G241">
            <v>44805</v>
          </cell>
        </row>
        <row r="242">
          <cell r="B242" t="str">
            <v>02300566029</v>
          </cell>
          <cell r="F242">
            <v>44621</v>
          </cell>
          <cell r="G242">
            <v>44805</v>
          </cell>
        </row>
        <row r="243">
          <cell r="B243" t="str">
            <v>22400056606</v>
          </cell>
          <cell r="F243">
            <v>44256</v>
          </cell>
          <cell r="G243">
            <v>44805</v>
          </cell>
        </row>
        <row r="244">
          <cell r="B244" t="str">
            <v>04700890074</v>
          </cell>
          <cell r="F244">
            <v>44256</v>
          </cell>
          <cell r="G244">
            <v>44805</v>
          </cell>
        </row>
        <row r="245">
          <cell r="B245" t="str">
            <v>03102624594</v>
          </cell>
          <cell r="F245">
            <v>44621</v>
          </cell>
          <cell r="G245">
            <v>44805</v>
          </cell>
        </row>
        <row r="246">
          <cell r="B246">
            <v>40209247564</v>
          </cell>
          <cell r="F246">
            <v>44621</v>
          </cell>
          <cell r="G246">
            <v>44805</v>
          </cell>
        </row>
        <row r="247">
          <cell r="B247">
            <v>40212685727</v>
          </cell>
          <cell r="F247">
            <v>44621</v>
          </cell>
          <cell r="G247">
            <v>44805</v>
          </cell>
        </row>
        <row r="248">
          <cell r="B248" t="str">
            <v>01800081729</v>
          </cell>
          <cell r="F248">
            <v>44621</v>
          </cell>
          <cell r="G248">
            <v>44805</v>
          </cell>
        </row>
        <row r="249">
          <cell r="B249" t="str">
            <v>40212734210</v>
          </cell>
          <cell r="F249">
            <v>44621</v>
          </cell>
          <cell r="G249">
            <v>44805</v>
          </cell>
        </row>
        <row r="250">
          <cell r="B250" t="str">
            <v>22300253774</v>
          </cell>
          <cell r="F250">
            <v>44621</v>
          </cell>
          <cell r="G250">
            <v>44805</v>
          </cell>
        </row>
        <row r="251">
          <cell r="B251" t="str">
            <v>00111330221</v>
          </cell>
          <cell r="F251">
            <v>44621</v>
          </cell>
          <cell r="G251">
            <v>44805</v>
          </cell>
        </row>
        <row r="254">
          <cell r="B254" t="str">
            <v>03701108437</v>
          </cell>
          <cell r="F254">
            <v>44652</v>
          </cell>
          <cell r="G254">
            <v>44835</v>
          </cell>
        </row>
        <row r="256">
          <cell r="B256" t="str">
            <v>04701081517</v>
          </cell>
          <cell r="F256">
            <v>44652</v>
          </cell>
          <cell r="G256">
            <v>44835</v>
          </cell>
        </row>
        <row r="257">
          <cell r="B257" t="str">
            <v>40224813036</v>
          </cell>
          <cell r="F257">
            <v>44652</v>
          </cell>
          <cell r="G257">
            <v>44835</v>
          </cell>
        </row>
        <row r="258">
          <cell r="B258" t="str">
            <v>00113139059</v>
          </cell>
          <cell r="F258">
            <v>44652</v>
          </cell>
          <cell r="G258">
            <v>44835</v>
          </cell>
        </row>
        <row r="259">
          <cell r="B259" t="str">
            <v>05100217859</v>
          </cell>
          <cell r="F259">
            <v>44652</v>
          </cell>
          <cell r="G259">
            <v>44835</v>
          </cell>
        </row>
        <row r="260">
          <cell r="B260">
            <v>40221568237</v>
          </cell>
          <cell r="F260">
            <v>44652</v>
          </cell>
          <cell r="G260">
            <v>44835</v>
          </cell>
        </row>
        <row r="261">
          <cell r="B261">
            <v>22500322973</v>
          </cell>
          <cell r="F261">
            <v>44652</v>
          </cell>
          <cell r="G261">
            <v>44835</v>
          </cell>
        </row>
        <row r="262">
          <cell r="B262" t="str">
            <v>22300759861</v>
          </cell>
          <cell r="F262">
            <v>44652</v>
          </cell>
          <cell r="G262">
            <v>44835</v>
          </cell>
        </row>
        <row r="263">
          <cell r="B263" t="str">
            <v>00100690775</v>
          </cell>
          <cell r="F263">
            <v>44652</v>
          </cell>
          <cell r="G263">
            <v>44835</v>
          </cell>
        </row>
        <row r="264">
          <cell r="B264" t="str">
            <v>09600004539</v>
          </cell>
          <cell r="F264">
            <v>44652</v>
          </cell>
          <cell r="G264">
            <v>44835</v>
          </cell>
        </row>
        <row r="265">
          <cell r="B265" t="str">
            <v>40250922206</v>
          </cell>
          <cell r="F265">
            <v>44652</v>
          </cell>
          <cell r="G265">
            <v>44835</v>
          </cell>
        </row>
        <row r="266">
          <cell r="B266" t="str">
            <v>00116098377</v>
          </cell>
          <cell r="F266">
            <v>44652</v>
          </cell>
          <cell r="G266">
            <v>44835</v>
          </cell>
        </row>
        <row r="267">
          <cell r="B267" t="str">
            <v>00101028314</v>
          </cell>
          <cell r="F267">
            <v>44652</v>
          </cell>
          <cell r="G267">
            <v>44835</v>
          </cell>
        </row>
        <row r="268">
          <cell r="B268" t="str">
            <v>00119003622</v>
          </cell>
          <cell r="F268">
            <v>44652</v>
          </cell>
          <cell r="G268">
            <v>44835</v>
          </cell>
        </row>
        <row r="269">
          <cell r="B269" t="str">
            <v>00117190728</v>
          </cell>
          <cell r="F269">
            <v>44652</v>
          </cell>
          <cell r="G269">
            <v>44835</v>
          </cell>
        </row>
        <row r="270">
          <cell r="B270" t="str">
            <v>00117943837</v>
          </cell>
          <cell r="F270">
            <v>44652</v>
          </cell>
          <cell r="G270">
            <v>44835</v>
          </cell>
        </row>
        <row r="271">
          <cell r="B271" t="str">
            <v>00300687720</v>
          </cell>
          <cell r="F271">
            <v>44652</v>
          </cell>
          <cell r="G271">
            <v>44835</v>
          </cell>
        </row>
        <row r="272">
          <cell r="B272">
            <v>22600023851</v>
          </cell>
          <cell r="F272">
            <v>44652</v>
          </cell>
          <cell r="G272">
            <v>44835</v>
          </cell>
        </row>
        <row r="273">
          <cell r="B273">
            <v>22400170860</v>
          </cell>
          <cell r="F273">
            <v>44652</v>
          </cell>
          <cell r="G273">
            <v>44835</v>
          </cell>
        </row>
        <row r="274">
          <cell r="B274">
            <v>40223943016</v>
          </cell>
          <cell r="F274">
            <v>44662</v>
          </cell>
          <cell r="G274">
            <v>44845</v>
          </cell>
        </row>
        <row r="275">
          <cell r="B275" t="str">
            <v>40221801018</v>
          </cell>
          <cell r="F275">
            <v>44652</v>
          </cell>
          <cell r="G275">
            <v>44835</v>
          </cell>
        </row>
        <row r="278">
          <cell r="B278" t="str">
            <v>40227673403</v>
          </cell>
          <cell r="F278">
            <v>44682</v>
          </cell>
          <cell r="G278">
            <v>44866</v>
          </cell>
        </row>
        <row r="279">
          <cell r="B279" t="str">
            <v>40223949484</v>
          </cell>
          <cell r="F279">
            <v>44682</v>
          </cell>
          <cell r="G279">
            <v>44866</v>
          </cell>
        </row>
        <row r="280">
          <cell r="B280" t="str">
            <v>00119218030</v>
          </cell>
          <cell r="F280">
            <v>44682</v>
          </cell>
          <cell r="G280">
            <v>44866</v>
          </cell>
        </row>
        <row r="281">
          <cell r="B281" t="str">
            <v>00117929778</v>
          </cell>
          <cell r="F281">
            <v>44682</v>
          </cell>
          <cell r="G281">
            <v>44866</v>
          </cell>
        </row>
        <row r="282">
          <cell r="B282" t="str">
            <v>00119398089</v>
          </cell>
          <cell r="F282">
            <v>44682</v>
          </cell>
          <cell r="G282">
            <v>44866</v>
          </cell>
        </row>
        <row r="285">
          <cell r="B285" t="str">
            <v>40224157558</v>
          </cell>
          <cell r="F285">
            <v>44682</v>
          </cell>
          <cell r="G285">
            <v>44866</v>
          </cell>
        </row>
        <row r="286">
          <cell r="B286" t="str">
            <v>00118216456</v>
          </cell>
          <cell r="F286">
            <v>44682</v>
          </cell>
          <cell r="G286">
            <v>44866</v>
          </cell>
        </row>
        <row r="287">
          <cell r="B287" t="str">
            <v>40225053665</v>
          </cell>
          <cell r="F287">
            <v>44682</v>
          </cell>
          <cell r="G287">
            <v>44866</v>
          </cell>
        </row>
        <row r="288">
          <cell r="B288" t="str">
            <v>00113216758</v>
          </cell>
          <cell r="F288">
            <v>44682</v>
          </cell>
          <cell r="G288">
            <v>44866</v>
          </cell>
        </row>
        <row r="289">
          <cell r="B289" t="str">
            <v>40222493062</v>
          </cell>
          <cell r="F289">
            <v>44682</v>
          </cell>
          <cell r="G289">
            <v>44866</v>
          </cell>
        </row>
        <row r="290">
          <cell r="B290" t="str">
            <v>01200433686</v>
          </cell>
          <cell r="F290">
            <v>44682</v>
          </cell>
          <cell r="G290">
            <v>44866</v>
          </cell>
        </row>
        <row r="291">
          <cell r="B291" t="str">
            <v>04900340979</v>
          </cell>
          <cell r="F291">
            <v>44682</v>
          </cell>
          <cell r="G291">
            <v>44866</v>
          </cell>
        </row>
        <row r="292">
          <cell r="B292" t="str">
            <v>40223069481</v>
          </cell>
          <cell r="F292">
            <v>44682</v>
          </cell>
          <cell r="G292">
            <v>44866</v>
          </cell>
        </row>
        <row r="293">
          <cell r="B293" t="str">
            <v>04500157039</v>
          </cell>
          <cell r="F293">
            <v>44682</v>
          </cell>
          <cell r="G293">
            <v>44866</v>
          </cell>
        </row>
        <row r="294">
          <cell r="B294" t="str">
            <v>07100044697</v>
          </cell>
          <cell r="F294">
            <v>44682</v>
          </cell>
          <cell r="G294">
            <v>44866</v>
          </cell>
        </row>
        <row r="295">
          <cell r="B295" t="str">
            <v>40220999276</v>
          </cell>
          <cell r="F295">
            <v>44682</v>
          </cell>
          <cell r="G295">
            <v>44866</v>
          </cell>
        </row>
        <row r="296">
          <cell r="B296" t="str">
            <v>00201635919</v>
          </cell>
          <cell r="F296">
            <v>44682</v>
          </cell>
          <cell r="G296">
            <v>44866</v>
          </cell>
        </row>
        <row r="297">
          <cell r="B297">
            <v>40226080253</v>
          </cell>
          <cell r="F297">
            <v>44682</v>
          </cell>
          <cell r="G297">
            <v>44835</v>
          </cell>
        </row>
        <row r="298">
          <cell r="B298" t="str">
            <v>00118794759</v>
          </cell>
          <cell r="F298">
            <v>44682</v>
          </cell>
          <cell r="G298">
            <v>44866</v>
          </cell>
        </row>
        <row r="299">
          <cell r="B299" t="str">
            <v>02600809905</v>
          </cell>
          <cell r="F299">
            <v>44682</v>
          </cell>
          <cell r="G299">
            <v>44866</v>
          </cell>
        </row>
        <row r="300">
          <cell r="B300" t="str">
            <v>00100718972</v>
          </cell>
          <cell r="F300">
            <v>44682</v>
          </cell>
          <cell r="G300">
            <v>44866</v>
          </cell>
        </row>
        <row r="301">
          <cell r="B301" t="str">
            <v>04800056154</v>
          </cell>
          <cell r="F301">
            <v>44682</v>
          </cell>
          <cell r="G301">
            <v>44866</v>
          </cell>
        </row>
        <row r="302">
          <cell r="B302" t="str">
            <v>00102658465</v>
          </cell>
          <cell r="F302">
            <v>44682</v>
          </cell>
          <cell r="G302">
            <v>44866</v>
          </cell>
        </row>
        <row r="303">
          <cell r="B303" t="str">
            <v>00100843283</v>
          </cell>
          <cell r="F303">
            <v>44682</v>
          </cell>
          <cell r="G303">
            <v>44866</v>
          </cell>
        </row>
        <row r="304">
          <cell r="B304" t="str">
            <v>00101198794</v>
          </cell>
          <cell r="F304">
            <v>44697</v>
          </cell>
          <cell r="G304">
            <v>44881</v>
          </cell>
        </row>
        <row r="305">
          <cell r="B305" t="str">
            <v>40223249976</v>
          </cell>
          <cell r="F305">
            <v>44682</v>
          </cell>
          <cell r="G305">
            <v>44866</v>
          </cell>
        </row>
        <row r="306">
          <cell r="B306" t="str">
            <v>22300008509</v>
          </cell>
          <cell r="F306">
            <v>44682</v>
          </cell>
          <cell r="G306">
            <v>44866</v>
          </cell>
        </row>
        <row r="307">
          <cell r="B307" t="str">
            <v>00114993280</v>
          </cell>
          <cell r="F307">
            <v>44682</v>
          </cell>
          <cell r="G307">
            <v>44866</v>
          </cell>
        </row>
        <row r="308">
          <cell r="B308" t="str">
            <v>04700008578</v>
          </cell>
          <cell r="F308">
            <v>44682</v>
          </cell>
          <cell r="G308">
            <v>44866</v>
          </cell>
        </row>
        <row r="309">
          <cell r="B309" t="str">
            <v>00112677083</v>
          </cell>
          <cell r="F309">
            <v>44682</v>
          </cell>
          <cell r="G309">
            <v>44866</v>
          </cell>
        </row>
        <row r="310">
          <cell r="B310" t="str">
            <v>01300496575</v>
          </cell>
          <cell r="F310">
            <v>44684</v>
          </cell>
          <cell r="G310">
            <v>44868</v>
          </cell>
        </row>
        <row r="311">
          <cell r="B311" t="str">
            <v>00100429778</v>
          </cell>
          <cell r="F311">
            <v>44682</v>
          </cell>
          <cell r="G311">
            <v>44866</v>
          </cell>
        </row>
        <row r="312">
          <cell r="B312" t="str">
            <v>00116514092</v>
          </cell>
          <cell r="F312">
            <v>44682</v>
          </cell>
          <cell r="G312">
            <v>44866</v>
          </cell>
        </row>
        <row r="313">
          <cell r="B313" t="str">
            <v>03700942299</v>
          </cell>
          <cell r="F313">
            <v>44682</v>
          </cell>
          <cell r="G313">
            <v>44866</v>
          </cell>
        </row>
        <row r="314">
          <cell r="B314" t="str">
            <v>40242365407</v>
          </cell>
          <cell r="F314">
            <v>44682</v>
          </cell>
          <cell r="G314">
            <v>44866</v>
          </cell>
        </row>
        <row r="315">
          <cell r="B315" t="str">
            <v>40224267118</v>
          </cell>
          <cell r="F315">
            <v>44682</v>
          </cell>
          <cell r="G315">
            <v>44866</v>
          </cell>
        </row>
        <row r="316">
          <cell r="B316" t="str">
            <v>00106995319</v>
          </cell>
          <cell r="F316">
            <v>44682</v>
          </cell>
          <cell r="G316">
            <v>44866</v>
          </cell>
        </row>
        <row r="317">
          <cell r="B317" t="str">
            <v>031004026396</v>
          </cell>
          <cell r="F317">
            <v>44682</v>
          </cell>
          <cell r="G317">
            <v>44866</v>
          </cell>
        </row>
        <row r="318">
          <cell r="B318" t="str">
            <v>00117685610</v>
          </cell>
          <cell r="F318">
            <v>44682</v>
          </cell>
          <cell r="G318">
            <v>44866</v>
          </cell>
        </row>
        <row r="319">
          <cell r="B319" t="str">
            <v>00104862065</v>
          </cell>
          <cell r="F319">
            <v>44682</v>
          </cell>
          <cell r="G319">
            <v>44866</v>
          </cell>
        </row>
        <row r="320">
          <cell r="B320" t="str">
            <v>00116334004</v>
          </cell>
          <cell r="F320">
            <v>44682</v>
          </cell>
          <cell r="G320">
            <v>44866</v>
          </cell>
        </row>
        <row r="321">
          <cell r="B321" t="str">
            <v>40221746536</v>
          </cell>
          <cell r="F321">
            <v>44682</v>
          </cell>
          <cell r="G321">
            <v>44866</v>
          </cell>
        </row>
        <row r="322">
          <cell r="B322" t="str">
            <v>02301347056</v>
          </cell>
          <cell r="F322">
            <v>44682</v>
          </cell>
          <cell r="G322">
            <v>44866</v>
          </cell>
        </row>
        <row r="326">
          <cell r="B326" t="str">
            <v>00100560812</v>
          </cell>
          <cell r="F326">
            <v>44713</v>
          </cell>
          <cell r="G326">
            <v>44896</v>
          </cell>
        </row>
        <row r="327">
          <cell r="B327" t="str">
            <v>00112460845</v>
          </cell>
          <cell r="F327">
            <v>44713</v>
          </cell>
          <cell r="G327">
            <v>44896</v>
          </cell>
        </row>
        <row r="328">
          <cell r="B328" t="str">
            <v>40220119586</v>
          </cell>
          <cell r="F328">
            <v>44713</v>
          </cell>
          <cell r="G328">
            <v>44896</v>
          </cell>
        </row>
        <row r="329">
          <cell r="B329" t="str">
            <v>00102103215</v>
          </cell>
          <cell r="F329">
            <v>44713</v>
          </cell>
          <cell r="G329">
            <v>44896</v>
          </cell>
        </row>
        <row r="330">
          <cell r="B330" t="str">
            <v>22500507730</v>
          </cell>
          <cell r="F330">
            <v>44713</v>
          </cell>
          <cell r="G330">
            <v>44896</v>
          </cell>
        </row>
        <row r="331">
          <cell r="B331" t="str">
            <v>03700700663</v>
          </cell>
          <cell r="F331">
            <v>44713</v>
          </cell>
          <cell r="G331">
            <v>44896</v>
          </cell>
        </row>
        <row r="332">
          <cell r="B332">
            <v>40221054386</v>
          </cell>
          <cell r="F332">
            <v>44713</v>
          </cell>
          <cell r="G332">
            <v>44896</v>
          </cell>
        </row>
        <row r="333">
          <cell r="B333" t="str">
            <v>00118321538</v>
          </cell>
          <cell r="F333">
            <v>44713</v>
          </cell>
          <cell r="G333">
            <v>44896</v>
          </cell>
        </row>
        <row r="334">
          <cell r="B334" t="str">
            <v>22400310227</v>
          </cell>
          <cell r="F334">
            <v>44713</v>
          </cell>
          <cell r="G334">
            <v>44896</v>
          </cell>
        </row>
        <row r="335">
          <cell r="B335" t="str">
            <v>00111434098</v>
          </cell>
          <cell r="F335">
            <v>44713</v>
          </cell>
          <cell r="G335">
            <v>44896</v>
          </cell>
        </row>
        <row r="336">
          <cell r="B336" t="str">
            <v>22301291641</v>
          </cell>
          <cell r="F336">
            <v>44713</v>
          </cell>
          <cell r="G336">
            <v>44896</v>
          </cell>
        </row>
        <row r="337">
          <cell r="B337" t="str">
            <v>00117622241</v>
          </cell>
          <cell r="F337">
            <v>44713</v>
          </cell>
          <cell r="G337">
            <v>44896</v>
          </cell>
        </row>
        <row r="338">
          <cell r="B338" t="str">
            <v>03400487710</v>
          </cell>
          <cell r="F338">
            <v>44713</v>
          </cell>
          <cell r="G338">
            <v>44896</v>
          </cell>
        </row>
        <row r="339">
          <cell r="B339" t="str">
            <v>00115647794</v>
          </cell>
          <cell r="F339">
            <v>44713</v>
          </cell>
          <cell r="G339">
            <v>44896</v>
          </cell>
        </row>
        <row r="340">
          <cell r="B340" t="str">
            <v>40200402218</v>
          </cell>
          <cell r="F340">
            <v>44713</v>
          </cell>
          <cell r="G340">
            <v>44896</v>
          </cell>
        </row>
        <row r="341">
          <cell r="B341" t="str">
            <v>00109192724</v>
          </cell>
          <cell r="F341">
            <v>44713</v>
          </cell>
          <cell r="G341">
            <v>44896</v>
          </cell>
        </row>
        <row r="342">
          <cell r="B342" t="str">
            <v>00100649052</v>
          </cell>
          <cell r="F342">
            <v>44713</v>
          </cell>
          <cell r="G342">
            <v>44896</v>
          </cell>
        </row>
        <row r="343">
          <cell r="B343" t="str">
            <v>03103217547</v>
          </cell>
          <cell r="F343">
            <v>44713</v>
          </cell>
          <cell r="G343">
            <v>44896</v>
          </cell>
        </row>
        <row r="344">
          <cell r="B344" t="str">
            <v>00100115112</v>
          </cell>
          <cell r="F344">
            <v>44713</v>
          </cell>
          <cell r="G344">
            <v>44896</v>
          </cell>
        </row>
        <row r="345">
          <cell r="B345" t="str">
            <v>22300688557</v>
          </cell>
          <cell r="F345">
            <v>44713</v>
          </cell>
          <cell r="G345">
            <v>44896</v>
          </cell>
        </row>
        <row r="346">
          <cell r="B346" t="str">
            <v>40222839769</v>
          </cell>
          <cell r="F346">
            <v>44713</v>
          </cell>
          <cell r="G346">
            <v>44896</v>
          </cell>
        </row>
        <row r="347">
          <cell r="B347" t="str">
            <v>00100872035</v>
          </cell>
          <cell r="F347">
            <v>44713</v>
          </cell>
          <cell r="G347">
            <v>44896</v>
          </cell>
        </row>
        <row r="348">
          <cell r="B348" t="str">
            <v>00117837815</v>
          </cell>
          <cell r="F348">
            <v>44713</v>
          </cell>
          <cell r="G348">
            <v>44896</v>
          </cell>
        </row>
        <row r="349">
          <cell r="B349" t="str">
            <v>00104953153</v>
          </cell>
          <cell r="F349">
            <v>44713</v>
          </cell>
          <cell r="G349">
            <v>44896</v>
          </cell>
        </row>
        <row r="350">
          <cell r="B350" t="str">
            <v>00110746633</v>
          </cell>
          <cell r="F350">
            <v>44713</v>
          </cell>
          <cell r="G350">
            <v>44896</v>
          </cell>
        </row>
        <row r="351">
          <cell r="B351" t="str">
            <v>00108703844</v>
          </cell>
          <cell r="F351">
            <v>44713</v>
          </cell>
          <cell r="G351">
            <v>44896</v>
          </cell>
        </row>
        <row r="352">
          <cell r="B352" t="str">
            <v>22300220278</v>
          </cell>
          <cell r="F352">
            <v>44713</v>
          </cell>
          <cell r="G352">
            <v>44896</v>
          </cell>
        </row>
        <row r="353">
          <cell r="B353" t="str">
            <v>40222047199</v>
          </cell>
          <cell r="F353">
            <v>44713</v>
          </cell>
          <cell r="G353">
            <v>44896</v>
          </cell>
        </row>
        <row r="354">
          <cell r="B354" t="str">
            <v>00101535060</v>
          </cell>
          <cell r="F354">
            <v>44713</v>
          </cell>
          <cell r="G354">
            <v>44896</v>
          </cell>
        </row>
        <row r="355">
          <cell r="B355" t="str">
            <v>40220928044</v>
          </cell>
          <cell r="F355">
            <v>44713</v>
          </cell>
          <cell r="G355">
            <v>44896</v>
          </cell>
        </row>
        <row r="356">
          <cell r="B356" t="str">
            <v>00108154220</v>
          </cell>
          <cell r="F356">
            <v>44713</v>
          </cell>
          <cell r="G356">
            <v>44896</v>
          </cell>
        </row>
        <row r="357">
          <cell r="B357" t="str">
            <v>04700164710</v>
          </cell>
          <cell r="F357">
            <v>44713</v>
          </cell>
          <cell r="G357">
            <v>44896</v>
          </cell>
        </row>
        <row r="358">
          <cell r="B358" t="str">
            <v>00118133115</v>
          </cell>
          <cell r="F358">
            <v>44713</v>
          </cell>
          <cell r="G358">
            <v>44896</v>
          </cell>
        </row>
        <row r="359">
          <cell r="B359" t="str">
            <v>01700011818</v>
          </cell>
          <cell r="F359">
            <v>44713</v>
          </cell>
          <cell r="G359">
            <v>44896</v>
          </cell>
        </row>
        <row r="360">
          <cell r="B360" t="str">
            <v>00100876093</v>
          </cell>
          <cell r="F360">
            <v>44713</v>
          </cell>
          <cell r="G360">
            <v>44896</v>
          </cell>
        </row>
        <row r="361">
          <cell r="B361" t="str">
            <v>03701108437</v>
          </cell>
          <cell r="F361">
            <v>44713</v>
          </cell>
          <cell r="G361">
            <v>44896</v>
          </cell>
        </row>
        <row r="362">
          <cell r="B362" t="str">
            <v>03101749574</v>
          </cell>
          <cell r="F362">
            <v>44713</v>
          </cell>
          <cell r="G362">
            <v>44896</v>
          </cell>
        </row>
      </sheetData>
      <sheetData sheetId="2"/>
      <sheetData sheetId="3"/>
    </sheetDataSet>
  </externalBook>
</externalLink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" xr10:uid="{7C941363-712C-4FDF-9B51-3B695B7CD576}" sourceName="TIPO">
  <extLst>
    <x:ext xmlns:x15="http://schemas.microsoft.com/office/spreadsheetml/2010/11/main" uri="{2F2917AC-EB37-4324-AD4E-5DD8C200BD13}">
      <x15:tableSlicerCache tableId="10" column="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" xr10:uid="{8682FE2B-D1A5-40BB-B579-30C615831A1F}" cache="SegmentaciónDeDatos_TIPO" caption="TIPO" columnCount="4" rowHeight="1800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5DC2770-D0E4-4386-8515-1896738AA551}" name="Tabla13" displayName="Tabla13" ref="A1:C68" totalsRowShown="0">
  <autoFilter ref="A1:C68" xr:uid="{B5DC2770-D0E4-4386-8515-1896738AA551}"/>
  <tableColumns count="3">
    <tableColumn id="1" xr3:uid="{3C8158EC-322E-465A-B1CE-6FBE3AE3D60A}" name="nomdepto" dataDxfId="89"/>
    <tableColumn id="2" xr3:uid="{5058B818-27FC-4133-90EE-D4087C1CFBA2}" name="DEPTO" dataDxfId="88">
      <calculatedColumnFormula>_xlfn.XLOOKUP(Tabla13[[#This Row],[nomdepto]],tdepto[DEPTO],tdepto[DEPTO],"",2)</calculatedColumnFormula>
    </tableColumn>
    <tableColumn id="3" xr3:uid="{3D6B49B5-B8E5-43F9-92AF-AFEB3B223047}" name="CODLUG" dataDxfId="87">
      <calculatedColumnFormula>_xlfn.XLOOKUP(Tabla13[[#This Row],[nomdepto]],tdepto[DEPTO],tdepto[CODLUG],"",2)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971C2A3-D1B8-4CEA-8F62-19081E9F523C}" name="TCARRERA" displayName="TCARRERA" ref="A1:C282" totalsRowShown="0" tableBorderDxfId="38">
  <autoFilter ref="A1:C282" xr:uid="{E971C2A3-D1B8-4CEA-8F62-19081E9F523C}"/>
  <tableColumns count="3">
    <tableColumn id="1" xr3:uid="{F8EC89BA-4B4A-4C1F-BF9E-3271E6F44252}" name="CEDULA" dataDxfId="37"/>
    <tableColumn id="2" xr3:uid="{6ADA5C82-0FDF-4533-917D-5736AACEAC85}" name="NOMBRE Y APELLIDO" dataDxfId="36"/>
    <tableColumn id="3" xr3:uid="{75BD9D6E-332F-4304-AE16-04AE7BA1D940}" name="CATEGORIA DEL SERVIDOR" dataDxfId="3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6438C18-51C2-4326-9FE5-6126FB7CED5A}" name="TCATEGORIA" displayName="TCATEGORIA" ref="A1:C1055" totalsRowShown="0" headerRowDxfId="34" tableBorderDxfId="33">
  <autoFilter ref="A1:C1055" xr:uid="{B6792ED5-CC8E-437F-AD34-CECE23E1930D}"/>
  <sortState xmlns:xlrd2="http://schemas.microsoft.com/office/spreadsheetml/2017/richdata2" ref="A2:C1055">
    <sortCondition ref="C1:C1055"/>
  </sortState>
  <tableColumns count="3">
    <tableColumn id="1" xr3:uid="{80A3BC43-CEBB-4993-BA57-4C984F7EF120}" name="NOMBRE Y APELLIDO" dataDxfId="32"/>
    <tableColumn id="2" xr3:uid="{76D5EDC2-2453-4E55-BDA0-3352F84021D7}" name="CARGO" dataDxfId="31"/>
    <tableColumn id="3" xr3:uid="{4AA65841-CE39-4DBB-B8A4-F328C04EC895}" name="CATEGORIA DEL SERVIDOR" dataDxfId="30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95A6D27-19BB-4342-B51B-442FE6CE0998}" name="TCARGOS" displayName="TCARGOS" ref="F1:G195" totalsRowShown="0" headerRowDxfId="29" tableBorderDxfId="28">
  <autoFilter ref="F1:G195" xr:uid="{FE910CDB-9A91-49A5-8F42-7743859FB02A}"/>
  <sortState xmlns:xlrd2="http://schemas.microsoft.com/office/spreadsheetml/2017/richdata2" ref="F2:G195">
    <sortCondition ref="G2:G195"/>
    <sortCondition ref="F2:F195"/>
  </sortState>
  <tableColumns count="2">
    <tableColumn id="1" xr3:uid="{BC1EBF01-E9F2-41CB-8888-22CB85C6A756}" name="CARGO" dataDxfId="27"/>
    <tableColumn id="2" xr3:uid="{DEEADA35-9AE6-41CA-94DA-3BD1311376F9}" name="CATEGORIA DEL SERVIDOR" dataDxfId="26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64AEBC0-4A5B-4615-8840-EB3F36033454}" name="Tabla8" displayName="Tabla8" ref="I1:K16" totalsRowShown="0">
  <autoFilter ref="I1:K16" xr:uid="{664AEBC0-4A5B-4615-8840-EB3F36033454}"/>
  <tableColumns count="3">
    <tableColumn id="1" xr3:uid="{6F4CAB97-EAE3-424A-A8BF-E1475DFF66F6}" name="NOMBRE Y APELLIDO"/>
    <tableColumn id="2" xr3:uid="{D3DA4781-7785-40C6-A634-69C2E1F4B320}" name="CARGO"/>
    <tableColumn id="3" xr3:uid="{5AD6EB78-6953-4C41-9646-1137D596DF71}" name="CATEGORIA DEL SERVIDOR2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0D9BD38-9AB3-4423-A6D2-15DAE4983E06}" name="TSEG" displayName="TSEG" ref="A7:K167" totalsRowCount="1" headerRowDxfId="25" dataDxfId="24" totalsRowDxfId="23">
  <sortState xmlns:xlrd2="http://schemas.microsoft.com/office/spreadsheetml/2017/richdata2" ref="A8:I166">
    <sortCondition ref="C8:C166"/>
    <sortCondition descending="1" ref="E8:E166"/>
    <sortCondition ref="A8:A166"/>
  </sortState>
  <tableColumns count="11">
    <tableColumn id="1" xr3:uid="{E726DD95-FED8-4496-AF5B-192A6E534867}" name="NOMBRE Y APELLIDO" totalsRowLabel="TOTAL" dataDxfId="22" totalsRowDxfId="21"/>
    <tableColumn id="2" xr3:uid="{5C1FAC44-5D87-4EB9-804A-A445240D0E74}" name="CARGO" totalsRowFunction="count" dataDxfId="20" totalsRowDxfId="19"/>
    <tableColumn id="3" xr3:uid="{3131B101-2C1C-4946-A28E-5FED8BE84D83}" name="DIRECCIÓN O DEPARTAMENTO" dataDxfId="18" totalsRowDxfId="17"/>
    <tableColumn id="4" xr3:uid="{18278B77-0666-4D68-BED3-63F0553CFA58}" name="CATEGORIA DEL SERVIDOR" dataDxfId="16" totalsRowDxfId="15"/>
    <tableColumn id="5" xr3:uid="{9A4BF28F-229B-4FA8-8147-FB8ABBBD3CC1}" name="INGRESO BRUTO" totalsRowFunction="sum" dataDxfId="14" totalsRowDxfId="13" dataCellStyle="Normal 2"/>
    <tableColumn id="8" xr3:uid="{81C17EF8-77F8-4D34-80C9-A9E0C599E525}" name="ISR" totalsRowFunction="sum" dataDxfId="12" totalsRowDxfId="11" dataCellStyle="Normal 2"/>
    <tableColumn id="6" xr3:uid="{6636B02C-BC59-4313-B9C0-E3B43BF546CA}" name="Seguro Familiar de" totalsRowFunction="sum" dataDxfId="10" totalsRowDxfId="9" dataCellStyle="Normal 2"/>
    <tableColumn id="9" xr3:uid="{21D8269C-5581-4629-A31C-6C99E423C63F}" name="AFP" totalsRowFunction="sum" dataDxfId="8" totalsRowDxfId="7" dataCellStyle="Normal 2"/>
    <tableColumn id="7" xr3:uid="{354F3D28-8C3B-47FF-933E-C0EC52985A29}" name="OTROS DESC" totalsRowFunction="sum" dataDxfId="6" totalsRowDxfId="5" dataCellStyle="Normal 2"/>
    <tableColumn id="10" xr3:uid="{90C985E0-8F40-4BC6-BDF9-4AB7B47E5317}" name="INGRESO NETO" totalsRowFunction="sum" dataDxfId="4" totalsRowDxfId="3" dataCellStyle="Normal 2"/>
    <tableColumn id="11" xr3:uid="{357A296B-7DBA-445B-B299-2DCDE34832DD}" name="GENERO" dataDxfId="2" totalsRowDxfId="1" dataCellStyle="Normal 2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08DD4E4-1FC4-4982-9222-BD54B66E4298}" name="tdepto" displayName="tdepto" ref="B1:C69" totalsRowShown="0" tableBorderDxfId="86">
  <autoFilter ref="B1:C69" xr:uid="{F08DD4E4-1FC4-4982-9222-BD54B66E4298}"/>
  <sortState xmlns:xlrd2="http://schemas.microsoft.com/office/spreadsheetml/2017/richdata2" ref="B2:C69">
    <sortCondition ref="B1:B63"/>
  </sortState>
  <tableColumns count="2">
    <tableColumn id="1" xr3:uid="{6282595E-8193-4E2B-B735-0EF4C74772BF}" name="DEPTO"/>
    <tableColumn id="2" xr3:uid="{7E8D0867-6596-466A-A88B-303904FCB355}" name="CODLUG" dataDxfId="8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08D9B7D-F260-44E8-B6D7-35AA1440F7F0}" name="Tabla15" displayName="Tabla15" ref="G1:H75" totalsRowShown="0">
  <autoFilter ref="G1:H75" xr:uid="{808D9B7D-F260-44E8-B6D7-35AA1440F7F0}"/>
  <sortState xmlns:xlrd2="http://schemas.microsoft.com/office/spreadsheetml/2017/richdata2" ref="G2:H75">
    <sortCondition ref="G1:G75"/>
  </sortState>
  <tableColumns count="2">
    <tableColumn id="1" xr3:uid="{DF45E212-CB89-4948-ADDB-A11419B0E61D}" name="LUGAR DE FUNCION"/>
    <tableColumn id="2" xr3:uid="{327E3407-B143-47F9-9135-BCE0DE3883CE}" name="CODIGO"/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B9EE53E-D934-4C33-84DC-37BCDD79EFD0}" name="Tabla12" displayName="Tabla12" ref="A1:R1399" totalsRowShown="0" headerRowDxfId="84">
  <autoFilter ref="A1:R1399" xr:uid="{2B9EE53E-D934-4C33-84DC-37BCDD79EFD0}"/>
  <tableColumns count="18">
    <tableColumn id="1" xr3:uid="{A19ADBB4-6451-4A44-85BF-E4173E98DBDD}" name="TIPO" dataDxfId="83"/>
    <tableColumn id="2" xr3:uid="{A60C112D-8474-48B3-8F09-5B5F8D74BEA8}" name="codigo" dataDxfId="82">
      <calculatedColumnFormula>C2&amp;D2</calculatedColumnFormula>
    </tableColumn>
    <tableColumn id="3" xr3:uid="{46F5A872-8176-49E1-ADCB-747181F84261}" name="cta" dataDxfId="81">
      <calculatedColumnFormula>_xlfn.XLOOKUP(A2,ctas[Tipo Empleado],ctas[cta])</calculatedColumnFormula>
    </tableColumn>
    <tableColumn id="4" xr3:uid="{60E894A5-F301-4977-B570-47D6E44AF171}" name="nodoc" dataDxfId="80"/>
    <tableColumn id="5" xr3:uid="{342483A3-513F-4039-BC88-30C3070B2693}" name="nombre" dataDxfId="79">
      <calculatedColumnFormula>_xlfn.XLOOKUP(Tabla12[[#This Row],[codigo]],Tabla5[codigo],Tabla5[Empleado])</calculatedColumnFormula>
    </tableColumn>
    <tableColumn id="6" xr3:uid="{FF6BDE3D-99E7-493E-A729-1EDC4749718F}" name="cargo" dataDxfId="78">
      <calculatedColumnFormula>_xlfn.XLOOKUP(Tabla12[[#This Row],[codigo]],Tabla5[codigo],Tabla5[Cargo])</calculatedColumnFormula>
    </tableColumn>
    <tableColumn id="7" xr3:uid="{0F338E53-B34A-4557-8DF6-47D8E6B2E4F0}" name="nomdepto" dataDxfId="77">
      <calculatedColumnFormula>_xlfn.XLOOKUP(Tabla12[[#This Row],[codigo]],Tabla5[codigo],Tabla5[Lugar Funciones])</calculatedColumnFormula>
    </tableColumn>
    <tableColumn id="9" xr3:uid="{C27FABA8-A36B-44A2-8E18-DE4BE25967A3}" name="CATEGORIA DEL SERVIDOR" dataDxfId="76" dataCellStyle="Normal 2">
      <calculatedColumnFormula>Tabla12[[#This Row],[TIPO]]</calculatedColumnFormula>
    </tableColumn>
    <tableColumn id="18" xr3:uid="{7B69DDEE-13B5-442C-8E88-97440BF0C181}" name="DESDE" dataDxfId="75" dataCellStyle="Normal 2">
      <calculatedColumnFormula>_xlfn.XLOOKUP(Tabla12[[#This Row],[nodoc]],'[1]Temporales 2022'!$B$146:$B$362,'[1]Temporales 2022'!$F$146:$F$362)</calculatedColumnFormula>
    </tableColumn>
    <tableColumn id="19" xr3:uid="{AABFA1F5-1CA6-42E9-8349-3350BC2518A0}" name="HASTA" dataDxfId="74" dataCellStyle="Normal 2">
      <calculatedColumnFormula>_xlfn.XLOOKUP(Tabla12[[#This Row],[nodoc]],'[1]Temporales 2022'!$B$146:$B$362,'[1]Temporales 2022'!$G$146:$G$362)</calculatedColumnFormula>
    </tableColumn>
    <tableColumn id="8" xr3:uid="{D6904C75-41F2-4780-AF75-57622BA082BA}" name="sbruto" dataDxfId="73" dataCellStyle="Normal 2"/>
    <tableColumn id="10" xr3:uid="{A318C970-FD6B-4A5F-B510-38142495A132}" name="Impuesto Sobre la R" dataDxfId="72" dataCellStyle="Normal 2"/>
    <tableColumn id="11" xr3:uid="{AB9BD49C-340B-4835-BABE-63862DB23817}" name="Seguro Familiar de" dataDxfId="71" dataCellStyle="Normal 2"/>
    <tableColumn id="12" xr3:uid="{6F22E348-A995-42C6-9C4B-E35C25C88B54}" name="AFP" dataDxfId="70" dataCellStyle="Normal 2"/>
    <tableColumn id="13" xr3:uid="{C99F2E39-C775-4B24-839E-8AE41F3D7BF0}" name="OTROS DESC" dataDxfId="69" dataCellStyle="Normal 2">
      <calculatedColumnFormula>+Tabla12[[#This Row],[sbruto]]-Tabla12[[#This Row],[Impuesto Sobre la R]]-Tabla12[[#This Row],[Seguro Familiar de]]-Tabla12[[#This Row],[AFP]]-Tabla12[[#This Row],[sneto]]</calculatedColumnFormula>
    </tableColumn>
    <tableColumn id="15" xr3:uid="{57872C8A-552B-418A-8BB8-08DDBB378225}" name="sneto" dataDxfId="68"/>
    <tableColumn id="16" xr3:uid="{1BD889D8-4055-4841-AB3F-D33B4FDCA984}" name="genero" dataDxfId="67">
      <calculatedColumnFormula array="1">_xlfn.XLOOKUP(Tabla12[[#This Row],[codigo]],Tabla5[codigo],LEFT(Tabla5[Genero],1))</calculatedColumnFormula>
    </tableColumn>
    <tableColumn id="17" xr3:uid="{5D7AC523-030E-4E9A-9476-CC23841BE5E9}" name="codlugarfun" dataDxfId="66">
      <calculatedColumnFormula>_xlfn.XLOOKUP(Tabla12[[#This Row],[codigo]],Tabla5[codigo],Tabla5[Lugar Funciones Codigo])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FC4E7A-591C-417D-A496-33D65A2274FF}" name="ctas" displayName="ctas" ref="A1:B5" totalsRowShown="0">
  <autoFilter ref="A1:B5" xr:uid="{52FC4E7A-591C-417D-A496-33D65A2274FF}"/>
  <tableColumns count="2">
    <tableColumn id="1" xr3:uid="{694960F4-B132-428F-B624-5EEBE38DEF5C}" name="Tipo Empleado"/>
    <tableColumn id="2" xr3:uid="{6D7D146D-5203-498C-80E2-29FCFEF0F886}" name="cta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3CE4B24-DAB6-4AA2-B0EC-5D03349E9F60}" name="Tabla14" displayName="Tabla14" ref="A9:C173" totalsRowShown="0">
  <autoFilter ref="A9:C173" xr:uid="{83CE4B24-DAB6-4AA2-B0EC-5D03349E9F60}">
    <filterColumn colId="2">
      <filters>
        <filter val="01/05/2022"/>
        <dateGroupItem year="2022" month="7" dateTimeGrouping="month"/>
      </filters>
    </filterColumn>
  </autoFilter>
  <sortState xmlns:xlrd2="http://schemas.microsoft.com/office/spreadsheetml/2017/richdata2" ref="A10:C173">
    <sortCondition ref="A9:A173"/>
  </sortState>
  <tableColumns count="3">
    <tableColumn id="1" xr3:uid="{12417EF1-5E30-4144-8B8A-F3C2DF37A5FC}" name="NOMBRE Y APELLIDO"/>
    <tableColumn id="5" xr3:uid="{EDD8E741-551D-4F13-9E58-5EE195D7D29A}" name="DESDE" dataDxfId="65"/>
    <tableColumn id="6" xr3:uid="{C19073F1-C2AA-411E-9DCC-8CA05B014828}" name="HASTA" dataDxfId="6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409D868-B75B-41B5-A146-3346FB843822}" name="Tabla19" displayName="Tabla19" ref="G8:H214" totalsRowShown="0">
  <autoFilter ref="G8:H214" xr:uid="{0409D868-B75B-41B5-A146-3346FB843822}"/>
  <sortState xmlns:xlrd2="http://schemas.microsoft.com/office/spreadsheetml/2017/richdata2" ref="G9:H214">
    <sortCondition ref="G8:G214"/>
  </sortState>
  <tableColumns count="2">
    <tableColumn id="1" xr3:uid="{EE75B582-F60B-49C5-B3CA-AE06CFBE31E4}" name="CATEGORIA"/>
    <tableColumn id="2" xr3:uid="{DD50B9A8-E90C-43DF-AE43-B116E099A978}" name="CARGO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4C113F8-9756-4B2F-A339-D2DA9F029CB7}" name="Tabla5" displayName="Tabla5" ref="A1:K1384" totalsRowCount="1">
  <autoFilter ref="A1:K1383" xr:uid="{54C113F8-9756-4B2F-A339-D2DA9F029CB7}"/>
  <tableColumns count="11">
    <tableColumn id="1" xr3:uid="{549FC759-26A4-4DD5-AF27-0184B90CDA6A}" name="Tipo Empleado" totalsRowLabel="Total"/>
    <tableColumn id="2" xr3:uid="{18B66258-FE10-42A4-A563-7CB3C10CD650}" name="codigo">
      <calculatedColumnFormula>C2&amp;D2</calculatedColumnFormula>
    </tableColumn>
    <tableColumn id="3" xr3:uid="{4A700FB4-2120-4DE9-BDCE-722163AFDA2C}" name="Area Liquidacion" dataDxfId="63" totalsRowDxfId="62">
      <calculatedColumnFormula>_xlfn.XLOOKUP(A2,ctas[Tipo Empleado],ctas[cta])</calculatedColumnFormula>
    </tableColumn>
    <tableColumn id="4" xr3:uid="{122DBE9D-1914-4E92-85CA-058195B8C64F}" name="Numero Documento" dataDxfId="61"/>
    <tableColumn id="5" xr3:uid="{9E198F2C-49BA-48E7-B7C2-0E80CAF3BE03}" name="Empleado" totalsRowFunction="count"/>
    <tableColumn id="6" xr3:uid="{7060D92F-8AE2-475C-BE72-AAE533F5D987}" name="Cargo"/>
    <tableColumn id="7" xr3:uid="{81C53110-84EF-49C6-86E1-54CEB6551144}" name="Lugar Funciones"/>
    <tableColumn id="8" xr3:uid="{8349449C-A8F8-4194-9DC5-13FC06F77882}" name="Lugar Funciones Codigo"/>
    <tableColumn id="9" xr3:uid="{F343D079-941D-4142-89B0-A05387633135}" name="Genero"/>
    <tableColumn id="10" xr3:uid="{AC8F7C9E-D116-484B-8A16-2495281E2A96}" name="SEGÚN JULIO" dataDxfId="60"/>
    <tableColumn id="11" xr3:uid="{C47CEE7C-B01A-46A6-A9AF-53FE7B8D46FA}" name="CARRERA" dataDxfId="59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E303FA8-04FF-4799-AD44-D9E7725F9174}" name="TJUL22" displayName="TJUL22" ref="A3:P1385" totalsRowShown="0" headerRowDxfId="58" dataDxfId="56" headerRowBorderDxfId="57" tableBorderDxfId="55" headerRowCellStyle="Normal_Hoja3">
  <autoFilter ref="A3:P1385" xr:uid="{6E303FA8-04FF-4799-AD44-D9E7725F9174}">
    <filterColumn colId="0">
      <filters>
        <filter val="Temporales"/>
      </filters>
    </filterColumn>
  </autoFilter>
  <sortState xmlns:xlrd2="http://schemas.microsoft.com/office/spreadsheetml/2017/richdata2" ref="A4:P1385">
    <sortCondition ref="P4:P1385"/>
    <sortCondition descending="1" ref="I4:I1385"/>
  </sortState>
  <tableColumns count="16">
    <tableColumn id="1" xr3:uid="{6B483F18-F8B1-4A2B-8046-03C027C4225B}" name="TIPO" dataDxfId="54" dataCellStyle="Normal_Hoja3"/>
    <tableColumn id="2" xr3:uid="{ADC1AD6A-6E19-497A-9292-A2E10C8EE2CF}" name="CODIGO" dataDxfId="53" dataCellStyle="Normal_Hoja3">
      <calculatedColumnFormula>C4&amp;D4</calculatedColumnFormula>
    </tableColumn>
    <tableColumn id="3" xr3:uid="{F7C5EAEA-5F42-4A07-B13F-D8F502778D2B}" name="ctapresup" dataDxfId="52" dataCellStyle="Normal_Hoja3"/>
    <tableColumn id="4" xr3:uid="{0D9210AE-654C-434E-A568-48583957F7C7}" name="cedula" dataDxfId="51" dataCellStyle="Normal_Hoja3"/>
    <tableColumn id="5" xr3:uid="{7A7EB059-D246-4F19-B101-F8A10784F184}" name="nombre" dataDxfId="50" dataCellStyle="Normal_Hoja3"/>
    <tableColumn id="6" xr3:uid="{BFEAE116-1C3D-4C7A-A024-31415591B30B}" name="cargo" dataDxfId="49" dataCellStyle="Normal_Hoja3"/>
    <tableColumn id="7" xr3:uid="{EB0EC3D8-968D-48F8-9590-1406ED6F605F}" name="nomdepto" dataDxfId="48" dataCellStyle="Normal_Hoja3"/>
    <tableColumn id="8" xr3:uid="{7B7CD7CD-3C29-48B5-8139-B6F5DB92E44D}" name="CATEGORIA DEL SERVIDOR" dataDxfId="47" dataCellStyle="Normal_Hoja3">
      <calculatedColumnFormula>_xlfn.XLOOKUP(TJUL22[[#This Row],[CODIGO]],Tabla5[codigo],Tabla5[SEGÚN JULIO],_xlfn.XLOOKUP(TJUL22[[#This Row],[cargo]],Tabla19[CARGO],Tabla19[CATEGORIA]))</calculatedColumnFormula>
    </tableColumn>
    <tableColumn id="9" xr3:uid="{512FF78C-6092-4586-90A7-04C6FF98ED75}" name="sbruto" dataDxfId="46" dataCellStyle="Millares"/>
    <tableColumn id="10" xr3:uid="{25E23EA4-5024-4EE2-87D2-F03C4AECCD2C}" name="ISR" dataDxfId="45" dataCellStyle="Millares"/>
    <tableColumn id="11" xr3:uid="{6480D8B7-29B6-47B5-A2B8-3CE3315041C9}" name="SFS" dataDxfId="44" dataCellStyle="Millares"/>
    <tableColumn id="12" xr3:uid="{97E3F9EE-8D26-4703-8565-BA814815D4F1}" name="AFP" dataDxfId="43" dataCellStyle="Millares"/>
    <tableColumn id="13" xr3:uid="{AB7D8A60-787B-4A42-A88D-A2332379C229}" name="OTRODESC" dataDxfId="42" dataCellStyle="Millares"/>
    <tableColumn id="14" xr3:uid="{187BF45F-FA66-4F5B-AC4B-CB320B578757}" name="sneto" dataDxfId="41" dataCellStyle="Millares"/>
    <tableColumn id="15" xr3:uid="{FB699681-10B3-435D-86B5-7C2CB5EB3F53}" name="GENERO" dataDxfId="40" dataCellStyle="Normal_Hoja3">
      <calculatedColumnFormula>_xlfn.XLOOKUP(TJUL22[[#This Row],[CODIGO]],Tabla5[codigo],Tabla5[Genero])</calculatedColumnFormula>
    </tableColumn>
    <tableColumn id="16" xr3:uid="{307F0C1B-CAD3-4084-B226-5E314978C5EB}" name="COD LUGAR" dataDxfId="39">
      <calculatedColumnFormula>_xlfn.XLOOKUP(TJUL22[[#This Row],[nomdepto]],tdepto[DEPTO],tdepto[CODLUG])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7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9.xml"/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1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077C-BADA-415A-8C0B-9FF1786B3FF7}">
  <sheetPr>
    <pageSetUpPr fitToPage="1"/>
  </sheetPr>
  <dimension ref="A1:C122"/>
  <sheetViews>
    <sheetView workbookViewId="0"/>
  </sheetViews>
  <sheetFormatPr baseColWidth="10" defaultRowHeight="15"/>
  <cols>
    <col min="1" max="1" width="47.140625" style="15" bestFit="1" customWidth="1"/>
    <col min="2" max="2" width="79.28515625" bestFit="1" customWidth="1"/>
    <col min="3" max="3" width="18.5703125" bestFit="1" customWidth="1"/>
  </cols>
  <sheetData>
    <row r="1" spans="1:3">
      <c r="A1" s="30" t="s">
        <v>2138</v>
      </c>
      <c r="B1" t="s">
        <v>2147</v>
      </c>
      <c r="C1" t="s">
        <v>2145</v>
      </c>
    </row>
    <row r="2" spans="1:3">
      <c r="A2" t="s">
        <v>1150</v>
      </c>
      <c r="B2" t="str">
        <f>_xlfn.XLOOKUP(Tabla13[[#This Row],[nomdepto]],tdepto[DEPTO],tdepto[DEPTO],"",2)</f>
        <v>CENTRO CULTURAL DE AZUA</v>
      </c>
      <c r="C2" t="str">
        <f>_xlfn.XLOOKUP(Tabla13[[#This Row],[nomdepto]],tdepto[DEPTO],tdepto[CODLUG],"",2)</f>
        <v>01.83.02.00.05</v>
      </c>
    </row>
    <row r="3" spans="1:3">
      <c r="A3" t="s">
        <v>7</v>
      </c>
      <c r="B3" t="str">
        <f>_xlfn.XLOOKUP(Tabla13[[#This Row],[nomdepto]],tdepto[DEPTO],tdepto[DEPTO],"",2)</f>
        <v>CENTRO CULTURAL DE ELIAS PIÑA</v>
      </c>
      <c r="C3" t="str">
        <f>_xlfn.XLOOKUP(Tabla13[[#This Row],[nomdepto]],tdepto[DEPTO],tdepto[CODLUG],"",2)</f>
        <v>01.83.02.00.07</v>
      </c>
    </row>
    <row r="4" spans="1:3">
      <c r="A4" t="s">
        <v>1349</v>
      </c>
      <c r="B4" t="str">
        <f>_xlfn.XLOOKUP(Tabla13[[#This Row],[nomdepto]],tdepto[DEPTO],tdepto[DEPTO],"",2)</f>
        <v>CENTRO CULTURAL SAN JUAN DE LA MAGUANA</v>
      </c>
      <c r="C4" t="str">
        <f>_xlfn.XLOOKUP(Tabla13[[#This Row],[nomdepto]],tdepto[DEPTO],tdepto[CODLUG],"",2)</f>
        <v>01.83.02.00.06</v>
      </c>
    </row>
    <row r="5" spans="1:3">
      <c r="A5" t="s">
        <v>18</v>
      </c>
      <c r="B5" t="str">
        <f>_xlfn.XLOOKUP(Tabla13[[#This Row],[nomdepto]],tdepto[DEPTO],tdepto[DEPTO],"",2)</f>
        <v>CENTRO DE LA CULTURA DE SANTIAGO</v>
      </c>
      <c r="C5" t="str">
        <f>_xlfn.XLOOKUP(Tabla13[[#This Row],[nomdepto]],tdepto[DEPTO],tdepto[CODLUG],"",2)</f>
        <v>01.83.02.00.03</v>
      </c>
    </row>
    <row r="6" spans="1:3">
      <c r="A6" t="s">
        <v>76</v>
      </c>
      <c r="B6" t="str">
        <f>_xlfn.XLOOKUP(Tabla13[[#This Row],[nomdepto]],tdepto[DEPTO],tdepto[DEPTO],"",2)</f>
        <v>CENTRO DE LA CULTURA NARCISO GONZALEZ</v>
      </c>
      <c r="C6" t="str">
        <f>_xlfn.XLOOKUP(Tabla13[[#This Row],[nomdepto]],tdepto[DEPTO],tdepto[CODLUG],"",2)</f>
        <v>01.83.02.00.04</v>
      </c>
    </row>
    <row r="7" spans="1:3">
      <c r="A7" t="s">
        <v>109</v>
      </c>
      <c r="B7" t="str">
        <f>_xlfn.XLOOKUP(Tabla13[[#This Row],[nomdepto]],tdepto[DEPTO],tdepto[DEPTO],"",2)</f>
        <v>CENTRO NACIONAL DE ARTESANIA</v>
      </c>
      <c r="C7" t="str">
        <f>_xlfn.XLOOKUP(Tabla13[[#This Row],[nomdepto]],tdepto[DEPTO],tdepto[CODLUG],"",2)</f>
        <v>01.83.05.00.03</v>
      </c>
    </row>
    <row r="8" spans="1:3">
      <c r="A8" t="s">
        <v>150</v>
      </c>
      <c r="B8" t="s">
        <v>2050</v>
      </c>
      <c r="C8" t="s">
        <v>1752</v>
      </c>
    </row>
    <row r="9" spans="1:3">
      <c r="A9" t="s">
        <v>194</v>
      </c>
      <c r="B9" t="s">
        <v>2054</v>
      </c>
      <c r="C9" t="s">
        <v>1754</v>
      </c>
    </row>
    <row r="10" spans="1:3">
      <c r="A10" t="s">
        <v>2141</v>
      </c>
      <c r="B10" t="s">
        <v>2172</v>
      </c>
      <c r="C10" t="s">
        <v>1783</v>
      </c>
    </row>
    <row r="11" spans="1:3">
      <c r="A11" t="s">
        <v>199</v>
      </c>
      <c r="B11" t="str">
        <f>_xlfn.XLOOKUP(Tabla13[[#This Row],[nomdepto]],tdepto[DEPTO],tdepto[DEPTO],"",2)</f>
        <v>DEPARTAMENTO DE ACTIVO FIJO</v>
      </c>
      <c r="C11" t="str">
        <f>_xlfn.XLOOKUP(Tabla13[[#This Row],[nomdepto]],tdepto[DEPTO],tdepto[CODLUG],"",2)</f>
        <v>01.83.00.00.12.03</v>
      </c>
    </row>
    <row r="12" spans="1:3">
      <c r="A12" t="s">
        <v>202</v>
      </c>
      <c r="B12" t="str">
        <f>_xlfn.XLOOKUP(Tabla13[[#This Row],[nomdepto]],tdepto[DEPTO],tdepto[DEPTO],"",2)</f>
        <v>DEPARTAMENTO DE ANIMACION SOCIOCULTURAL</v>
      </c>
      <c r="C12" t="str">
        <f>_xlfn.XLOOKUP(Tabla13[[#This Row],[nomdepto]],tdepto[DEPTO],tdepto[CODLUG],"",2)</f>
        <v>01.83.04.00.02.03</v>
      </c>
    </row>
    <row r="13" spans="1:3">
      <c r="A13" t="s">
        <v>215</v>
      </c>
      <c r="B13" t="str">
        <f>_xlfn.XLOOKUP(Tabla13[[#This Row],[nomdepto]],tdepto[DEPTO],tdepto[DEPTO],"",2)</f>
        <v>DEPARTAMENTO DE CARNAVAL</v>
      </c>
      <c r="C13" t="str">
        <f>_xlfn.XLOOKUP(Tabla13[[#This Row],[nomdepto]],tdepto[DEPTO],tdepto[CODLUG],"",2)</f>
        <v>01.83.04.00.02.01</v>
      </c>
    </row>
    <row r="14" spans="1:3">
      <c r="A14" t="s">
        <v>218</v>
      </c>
      <c r="B14" t="str">
        <f>_xlfn.XLOOKUP(Tabla13[[#This Row],[nomdepto]],tdepto[DEPTO],tdepto[DEPTO],"",2)</f>
        <v>DEPARTAMENTO DE COMPRAS Y CONTRATACIONES</v>
      </c>
      <c r="C14" t="str">
        <f>_xlfn.XLOOKUP(Tabla13[[#This Row],[nomdepto]],tdepto[DEPTO],tdepto[CODLUG],"",2)</f>
        <v>01.83.00.25.03.02</v>
      </c>
    </row>
    <row r="15" spans="1:3">
      <c r="A15" t="s">
        <v>224</v>
      </c>
      <c r="B15" t="str">
        <f>_xlfn.XLOOKUP(Tabla13[[#This Row],[nomdepto]],tdepto[DEPTO],tdepto[DEPTO],"",2)</f>
        <v>DEPARTAMENTO DE CONTABILIDAD</v>
      </c>
      <c r="C15" t="str">
        <f>_xlfn.XLOOKUP(Tabla13[[#This Row],[nomdepto]],tdepto[DEPTO],tdepto[CODLUG],"",2)</f>
        <v>01.83.00.00.12.01</v>
      </c>
    </row>
    <row r="16" spans="1:3">
      <c r="A16" t="s">
        <v>2142</v>
      </c>
      <c r="B16" t="s">
        <v>2063</v>
      </c>
      <c r="C16" t="s">
        <v>1799</v>
      </c>
    </row>
    <row r="17" spans="1:3">
      <c r="A17" t="s">
        <v>2139</v>
      </c>
      <c r="B17" t="s">
        <v>2059</v>
      </c>
      <c r="C17" t="s">
        <v>1755</v>
      </c>
    </row>
    <row r="18" spans="1:3">
      <c r="A18" t="s">
        <v>235</v>
      </c>
      <c r="B18" t="str">
        <f>_xlfn.XLOOKUP(Tabla13[[#This Row],[nomdepto]],tdepto[DEPTO],tdepto[DEPTO],"",2)</f>
        <v>DEPARTAMENTO DE CULTURA BARRIAL</v>
      </c>
      <c r="C18" t="str">
        <f>_xlfn.XLOOKUP(Tabla13[[#This Row],[nomdepto]],tdepto[DEPTO],tdepto[CODLUG],"",2)</f>
        <v>01.83.04.00.02.04</v>
      </c>
    </row>
    <row r="19" spans="1:3">
      <c r="A19" t="s">
        <v>241</v>
      </c>
      <c r="B19" t="str">
        <f>_xlfn.XLOOKUP(Tabla13[[#This Row],[nomdepto]],tdepto[DEPTO],tdepto[DEPTO],"",2)</f>
        <v>DEPARTAMENTO DE DESARROLLO INSTITUCIONAL</v>
      </c>
      <c r="C19" t="str">
        <f>_xlfn.XLOOKUP(Tabla13[[#This Row],[nomdepto]],tdepto[DEPTO],tdepto[CODLUG],"",2)</f>
        <v>01.83.00.10.00.02</v>
      </c>
    </row>
    <row r="20" spans="1:3">
      <c r="A20" t="s">
        <v>245</v>
      </c>
      <c r="B20" t="str">
        <f>_xlfn.XLOOKUP(Tabla13[[#This Row],[nomdepto]],tdepto[DEPTO],tdepto[DEPTO],"",2)</f>
        <v>DEPARTAMENTO DE FOLKLORE</v>
      </c>
      <c r="C20" t="str">
        <f>_xlfn.XLOOKUP(Tabla13[[#This Row],[nomdepto]],tdepto[DEPTO],tdepto[CODLUG],"",2)</f>
        <v>01.83.04.00.02.02</v>
      </c>
    </row>
    <row r="21" spans="1:3">
      <c r="A21" t="s">
        <v>250</v>
      </c>
      <c r="B21" t="str">
        <f>_xlfn.XLOOKUP(Tabla13[[#This Row],[nomdepto]],tdepto[DEPTO],tdepto[DEPTO],"",2)</f>
        <v>DEPARTAMENTO DE INFRAESTRUCTURA</v>
      </c>
      <c r="C21" t="str">
        <f>_xlfn.XLOOKUP(Tabla13[[#This Row],[nomdepto]],tdepto[DEPTO],tdepto[CODLUG],"",2)</f>
        <v>01.83.00.00.11.04</v>
      </c>
    </row>
    <row r="22" spans="1:3">
      <c r="A22" t="s">
        <v>257</v>
      </c>
      <c r="B22" t="s">
        <v>2058</v>
      </c>
      <c r="C22" t="s">
        <v>1742</v>
      </c>
    </row>
    <row r="23" spans="1:3">
      <c r="A23" t="s">
        <v>2143</v>
      </c>
      <c r="B23" t="s">
        <v>2062</v>
      </c>
      <c r="C23" t="s">
        <v>1792</v>
      </c>
    </row>
    <row r="24" spans="1:3">
      <c r="A24" t="s">
        <v>267</v>
      </c>
      <c r="B24" t="str">
        <f>_xlfn.XLOOKUP(Tabla13[[#This Row],[nomdepto]],tdepto[DEPTO],tdepto[DEPTO],"",2)</f>
        <v>DEPARTAMENTO DE PROTOCOLO Y EVENTOS</v>
      </c>
      <c r="C24" t="str">
        <f>_xlfn.XLOOKUP(Tabla13[[#This Row],[nomdepto]],tdepto[DEPTO],tdepto[CODLUG],"",2)</f>
        <v>01.83.00.00.00.22</v>
      </c>
    </row>
    <row r="25" spans="1:3">
      <c r="A25" t="s">
        <v>270</v>
      </c>
      <c r="B25" t="s">
        <v>2048</v>
      </c>
      <c r="C25" t="s">
        <v>1750</v>
      </c>
    </row>
    <row r="26" spans="1:3">
      <c r="A26" t="s">
        <v>2140</v>
      </c>
      <c r="B26" t="s">
        <v>2061</v>
      </c>
      <c r="C26" t="s">
        <v>1787</v>
      </c>
    </row>
    <row r="27" spans="1:3">
      <c r="A27" t="s">
        <v>278</v>
      </c>
      <c r="B27" t="str">
        <f>_xlfn.XLOOKUP(Tabla13[[#This Row],[nomdepto]],tdepto[DEPTO],tdepto[DEPTO],"",2)</f>
        <v>DEPARTAMENTO DE SERVICIOS GENERALES</v>
      </c>
      <c r="C27" t="str">
        <f>_xlfn.XLOOKUP(Tabla13[[#This Row],[nomdepto]],tdepto[DEPTO],tdepto[CODLUG],"",2)</f>
        <v>01.83.00.00.11.02</v>
      </c>
    </row>
    <row r="28" spans="1:3">
      <c r="A28" t="s">
        <v>282</v>
      </c>
      <c r="B28" t="s">
        <v>2047</v>
      </c>
      <c r="C28" t="s">
        <v>1794</v>
      </c>
    </row>
    <row r="29" spans="1:3">
      <c r="A29" t="s">
        <v>286</v>
      </c>
      <c r="B29" t="str">
        <f>_xlfn.XLOOKUP(Tabla13[[#This Row],[nomdepto]],tdepto[DEPTO],tdepto[DEPTO],"",2)</f>
        <v>DEPARTAMENTO DE TESORERIA</v>
      </c>
      <c r="C29" t="str">
        <f>_xlfn.XLOOKUP(Tabla13[[#This Row],[nomdepto]],tdepto[DEPTO],tdepto[CODLUG],"",2)</f>
        <v>01.83.00.00.12.04</v>
      </c>
    </row>
    <row r="30" spans="1:3">
      <c r="A30" t="s">
        <v>290</v>
      </c>
      <c r="B30" t="s">
        <v>2070</v>
      </c>
      <c r="C30" t="s">
        <v>1762</v>
      </c>
    </row>
    <row r="31" spans="1:3">
      <c r="A31" t="s">
        <v>291</v>
      </c>
      <c r="B31" t="str">
        <f>_xlfn.XLOOKUP(Tabla13[[#This Row],[nomdepto]],tdepto[DEPTO],tdepto[DEPTO],"",2)</f>
        <v>DEPARTEMNTO DE EJECUCION PRESUPUESTARIA</v>
      </c>
      <c r="C31" t="str">
        <f>_xlfn.XLOOKUP(Tabla13[[#This Row],[nomdepto]],tdepto[DEPTO],tdepto[CODLUG],"",2)</f>
        <v>01.83.00.00.12.02</v>
      </c>
    </row>
    <row r="32" spans="1:3">
      <c r="A32" t="s">
        <v>295</v>
      </c>
      <c r="B32" t="str">
        <f>_xlfn.XLOOKUP(Tabla13[[#This Row],[nomdepto]],tdepto[DEPTO],tdepto[DEPTO],"",2)</f>
        <v>DIRECCION ADMINISTRATIVA</v>
      </c>
      <c r="C32" t="str">
        <f>_xlfn.XLOOKUP(Tabla13[[#This Row],[nomdepto]],tdepto[DEPTO],tdepto[CODLUG],"",2)</f>
        <v>01.83.00.00.11</v>
      </c>
    </row>
    <row r="33" spans="1:3">
      <c r="A33" t="s">
        <v>301</v>
      </c>
      <c r="B33" t="str">
        <f>_xlfn.XLOOKUP(Tabla13[[#This Row],[nomdepto]],tdepto[DEPTO],tdepto[DEPTO],"",2)</f>
        <v>DIRECCION DE COMUNICACIONES</v>
      </c>
      <c r="C33" t="str">
        <f>_xlfn.XLOOKUP(Tabla13[[#This Row],[nomdepto]],tdepto[DEPTO],tdepto[CODLUG],"",2)</f>
        <v>01.83.00.09</v>
      </c>
    </row>
    <row r="34" spans="1:3">
      <c r="A34" t="s">
        <v>313</v>
      </c>
      <c r="B34" t="str">
        <f>_xlfn.XLOOKUP(Tabla13[[#This Row],[nomdepto]],tdepto[DEPTO],tdepto[DEPTO],"",2)</f>
        <v>DIRECCION DE FERIA DEL LIBRO</v>
      </c>
      <c r="C34" t="str">
        <f>_xlfn.XLOOKUP(Tabla13[[#This Row],[nomdepto]],tdepto[DEPTO],tdepto[CODLUG],"",2)</f>
        <v>01.83.04.01.01</v>
      </c>
    </row>
    <row r="35" spans="1:3">
      <c r="A35" t="s">
        <v>1697</v>
      </c>
      <c r="B35" t="s">
        <v>1163</v>
      </c>
      <c r="C35" t="s">
        <v>1748</v>
      </c>
    </row>
    <row r="36" spans="1:3">
      <c r="A36" t="s">
        <v>2144</v>
      </c>
      <c r="B36" t="s">
        <v>1163</v>
      </c>
      <c r="C36" t="s">
        <v>1748</v>
      </c>
    </row>
    <row r="37" spans="1:3">
      <c r="A37" t="s">
        <v>316</v>
      </c>
      <c r="B37" t="s">
        <v>2056</v>
      </c>
      <c r="C37" t="s">
        <v>1771</v>
      </c>
    </row>
    <row r="38" spans="1:3">
      <c r="A38" t="s">
        <v>321</v>
      </c>
      <c r="B38" t="str">
        <f>_xlfn.XLOOKUP(Tabla13[[#This Row],[nomdepto]],tdepto[DEPTO],tdepto[DEPTO],"",2)</f>
        <v>DIRECCION DE GESTION LITERARIA</v>
      </c>
      <c r="C38" t="str">
        <f>_xlfn.XLOOKUP(Tabla13[[#This Row],[nomdepto]],tdepto[DEPTO],tdepto[CODLUG],"",2)</f>
        <v>01.83.04.01.03</v>
      </c>
    </row>
    <row r="39" spans="1:3">
      <c r="A39" t="s">
        <v>324</v>
      </c>
      <c r="B39" t="str">
        <f>_xlfn.XLOOKUP(Tabla13[[#This Row],[nomdepto]],tdepto[DEPTO],tdepto[DEPTO],"",2)</f>
        <v>DIRECCION DE PARTICIPACION POPULAR</v>
      </c>
      <c r="C39" t="str">
        <f>_xlfn.XLOOKUP(Tabla13[[#This Row],[nomdepto]],tdepto[DEPTO],tdepto[CODLUG],"",2)</f>
        <v>01.83.04.00.02</v>
      </c>
    </row>
    <row r="40" spans="1:3">
      <c r="A40" t="s">
        <v>331</v>
      </c>
      <c r="B40" t="str">
        <f>_xlfn.XLOOKUP(Tabla13[[#This Row],[nomdepto]],tdepto[DEPTO],tdepto[DEPTO],"",2)</f>
        <v>DIRECCION DE PLANIFICACION Y DESARROLLO</v>
      </c>
      <c r="C40" t="str">
        <f>_xlfn.XLOOKUP(Tabla13[[#This Row],[nomdepto]],tdepto[DEPTO],tdepto[CODLUG],"",2)</f>
        <v>01.83.00.10</v>
      </c>
    </row>
    <row r="41" spans="1:3">
      <c r="A41" t="s">
        <v>334</v>
      </c>
      <c r="B41" t="str">
        <f>_xlfn.XLOOKUP(Tabla13[[#This Row],[nomdepto]],tdepto[DEPTO],tdepto[DEPTO],"",2)</f>
        <v>DIRECCION DE RECURSOS HUMANOS</v>
      </c>
      <c r="C41" t="str">
        <f>_xlfn.XLOOKUP(Tabla13[[#This Row],[nomdepto]],tdepto[DEPTO],tdepto[CODLUG],"",2)</f>
        <v>01.83.00.14</v>
      </c>
    </row>
    <row r="42" spans="1:3">
      <c r="A42" t="s">
        <v>344</v>
      </c>
      <c r="B42" t="str">
        <f>_xlfn.XLOOKUP(Tabla13[[#This Row],[nomdepto]],tdepto[DEPTO],tdepto[DEPTO],"",2)</f>
        <v>DIRECCION DE RELACIONES INTERNACIONALES</v>
      </c>
      <c r="C42" t="str">
        <f>_xlfn.XLOOKUP(Tabla13[[#This Row],[nomdepto]],tdepto[DEPTO],tdepto[CODLUG],"",2)</f>
        <v>01.83.00.13</v>
      </c>
    </row>
    <row r="43" spans="1:3">
      <c r="A43" t="s">
        <v>1979</v>
      </c>
      <c r="B43" t="s">
        <v>1979</v>
      </c>
      <c r="C43" t="s">
        <v>1862</v>
      </c>
    </row>
    <row r="44" spans="1:3">
      <c r="A44" t="s">
        <v>347</v>
      </c>
      <c r="B44" t="str">
        <f>_xlfn.XLOOKUP(Tabla13[[#This Row],[nomdepto]],tdepto[DEPTO],tdepto[DEPTO],"",2)</f>
        <v>DIRECCION EDITORA NACIONAL</v>
      </c>
      <c r="C44" t="str">
        <f>_xlfn.XLOOKUP(Tabla13[[#This Row],[nomdepto]],tdepto[DEPTO],tdepto[CODLUG],"",2)</f>
        <v>01.83.04.01.02</v>
      </c>
    </row>
    <row r="45" spans="1:3">
      <c r="A45" t="s">
        <v>354</v>
      </c>
      <c r="B45" t="str">
        <f>_xlfn.XLOOKUP(Tabla13[[#This Row],[nomdepto]],tdepto[DEPTO],tdepto[DEPTO],"",2)</f>
        <v>DIRECCION FINANCIERA</v>
      </c>
      <c r="C45" t="str">
        <f>_xlfn.XLOOKUP(Tabla13[[#This Row],[nomdepto]],tdepto[DEPTO],tdepto[CODLUG],"",2)</f>
        <v>01.83.00.00.12</v>
      </c>
    </row>
    <row r="46" spans="1:3">
      <c r="A46" t="s">
        <v>357</v>
      </c>
      <c r="B46" t="str">
        <f>_xlfn.XLOOKUP(Tabla13[[#This Row],[nomdepto]],tdepto[DEPTO],tdepto[DEPTO],"",2)</f>
        <v>DIRECCION GENERAL DE MUSEOS</v>
      </c>
      <c r="C46" t="str">
        <f>_xlfn.XLOOKUP(Tabla13[[#This Row],[nomdepto]],tdepto[DEPTO],tdepto[CODLUG],"",2)</f>
        <v>01.83.03.04</v>
      </c>
    </row>
    <row r="47" spans="1:3">
      <c r="A47" t="s">
        <v>616</v>
      </c>
      <c r="B47" t="str">
        <f>_xlfn.XLOOKUP(Tabla13[[#This Row],[nomdepto]],tdepto[DEPTO],tdepto[DEPTO],"",2)</f>
        <v>DIRECCION GENERAL DEL LIBRO Y LA LECTURA</v>
      </c>
      <c r="C47" t="str">
        <f>_xlfn.XLOOKUP(Tabla13[[#This Row],[nomdepto]],tdepto[DEPTO],tdepto[CODLUG],"",2)</f>
        <v>01.83.04.01</v>
      </c>
    </row>
    <row r="48" spans="1:3">
      <c r="A48" t="s">
        <v>623</v>
      </c>
      <c r="B48" t="str">
        <f>_xlfn.XLOOKUP(Tabla13[[#This Row],[nomdepto]],tdepto[DEPTO],tdepto[DEPTO],"",2)</f>
        <v>DIRECCION JURIDICA</v>
      </c>
      <c r="C48" t="str">
        <f>_xlfn.XLOOKUP(Tabla13[[#This Row],[nomdepto]],tdepto[DEPTO],tdepto[CODLUG],"",2)</f>
        <v>01.83.00.08</v>
      </c>
    </row>
    <row r="49" spans="1:3">
      <c r="A49" t="s">
        <v>639</v>
      </c>
      <c r="B49" t="s">
        <v>2051</v>
      </c>
      <c r="C49" t="s">
        <v>1746</v>
      </c>
    </row>
    <row r="50" spans="1:3">
      <c r="A50" t="s">
        <v>705</v>
      </c>
      <c r="B50" t="str">
        <f>_xlfn.XLOOKUP(Tabla13[[#This Row],[nomdepto]],tdepto[DEPTO],tdepto[DEPTO],"",2)</f>
        <v>DIRECCION REGIONAL CULTURAL</v>
      </c>
      <c r="C50" t="str">
        <f>_xlfn.XLOOKUP(Tabla13[[#This Row],[nomdepto]],tdepto[DEPTO],tdepto[CODLUG],"",2)</f>
        <v>01.83.06.00.02</v>
      </c>
    </row>
    <row r="51" spans="1:3">
      <c r="A51" t="s">
        <v>724</v>
      </c>
      <c r="B51" t="str">
        <f>_xlfn.XLOOKUP(Tabla13[[#This Row],[nomdepto]],tdepto[DEPTO],tdepto[DEPTO],"",2)</f>
        <v>DIVISION DE ALMACEN Y SUMINISTRO</v>
      </c>
      <c r="C51" t="str">
        <f>_xlfn.XLOOKUP(Tabla13[[#This Row],[nomdepto]],tdepto[DEPTO],tdepto[CODLUG],"",2)</f>
        <v>01.83.00.00.11.02.04</v>
      </c>
    </row>
    <row r="52" spans="1:3">
      <c r="A52" t="s">
        <v>727</v>
      </c>
      <c r="B52" t="str">
        <f>_xlfn.XLOOKUP(Tabla13[[#This Row],[nomdepto]],tdepto[DEPTO],tdepto[DEPTO],"",2)</f>
        <v>DIVISION DE MANTENIMIENTO</v>
      </c>
      <c r="C52" t="str">
        <f>_xlfn.XLOOKUP(Tabla13[[#This Row],[nomdepto]],tdepto[DEPTO],tdepto[CODLUG],"",2)</f>
        <v>01.83.00.00.11.02.02</v>
      </c>
    </row>
    <row r="53" spans="1:3">
      <c r="A53" t="s">
        <v>731</v>
      </c>
      <c r="B53" t="str">
        <f>_xlfn.XLOOKUP(Tabla13[[#This Row],[nomdepto]],tdepto[DEPTO],tdepto[DEPTO],"",2)</f>
        <v>DIVISION DE MAYORDOMIA</v>
      </c>
      <c r="C53" t="str">
        <f>_xlfn.XLOOKUP(Tabla13[[#This Row],[nomdepto]],tdepto[DEPTO],tdepto[CODLUG],"",2)</f>
        <v>01.83.00.00.11.02.03</v>
      </c>
    </row>
    <row r="54" spans="1:3">
      <c r="A54" t="s">
        <v>748</v>
      </c>
      <c r="B54" t="str">
        <f>_xlfn.XLOOKUP(Tabla13[[#This Row],[nomdepto]],tdepto[DEPTO],tdepto[DEPTO],"",2)</f>
        <v>DIVISION DE TRANSPORTE</v>
      </c>
      <c r="C54" t="str">
        <f>_xlfn.XLOOKUP(Tabla13[[#This Row],[nomdepto]],tdepto[DEPTO],tdepto[CODLUG],"",2)</f>
        <v>01.83.00.00.11.02.01</v>
      </c>
    </row>
    <row r="55" spans="1:3">
      <c r="A55" t="s">
        <v>760</v>
      </c>
      <c r="B55" t="str">
        <f>_xlfn.XLOOKUP(Tabla13[[#This Row],[nomdepto]],tdepto[DEPTO],tdepto[DEPTO],"",2)</f>
        <v>GRAN TEATRO DEL CIBAO</v>
      </c>
      <c r="C55" t="str">
        <f>_xlfn.XLOOKUP(Tabla13[[#This Row],[nomdepto]],tdepto[DEPTO],tdepto[CODLUG],"",2)</f>
        <v>01.83.02.00.02</v>
      </c>
    </row>
    <row r="56" spans="1:3">
      <c r="A56" t="s">
        <v>1163</v>
      </c>
      <c r="B56" t="str">
        <f>_xlfn.XLOOKUP(Tabla13[[#This Row],[nomdepto]],tdepto[DEPTO],tdepto[DEPTO],"",2)</f>
        <v>MINISTERIO DE CULTURA</v>
      </c>
      <c r="C56" t="str">
        <f>_xlfn.XLOOKUP(Tabla13[[#This Row],[nomdepto]],tdepto[DEPTO],tdepto[CODLUG],"",2)</f>
        <v>01.83</v>
      </c>
    </row>
    <row r="57" spans="1:3">
      <c r="A57" t="s">
        <v>841</v>
      </c>
      <c r="B57" t="str">
        <f>_xlfn.XLOOKUP(Tabla13[[#This Row],[nomdepto]],tdepto[DEPTO],tdepto[DEPTO],"",2)</f>
        <v>OFICINA DE ACCESO A LA INFORMACION OAI</v>
      </c>
      <c r="C57" t="str">
        <f>_xlfn.XLOOKUP(Tabla13[[#This Row],[nomdepto]],tdepto[DEPTO],tdepto[CODLUG],"",2)</f>
        <v>01.83.00.00.00.16</v>
      </c>
    </row>
    <row r="58" spans="1:3">
      <c r="A58" t="s">
        <v>1224</v>
      </c>
      <c r="B58" t="s">
        <v>1224</v>
      </c>
      <c r="C58" t="s">
        <v>1770</v>
      </c>
    </row>
    <row r="59" spans="1:3">
      <c r="A59" t="s">
        <v>1305</v>
      </c>
      <c r="B59" t="s">
        <v>2049</v>
      </c>
      <c r="C59" t="s">
        <v>1751</v>
      </c>
    </row>
    <row r="60" spans="1:3">
      <c r="A60" t="s">
        <v>1162</v>
      </c>
      <c r="B60" t="str">
        <f>_xlfn.XLOOKUP(Tabla13[[#This Row],[nomdepto]],tdepto[DEPTO],tdepto[DEPTO],"",2)</f>
        <v>OFICINA PROVINCIAL DE LA CULTURA</v>
      </c>
      <c r="C60" t="str">
        <f>_xlfn.XLOOKUP(Tabla13[[#This Row],[nomdepto]],tdepto[DEPTO],tdepto[CODLUG],"",2)</f>
        <v>01.83.06.00.02.00.01</v>
      </c>
    </row>
    <row r="61" spans="1:3">
      <c r="A61" t="s">
        <v>845</v>
      </c>
      <c r="B61" t="str">
        <f>_xlfn.XLOOKUP(Tabla13[[#This Row],[nomdepto]],tdepto[DEPTO],tdepto[DEPTO],"",2)</f>
        <v>PATRONATO CIUDAD COLONIAL</v>
      </c>
      <c r="C61" t="str">
        <f>_xlfn.XLOOKUP(Tabla13[[#This Row],[nomdepto]],tdepto[DEPTO],tdepto[CODLUG],"",2)</f>
        <v>01.83.00.00.00.21</v>
      </c>
    </row>
    <row r="62" spans="1:3">
      <c r="A62" t="s">
        <v>864</v>
      </c>
      <c r="B62" t="str">
        <f>_xlfn.XLOOKUP(Tabla13[[#This Row],[nomdepto]],tdepto[DEPTO],tdepto[DEPTO],"",2)</f>
        <v>TEATRO NACIONAL</v>
      </c>
      <c r="C62" t="str">
        <f>_xlfn.XLOOKUP(Tabla13[[#This Row],[nomdepto]],tdepto[DEPTO],tdepto[CODLUG],"",2)</f>
        <v>01.83.02.00.01</v>
      </c>
    </row>
    <row r="63" spans="1:3">
      <c r="A63" t="s">
        <v>948</v>
      </c>
      <c r="B63" t="s">
        <v>2052</v>
      </c>
      <c r="C63" t="s">
        <v>1737</v>
      </c>
    </row>
    <row r="64" spans="1:3">
      <c r="A64" t="s">
        <v>992</v>
      </c>
      <c r="B64" t="s">
        <v>2057</v>
      </c>
      <c r="C64" t="s">
        <v>1745</v>
      </c>
    </row>
    <row r="65" spans="1:3">
      <c r="A65" t="s">
        <v>996</v>
      </c>
      <c r="B65" t="str">
        <f>_xlfn.XLOOKUP(Tabla13[[#This Row],[nomdepto]],tdepto[DEPTO],tdepto[DEPTO],"",2)</f>
        <v>VICEMINISTERIO DE INDUSTRIAS CULTURALES</v>
      </c>
      <c r="C65" t="str">
        <f>_xlfn.XLOOKUP(Tabla13[[#This Row],[nomdepto]],tdepto[DEPTO],tdepto[CODLUG],"",2)</f>
        <v>01.83.05</v>
      </c>
    </row>
    <row r="66" spans="1:3">
      <c r="A66" t="s">
        <v>999</v>
      </c>
      <c r="B66" t="str">
        <f>_xlfn.XLOOKUP(Tabla13[[#This Row],[nomdepto]],tdepto[DEPTO],tdepto[DEPTO],"",2)</f>
        <v>VICEMINISTERIO DE PATRIMONIO CULTURAL</v>
      </c>
      <c r="C66" t="str">
        <f>_xlfn.XLOOKUP(Tabla13[[#This Row],[nomdepto]],tdepto[DEPTO],tdepto[CODLUG],"",2)</f>
        <v>01.83.03</v>
      </c>
    </row>
    <row r="67" spans="1:3">
      <c r="A67" t="s">
        <v>1039</v>
      </c>
      <c r="B67" t="s">
        <v>2055</v>
      </c>
      <c r="C67" t="s">
        <v>1768</v>
      </c>
    </row>
    <row r="68" spans="1:3">
      <c r="A68" t="s">
        <v>1042</v>
      </c>
      <c r="B68" t="s">
        <v>2053</v>
      </c>
      <c r="C68" t="s">
        <v>1769</v>
      </c>
    </row>
    <row r="69" spans="1:3">
      <c r="A69"/>
    </row>
    <row r="70" spans="1:3">
      <c r="A70"/>
    </row>
    <row r="71" spans="1:3">
      <c r="A71"/>
    </row>
    <row r="72" spans="1:3">
      <c r="A72"/>
    </row>
    <row r="73" spans="1:3">
      <c r="A73"/>
    </row>
    <row r="74" spans="1:3">
      <c r="A74"/>
    </row>
    <row r="75" spans="1:3">
      <c r="A75"/>
    </row>
    <row r="76" spans="1:3">
      <c r="A76"/>
    </row>
    <row r="77" spans="1:3">
      <c r="A77"/>
    </row>
    <row r="78" spans="1:3">
      <c r="A78"/>
    </row>
    <row r="79" spans="1:3">
      <c r="A79"/>
    </row>
    <row r="80" spans="1:3">
      <c r="A80"/>
    </row>
    <row r="81" spans="1:1">
      <c r="A81"/>
    </row>
    <row r="82" spans="1:1">
      <c r="A82"/>
    </row>
    <row r="83" spans="1:1">
      <c r="A83"/>
    </row>
    <row r="84" spans="1:1">
      <c r="A84"/>
    </row>
    <row r="85" spans="1:1">
      <c r="A85"/>
    </row>
    <row r="86" spans="1:1">
      <c r="A86"/>
    </row>
    <row r="87" spans="1:1">
      <c r="A87"/>
    </row>
    <row r="88" spans="1:1">
      <c r="A88"/>
    </row>
    <row r="89" spans="1:1">
      <c r="A89"/>
    </row>
    <row r="90" spans="1:1">
      <c r="A90"/>
    </row>
    <row r="91" spans="1:1">
      <c r="A91"/>
    </row>
    <row r="92" spans="1:1">
      <c r="A92"/>
    </row>
    <row r="93" spans="1:1">
      <c r="A93"/>
    </row>
    <row r="94" spans="1:1">
      <c r="A94"/>
    </row>
    <row r="95" spans="1:1">
      <c r="A95"/>
    </row>
    <row r="96" spans="1:1">
      <c r="A96"/>
    </row>
    <row r="97" spans="1:1">
      <c r="A97"/>
    </row>
    <row r="98" spans="1:1">
      <c r="A98"/>
    </row>
    <row r="99" spans="1:1">
      <c r="A99"/>
    </row>
    <row r="100" spans="1:1">
      <c r="A100"/>
    </row>
    <row r="101" spans="1:1">
      <c r="A101"/>
    </row>
    <row r="102" spans="1:1">
      <c r="A102"/>
    </row>
    <row r="103" spans="1:1">
      <c r="A103"/>
    </row>
    <row r="104" spans="1:1">
      <c r="A104"/>
    </row>
    <row r="105" spans="1:1">
      <c r="A105"/>
    </row>
    <row r="106" spans="1:1">
      <c r="A106"/>
    </row>
    <row r="107" spans="1:1">
      <c r="A107"/>
    </row>
    <row r="108" spans="1:1">
      <c r="A108"/>
    </row>
    <row r="109" spans="1:1">
      <c r="A109"/>
    </row>
    <row r="110" spans="1:1">
      <c r="A110"/>
    </row>
    <row r="111" spans="1:1">
      <c r="A111"/>
    </row>
    <row r="112" spans="1:1">
      <c r="A112"/>
    </row>
    <row r="113" spans="1:1">
      <c r="A113"/>
    </row>
    <row r="114" spans="1:1">
      <c r="A114"/>
    </row>
    <row r="115" spans="1:1">
      <c r="A115"/>
    </row>
    <row r="116" spans="1:1">
      <c r="A116"/>
    </row>
    <row r="117" spans="1:1">
      <c r="A117"/>
    </row>
    <row r="118" spans="1:1">
      <c r="A118"/>
    </row>
    <row r="119" spans="1:1">
      <c r="A119"/>
    </row>
    <row r="120" spans="1:1">
      <c r="A120"/>
    </row>
    <row r="121" spans="1:1">
      <c r="A121"/>
    </row>
    <row r="122" spans="1:1">
      <c r="A122"/>
    </row>
  </sheetData>
  <pageMargins left="0.7" right="0.7" top="0.75" bottom="0.75" header="0.3" footer="0.3"/>
  <pageSetup scale="62" fitToHeight="0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EF517-BA03-41F3-AEE1-E6C53A07C820}">
  <dimension ref="B1:H75"/>
  <sheetViews>
    <sheetView topLeftCell="B1" workbookViewId="0"/>
  </sheetViews>
  <sheetFormatPr baseColWidth="10" defaultRowHeight="15"/>
  <cols>
    <col min="2" max="2" width="79.28515625" bestFit="1" customWidth="1"/>
    <col min="3" max="3" width="22.140625" customWidth="1"/>
    <col min="6" max="6" width="18.5703125" bestFit="1" customWidth="1"/>
    <col min="7" max="7" width="80.42578125" bestFit="1" customWidth="1"/>
    <col min="8" max="8" width="18.5703125" bestFit="1" customWidth="1"/>
  </cols>
  <sheetData>
    <row r="1" spans="2:8">
      <c r="B1" t="s">
        <v>2147</v>
      </c>
      <c r="C1" s="13" t="s">
        <v>2145</v>
      </c>
      <c r="G1" t="s">
        <v>2187</v>
      </c>
      <c r="H1" t="s">
        <v>2188</v>
      </c>
    </row>
    <row r="2" spans="2:8">
      <c r="B2" t="s">
        <v>1150</v>
      </c>
      <c r="C2" s="67" t="s">
        <v>1795</v>
      </c>
      <c r="G2" t="s">
        <v>1150</v>
      </c>
      <c r="H2" t="s">
        <v>1795</v>
      </c>
    </row>
    <row r="3" spans="2:8">
      <c r="B3" t="s">
        <v>7</v>
      </c>
      <c r="C3" s="67" t="s">
        <v>1797</v>
      </c>
      <c r="G3" t="s">
        <v>7</v>
      </c>
      <c r="H3" t="s">
        <v>1797</v>
      </c>
    </row>
    <row r="4" spans="2:8">
      <c r="B4" t="s">
        <v>1349</v>
      </c>
      <c r="C4" s="67" t="s">
        <v>1796</v>
      </c>
      <c r="G4" t="s">
        <v>1349</v>
      </c>
      <c r="H4" t="s">
        <v>1796</v>
      </c>
    </row>
    <row r="5" spans="2:8">
      <c r="B5" t="s">
        <v>18</v>
      </c>
      <c r="C5" s="67" t="s">
        <v>1798</v>
      </c>
      <c r="G5" t="s">
        <v>18</v>
      </c>
      <c r="H5" t="s">
        <v>1798</v>
      </c>
    </row>
    <row r="6" spans="2:8">
      <c r="B6" t="s">
        <v>76</v>
      </c>
      <c r="C6" s="14" t="s">
        <v>1753</v>
      </c>
      <c r="G6" t="s">
        <v>76</v>
      </c>
      <c r="H6" t="s">
        <v>1753</v>
      </c>
    </row>
    <row r="7" spans="2:8">
      <c r="B7" t="s">
        <v>109</v>
      </c>
      <c r="C7" s="14" t="s">
        <v>1759</v>
      </c>
      <c r="G7" t="s">
        <v>109</v>
      </c>
      <c r="H7" t="s">
        <v>1759</v>
      </c>
    </row>
    <row r="8" spans="2:8">
      <c r="B8" t="s">
        <v>2050</v>
      </c>
      <c r="C8" s="14" t="s">
        <v>1752</v>
      </c>
      <c r="G8" t="s">
        <v>2172</v>
      </c>
      <c r="H8" t="s">
        <v>1783</v>
      </c>
    </row>
    <row r="9" spans="2:8">
      <c r="B9" t="s">
        <v>2054</v>
      </c>
      <c r="C9" s="14" t="s">
        <v>1754</v>
      </c>
      <c r="G9" t="s">
        <v>2050</v>
      </c>
      <c r="H9" t="s">
        <v>1752</v>
      </c>
    </row>
    <row r="10" spans="2:8">
      <c r="B10" t="s">
        <v>2060</v>
      </c>
      <c r="C10" s="67" t="s">
        <v>1783</v>
      </c>
      <c r="G10" t="s">
        <v>2054</v>
      </c>
      <c r="H10" t="s">
        <v>1754</v>
      </c>
    </row>
    <row r="11" spans="2:8">
      <c r="B11" t="s">
        <v>199</v>
      </c>
      <c r="C11" s="67" t="s">
        <v>1788</v>
      </c>
      <c r="G11" t="s">
        <v>2174</v>
      </c>
      <c r="H11" t="s">
        <v>2173</v>
      </c>
    </row>
    <row r="12" spans="2:8">
      <c r="B12" t="s">
        <v>202</v>
      </c>
      <c r="C12" s="67" t="s">
        <v>1781</v>
      </c>
      <c r="G12" t="s">
        <v>2060</v>
      </c>
      <c r="H12" t="s">
        <v>1783</v>
      </c>
    </row>
    <row r="13" spans="2:8">
      <c r="B13" t="s">
        <v>215</v>
      </c>
      <c r="C13" s="14" t="s">
        <v>1760</v>
      </c>
      <c r="G13" t="s">
        <v>199</v>
      </c>
      <c r="H13" t="s">
        <v>1788</v>
      </c>
    </row>
    <row r="14" spans="2:8">
      <c r="B14" t="s">
        <v>218</v>
      </c>
      <c r="C14" s="67" t="s">
        <v>3346</v>
      </c>
      <c r="G14" t="s">
        <v>202</v>
      </c>
      <c r="H14" t="s">
        <v>1781</v>
      </c>
    </row>
    <row r="15" spans="2:8">
      <c r="B15" t="s">
        <v>218</v>
      </c>
      <c r="C15" s="67" t="s">
        <v>1739</v>
      </c>
      <c r="G15" t="s">
        <v>215</v>
      </c>
      <c r="H15" t="s">
        <v>1760</v>
      </c>
    </row>
    <row r="16" spans="2:8">
      <c r="B16" t="s">
        <v>224</v>
      </c>
      <c r="C16" s="14" t="s">
        <v>1761</v>
      </c>
      <c r="G16" t="s">
        <v>218</v>
      </c>
      <c r="H16" t="s">
        <v>1739</v>
      </c>
    </row>
    <row r="17" spans="2:8">
      <c r="B17" t="s">
        <v>2063</v>
      </c>
      <c r="C17" s="67" t="s">
        <v>1799</v>
      </c>
      <c r="G17" t="s">
        <v>224</v>
      </c>
      <c r="H17" t="s">
        <v>1761</v>
      </c>
    </row>
    <row r="18" spans="2:8">
      <c r="B18" t="s">
        <v>2059</v>
      </c>
      <c r="C18" s="67" t="s">
        <v>1755</v>
      </c>
      <c r="G18" t="s">
        <v>2063</v>
      </c>
      <c r="H18" t="s">
        <v>1799</v>
      </c>
    </row>
    <row r="19" spans="2:8">
      <c r="B19" t="s">
        <v>235</v>
      </c>
      <c r="C19" s="67" t="s">
        <v>1775</v>
      </c>
      <c r="G19" t="s">
        <v>2059</v>
      </c>
      <c r="H19" t="s">
        <v>1755</v>
      </c>
    </row>
    <row r="20" spans="2:8">
      <c r="B20" t="s">
        <v>241</v>
      </c>
      <c r="C20" s="14" t="s">
        <v>1744</v>
      </c>
      <c r="G20" t="s">
        <v>235</v>
      </c>
      <c r="H20" t="s">
        <v>1775</v>
      </c>
    </row>
    <row r="21" spans="2:8">
      <c r="B21" t="s">
        <v>245</v>
      </c>
      <c r="C21" s="67" t="s">
        <v>1782</v>
      </c>
      <c r="G21" t="s">
        <v>241</v>
      </c>
      <c r="H21" t="s">
        <v>1744</v>
      </c>
    </row>
    <row r="22" spans="2:8">
      <c r="B22" t="s">
        <v>2182</v>
      </c>
      <c r="C22" s="14" t="s">
        <v>2181</v>
      </c>
      <c r="G22" t="s">
        <v>245</v>
      </c>
      <c r="H22" t="s">
        <v>1782</v>
      </c>
    </row>
    <row r="23" spans="2:8">
      <c r="B23" t="s">
        <v>250</v>
      </c>
      <c r="C23" s="14" t="s">
        <v>1765</v>
      </c>
      <c r="G23" t="s">
        <v>2180</v>
      </c>
      <c r="H23" t="s">
        <v>2179</v>
      </c>
    </row>
    <row r="24" spans="2:8">
      <c r="B24" t="s">
        <v>2058</v>
      </c>
      <c r="C24" s="67" t="s">
        <v>1742</v>
      </c>
      <c r="G24" t="s">
        <v>2182</v>
      </c>
      <c r="H24" t="s">
        <v>2181</v>
      </c>
    </row>
    <row r="25" spans="2:8">
      <c r="B25" t="s">
        <v>2062</v>
      </c>
      <c r="C25" s="67" t="s">
        <v>1792</v>
      </c>
      <c r="G25" t="s">
        <v>250</v>
      </c>
      <c r="H25" t="s">
        <v>1765</v>
      </c>
    </row>
    <row r="26" spans="2:8">
      <c r="B26" t="s">
        <v>267</v>
      </c>
      <c r="C26" s="14" t="s">
        <v>1764</v>
      </c>
      <c r="G26" t="s">
        <v>2058</v>
      </c>
      <c r="H26" t="s">
        <v>1742</v>
      </c>
    </row>
    <row r="27" spans="2:8">
      <c r="B27" t="s">
        <v>2048</v>
      </c>
      <c r="C27" s="14" t="s">
        <v>1750</v>
      </c>
      <c r="G27" t="s">
        <v>2184</v>
      </c>
      <c r="H27" t="s">
        <v>2183</v>
      </c>
    </row>
    <row r="28" spans="2:8">
      <c r="B28" t="s">
        <v>2061</v>
      </c>
      <c r="C28" s="67" t="s">
        <v>1787</v>
      </c>
      <c r="G28" t="s">
        <v>2062</v>
      </c>
      <c r="H28" t="s">
        <v>1792</v>
      </c>
    </row>
    <row r="29" spans="2:8">
      <c r="B29" t="s">
        <v>278</v>
      </c>
      <c r="C29" s="67" t="s">
        <v>1756</v>
      </c>
      <c r="G29" t="s">
        <v>267</v>
      </c>
      <c r="H29" t="s">
        <v>1764</v>
      </c>
    </row>
    <row r="30" spans="2:8">
      <c r="B30" t="s">
        <v>2047</v>
      </c>
      <c r="C30" s="14" t="s">
        <v>1794</v>
      </c>
      <c r="G30" t="s">
        <v>2048</v>
      </c>
      <c r="H30" t="s">
        <v>1750</v>
      </c>
    </row>
    <row r="31" spans="2:8">
      <c r="B31" t="s">
        <v>286</v>
      </c>
      <c r="C31" s="67" t="s">
        <v>1780</v>
      </c>
      <c r="G31" t="s">
        <v>2061</v>
      </c>
      <c r="H31" t="s">
        <v>1787</v>
      </c>
    </row>
    <row r="32" spans="2:8">
      <c r="B32" t="s">
        <v>2070</v>
      </c>
      <c r="C32" s="14" t="s">
        <v>1762</v>
      </c>
      <c r="G32" t="s">
        <v>2186</v>
      </c>
      <c r="H32" t="s">
        <v>2185</v>
      </c>
    </row>
    <row r="33" spans="2:8">
      <c r="B33" t="s">
        <v>3123</v>
      </c>
      <c r="C33" s="67" t="s">
        <v>3341</v>
      </c>
      <c r="G33" t="s">
        <v>278</v>
      </c>
      <c r="H33" t="s">
        <v>1756</v>
      </c>
    </row>
    <row r="34" spans="2:8">
      <c r="B34" t="s">
        <v>291</v>
      </c>
      <c r="C34" s="67" t="s">
        <v>1778</v>
      </c>
      <c r="G34" t="s">
        <v>2047</v>
      </c>
      <c r="H34" t="s">
        <v>1794</v>
      </c>
    </row>
    <row r="35" spans="2:8">
      <c r="B35" t="s">
        <v>295</v>
      </c>
      <c r="C35" s="14" t="s">
        <v>1790</v>
      </c>
      <c r="G35" t="s">
        <v>286</v>
      </c>
      <c r="H35" t="s">
        <v>1780</v>
      </c>
    </row>
    <row r="36" spans="2:8">
      <c r="B36" t="s">
        <v>301</v>
      </c>
      <c r="C36" s="14" t="s">
        <v>1736</v>
      </c>
      <c r="G36" t="s">
        <v>2070</v>
      </c>
      <c r="H36" t="s">
        <v>1762</v>
      </c>
    </row>
    <row r="37" spans="2:8">
      <c r="B37" t="s">
        <v>313</v>
      </c>
      <c r="C37" s="67" t="s">
        <v>1773</v>
      </c>
      <c r="G37" t="s">
        <v>291</v>
      </c>
      <c r="H37" t="s">
        <v>1778</v>
      </c>
    </row>
    <row r="38" spans="2:8">
      <c r="B38" t="s">
        <v>3344</v>
      </c>
      <c r="C38" s="67" t="s">
        <v>3345</v>
      </c>
      <c r="G38" t="s">
        <v>295</v>
      </c>
      <c r="H38" t="s">
        <v>1790</v>
      </c>
    </row>
    <row r="39" spans="2:8">
      <c r="B39" t="s">
        <v>2056</v>
      </c>
      <c r="C39" s="67" t="s">
        <v>1771</v>
      </c>
      <c r="G39" t="s">
        <v>301</v>
      </c>
      <c r="H39" t="s">
        <v>1736</v>
      </c>
    </row>
    <row r="40" spans="2:8">
      <c r="B40" t="s">
        <v>321</v>
      </c>
      <c r="C40" s="67" t="s">
        <v>1776</v>
      </c>
      <c r="G40" t="s">
        <v>313</v>
      </c>
      <c r="H40" t="s">
        <v>1773</v>
      </c>
    </row>
    <row r="41" spans="2:8">
      <c r="B41" t="s">
        <v>324</v>
      </c>
      <c r="C41" s="67" t="s">
        <v>1757</v>
      </c>
      <c r="G41" t="s">
        <v>2056</v>
      </c>
      <c r="H41" t="s">
        <v>1771</v>
      </c>
    </row>
    <row r="42" spans="2:8">
      <c r="B42" t="s">
        <v>331</v>
      </c>
      <c r="C42" s="67" t="s">
        <v>1747</v>
      </c>
      <c r="G42" t="s">
        <v>321</v>
      </c>
      <c r="H42" t="s">
        <v>1776</v>
      </c>
    </row>
    <row r="43" spans="2:8">
      <c r="B43" t="s">
        <v>334</v>
      </c>
      <c r="C43" s="14" t="s">
        <v>1763</v>
      </c>
      <c r="G43" t="s">
        <v>324</v>
      </c>
      <c r="H43" t="s">
        <v>1757</v>
      </c>
    </row>
    <row r="44" spans="2:8">
      <c r="B44" t="s">
        <v>344</v>
      </c>
      <c r="C44" s="67" t="s">
        <v>1785</v>
      </c>
      <c r="G44" t="s">
        <v>331</v>
      </c>
      <c r="H44" t="s">
        <v>1747</v>
      </c>
    </row>
    <row r="45" spans="2:8">
      <c r="B45" t="s">
        <v>347</v>
      </c>
      <c r="C45" s="14" t="s">
        <v>1791</v>
      </c>
      <c r="G45" t="s">
        <v>334</v>
      </c>
      <c r="H45" t="s">
        <v>1763</v>
      </c>
    </row>
    <row r="46" spans="2:8">
      <c r="B46" t="s">
        <v>354</v>
      </c>
      <c r="C46" s="14" t="s">
        <v>1749</v>
      </c>
      <c r="G46" t="s">
        <v>344</v>
      </c>
      <c r="H46" t="s">
        <v>1785</v>
      </c>
    </row>
    <row r="47" spans="2:8">
      <c r="B47" t="s">
        <v>357</v>
      </c>
      <c r="C47" s="14" t="s">
        <v>1738</v>
      </c>
      <c r="G47" t="s">
        <v>1979</v>
      </c>
      <c r="H47" t="s">
        <v>1862</v>
      </c>
    </row>
    <row r="48" spans="2:8">
      <c r="B48" t="s">
        <v>616</v>
      </c>
      <c r="C48" s="14" t="s">
        <v>1784</v>
      </c>
      <c r="G48" t="s">
        <v>347</v>
      </c>
      <c r="H48" t="s">
        <v>1791</v>
      </c>
    </row>
    <row r="49" spans="2:8">
      <c r="B49" t="s">
        <v>623</v>
      </c>
      <c r="C49" s="14" t="s">
        <v>1767</v>
      </c>
      <c r="G49" t="s">
        <v>354</v>
      </c>
      <c r="H49" t="s">
        <v>1749</v>
      </c>
    </row>
    <row r="50" spans="2:8">
      <c r="B50" t="s">
        <v>2051</v>
      </c>
      <c r="C50" s="14" t="s">
        <v>1746</v>
      </c>
      <c r="G50" t="s">
        <v>357</v>
      </c>
      <c r="H50" t="s">
        <v>1738</v>
      </c>
    </row>
    <row r="51" spans="2:8">
      <c r="B51" t="s">
        <v>705</v>
      </c>
      <c r="C51" s="14" t="s">
        <v>1758</v>
      </c>
      <c r="G51" t="s">
        <v>616</v>
      </c>
      <c r="H51" t="s">
        <v>1784</v>
      </c>
    </row>
    <row r="52" spans="2:8">
      <c r="B52" t="s">
        <v>724</v>
      </c>
      <c r="C52" s="67" t="s">
        <v>1793</v>
      </c>
      <c r="G52" t="s">
        <v>623</v>
      </c>
      <c r="H52" t="s">
        <v>1767</v>
      </c>
    </row>
    <row r="53" spans="2:8">
      <c r="B53" t="s">
        <v>727</v>
      </c>
      <c r="C53" s="14" t="s">
        <v>1789</v>
      </c>
      <c r="G53" t="s">
        <v>2051</v>
      </c>
      <c r="H53" t="s">
        <v>1746</v>
      </c>
    </row>
    <row r="54" spans="2:8">
      <c r="B54" t="s">
        <v>731</v>
      </c>
      <c r="C54" s="67" t="s">
        <v>1777</v>
      </c>
      <c r="G54" t="s">
        <v>705</v>
      </c>
      <c r="H54" t="s">
        <v>1758</v>
      </c>
    </row>
    <row r="55" spans="2:8">
      <c r="B55" t="s">
        <v>748</v>
      </c>
      <c r="C55" s="67" t="s">
        <v>1740</v>
      </c>
      <c r="G55" t="s">
        <v>2176</v>
      </c>
      <c r="H55" t="s">
        <v>2175</v>
      </c>
    </row>
    <row r="56" spans="2:8">
      <c r="B56" t="s">
        <v>760</v>
      </c>
      <c r="C56" s="67" t="s">
        <v>1743</v>
      </c>
      <c r="G56" t="s">
        <v>724</v>
      </c>
      <c r="H56" t="s">
        <v>1793</v>
      </c>
    </row>
    <row r="57" spans="2:8">
      <c r="B57" t="s">
        <v>1163</v>
      </c>
      <c r="C57" s="14" t="s">
        <v>1748</v>
      </c>
      <c r="G57" t="s">
        <v>727</v>
      </c>
      <c r="H57" t="s">
        <v>1789</v>
      </c>
    </row>
    <row r="58" spans="2:8">
      <c r="B58" t="s">
        <v>841</v>
      </c>
      <c r="C58" s="67" t="s">
        <v>1772</v>
      </c>
      <c r="G58" t="s">
        <v>731</v>
      </c>
      <c r="H58" t="s">
        <v>1777</v>
      </c>
    </row>
    <row r="59" spans="2:8">
      <c r="B59" t="s">
        <v>1224</v>
      </c>
      <c r="C59" s="67" t="s">
        <v>1770</v>
      </c>
      <c r="G59" t="s">
        <v>2178</v>
      </c>
      <c r="H59" t="s">
        <v>2177</v>
      </c>
    </row>
    <row r="60" spans="2:8">
      <c r="B60" t="s">
        <v>2049</v>
      </c>
      <c r="C60" s="14" t="s">
        <v>1751</v>
      </c>
      <c r="G60" t="s">
        <v>748</v>
      </c>
      <c r="H60" t="s">
        <v>1740</v>
      </c>
    </row>
    <row r="61" spans="2:8">
      <c r="B61" t="s">
        <v>1162</v>
      </c>
      <c r="C61" s="14" t="s">
        <v>1766</v>
      </c>
      <c r="G61" t="s">
        <v>760</v>
      </c>
      <c r="H61" t="s">
        <v>1743</v>
      </c>
    </row>
    <row r="62" spans="2:8">
      <c r="B62" t="s">
        <v>845</v>
      </c>
      <c r="C62" s="14" t="s">
        <v>1774</v>
      </c>
      <c r="G62" t="s">
        <v>1163</v>
      </c>
      <c r="H62" t="s">
        <v>1748</v>
      </c>
    </row>
    <row r="63" spans="2:8">
      <c r="B63" t="s">
        <v>864</v>
      </c>
      <c r="C63" s="14" t="s">
        <v>1741</v>
      </c>
      <c r="G63" t="s">
        <v>2171</v>
      </c>
      <c r="H63" t="s">
        <v>1748</v>
      </c>
    </row>
    <row r="64" spans="2:8">
      <c r="B64" t="s">
        <v>2052</v>
      </c>
      <c r="C64" s="14" t="s">
        <v>1737</v>
      </c>
      <c r="G64" t="s">
        <v>841</v>
      </c>
      <c r="H64" t="s">
        <v>1772</v>
      </c>
    </row>
    <row r="65" spans="2:8">
      <c r="B65" t="s">
        <v>2057</v>
      </c>
      <c r="C65" s="67" t="s">
        <v>1745</v>
      </c>
      <c r="G65" t="s">
        <v>1224</v>
      </c>
      <c r="H65" t="s">
        <v>1770</v>
      </c>
    </row>
    <row r="66" spans="2:8">
      <c r="B66" t="s">
        <v>996</v>
      </c>
      <c r="C66" s="67" t="s">
        <v>1786</v>
      </c>
      <c r="G66" t="s">
        <v>2049</v>
      </c>
      <c r="H66" t="s">
        <v>1751</v>
      </c>
    </row>
    <row r="67" spans="2:8">
      <c r="B67" t="s">
        <v>999</v>
      </c>
      <c r="C67" s="67" t="s">
        <v>1779</v>
      </c>
      <c r="G67" t="s">
        <v>1162</v>
      </c>
      <c r="H67" t="s">
        <v>1766</v>
      </c>
    </row>
    <row r="68" spans="2:8">
      <c r="B68" t="s">
        <v>2055</v>
      </c>
      <c r="C68" s="67" t="s">
        <v>1768</v>
      </c>
      <c r="G68" t="s">
        <v>845</v>
      </c>
      <c r="H68" t="s">
        <v>1774</v>
      </c>
    </row>
    <row r="69" spans="2:8">
      <c r="B69" t="s">
        <v>2053</v>
      </c>
      <c r="C69" s="14" t="s">
        <v>1769</v>
      </c>
      <c r="G69" t="s">
        <v>864</v>
      </c>
      <c r="H69" t="s">
        <v>1741</v>
      </c>
    </row>
    <row r="70" spans="2:8">
      <c r="G70" t="s">
        <v>2052</v>
      </c>
      <c r="H70" t="s">
        <v>1737</v>
      </c>
    </row>
    <row r="71" spans="2:8">
      <c r="G71" t="s">
        <v>2057</v>
      </c>
      <c r="H71" t="s">
        <v>1745</v>
      </c>
    </row>
    <row r="72" spans="2:8">
      <c r="G72" t="s">
        <v>996</v>
      </c>
      <c r="H72" t="s">
        <v>1786</v>
      </c>
    </row>
    <row r="73" spans="2:8">
      <c r="G73" t="s">
        <v>999</v>
      </c>
      <c r="H73" t="s">
        <v>1779</v>
      </c>
    </row>
    <row r="74" spans="2:8">
      <c r="G74" t="s">
        <v>2055</v>
      </c>
      <c r="H74" t="s">
        <v>1768</v>
      </c>
    </row>
    <row r="75" spans="2:8">
      <c r="G75" t="s">
        <v>2053</v>
      </c>
      <c r="H75" t="s">
        <v>1769</v>
      </c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E0819-9AB8-450C-9CC6-A77339E840A8}">
  <dimension ref="A1:R1399"/>
  <sheetViews>
    <sheetView workbookViewId="0"/>
  </sheetViews>
  <sheetFormatPr baseColWidth="10" defaultRowHeight="15"/>
  <cols>
    <col min="1" max="1" width="24" style="15" bestFit="1" customWidth="1"/>
    <col min="2" max="2" width="20.42578125" style="15" bestFit="1" customWidth="1"/>
    <col min="3" max="3" width="9.28515625" style="15" bestFit="1" customWidth="1"/>
    <col min="4" max="4" width="12" style="15" bestFit="1" customWidth="1"/>
    <col min="5" max="5" width="50.7109375" style="15" bestFit="1" customWidth="1"/>
    <col min="6" max="6" width="53.28515625" style="15" bestFit="1" customWidth="1"/>
    <col min="7" max="7" width="79.28515625" style="15" bestFit="1" customWidth="1"/>
    <col min="8" max="8" width="30.42578125" style="16" bestFit="1" customWidth="1"/>
    <col min="9" max="10" width="30.42578125" style="16" customWidth="1"/>
    <col min="11" max="11" width="12.7109375" style="16" bestFit="1" customWidth="1"/>
    <col min="12" max="12" width="24.7109375" style="16" bestFit="1" customWidth="1"/>
    <col min="13" max="13" width="23.5703125" style="16" bestFit="1" customWidth="1"/>
    <col min="14" max="14" width="10.42578125" style="16" bestFit="1" customWidth="1"/>
    <col min="15" max="15" width="17.85546875" style="16" bestFit="1" customWidth="1"/>
    <col min="16" max="16" width="10.5703125" style="15" bestFit="1" customWidth="1"/>
    <col min="17" max="17" width="13.28515625" style="15" bestFit="1" customWidth="1"/>
    <col min="18" max="18" width="18.5703125" style="15" bestFit="1" customWidth="1"/>
    <col min="19" max="16384" width="11.42578125" style="15"/>
  </cols>
  <sheetData>
    <row r="1" spans="1:18">
      <c r="A1" s="39" t="s">
        <v>2137</v>
      </c>
      <c r="B1" s="39" t="s">
        <v>3374</v>
      </c>
      <c r="C1" s="39" t="s">
        <v>3366</v>
      </c>
      <c r="D1" s="39" t="s">
        <v>3371</v>
      </c>
      <c r="E1" s="39" t="s">
        <v>2189</v>
      </c>
      <c r="F1" s="39" t="s">
        <v>2190</v>
      </c>
      <c r="G1" s="39" t="s">
        <v>2138</v>
      </c>
      <c r="H1" s="42" t="s">
        <v>1802</v>
      </c>
      <c r="I1" s="60" t="s">
        <v>1067</v>
      </c>
      <c r="J1" s="60" t="s">
        <v>1068</v>
      </c>
      <c r="K1" s="42" t="s">
        <v>2191</v>
      </c>
      <c r="L1" s="42" t="s">
        <v>2193</v>
      </c>
      <c r="M1" s="42" t="s">
        <v>2194</v>
      </c>
      <c r="N1" s="42" t="s">
        <v>5</v>
      </c>
      <c r="O1" s="42" t="s">
        <v>1715</v>
      </c>
      <c r="P1" s="39" t="s">
        <v>2192</v>
      </c>
      <c r="Q1" s="48" t="s">
        <v>3375</v>
      </c>
      <c r="R1" s="48" t="s">
        <v>3376</v>
      </c>
    </row>
    <row r="2" spans="1:18">
      <c r="A2" s="40" t="s">
        <v>3333</v>
      </c>
      <c r="B2" s="40" t="str">
        <f t="shared" ref="B2:B65" si="0">C2&amp;D2</f>
        <v>2.1.1.2.0800100429778</v>
      </c>
      <c r="C2" s="40" t="str">
        <f>_xlfn.XLOOKUP(A2,ctas[Tipo Empleado],ctas[cta])</f>
        <v>2.1.1.2.08</v>
      </c>
      <c r="D2" s="40" t="s">
        <v>3079</v>
      </c>
      <c r="E2" s="47" t="str">
        <f>_xlfn.XLOOKUP(Tabla12[[#This Row],[codigo]],Tabla5[codigo],Tabla5[Empleado])</f>
        <v>MIGUEL ALEJANDRO HERNANDEZ MIRABAL</v>
      </c>
      <c r="F2" s="47" t="str">
        <f>_xlfn.XLOOKUP(Tabla12[[#This Row],[codigo]],Tabla5[codigo],Tabla5[Cargo])</f>
        <v>GOBERNADOR</v>
      </c>
      <c r="G2" s="47" t="str">
        <f>_xlfn.XLOOKUP(Tabla12[[#This Row],[codigo]],Tabla5[codigo],Tabla5[Lugar Funciones])</f>
        <v>MINISTERIO DE CULTURA</v>
      </c>
      <c r="H2" s="43" t="str">
        <f>Tabla12[[#This Row],[TIPO]]</f>
        <v>EMPLEADOS TEMPORALES</v>
      </c>
      <c r="I2" s="61">
        <f>_xlfn.XLOOKUP(Tabla12[[#This Row],[nodoc]],'[1]Temporales 2022'!$B$146:$B$362,'[1]Temporales 2022'!$F$146:$F$362)</f>
        <v>44682</v>
      </c>
      <c r="J2" s="61">
        <f>_xlfn.XLOOKUP(Tabla12[[#This Row],[nodoc]],'[1]Temporales 2022'!$B$146:$B$362,'[1]Temporales 2022'!$G$146:$G$362)</f>
        <v>44866</v>
      </c>
      <c r="K2" s="43">
        <v>115000</v>
      </c>
      <c r="L2" s="43">
        <v>15633.74</v>
      </c>
      <c r="M2" s="43">
        <v>3496</v>
      </c>
      <c r="N2" s="43">
        <v>3300.5</v>
      </c>
      <c r="O2" s="44">
        <f>+Tabla12[[#This Row],[sbruto]]-Tabla12[[#This Row],[Impuesto Sobre la R]]-Tabla12[[#This Row],[Seguro Familiar de]]-Tabla12[[#This Row],[AFP]]-Tabla12[[#This Row],[sneto]]</f>
        <v>25</v>
      </c>
      <c r="P2" s="41">
        <v>92544.76</v>
      </c>
      <c r="Q2" s="15" t="str" cm="1">
        <f t="array" ref="Q2">_xlfn.XLOOKUP(Tabla12[[#This Row],[codigo]],Tabla5[codigo],LEFT(Tabla5[Genero],1))</f>
        <v>M</v>
      </c>
      <c r="R2" s="15" t="str">
        <f>_xlfn.XLOOKUP(Tabla12[[#This Row],[codigo]],Tabla5[codigo],Tabla5[Lugar Funciones Codigo])</f>
        <v>01.83</v>
      </c>
    </row>
    <row r="3" spans="1:18">
      <c r="A3" s="40" t="s">
        <v>3333</v>
      </c>
      <c r="B3" s="40" t="str">
        <f t="shared" si="0"/>
        <v>2.1.1.2.0800100718972</v>
      </c>
      <c r="C3" s="40" t="str">
        <f>_xlfn.XLOOKUP(A3,ctas[Tipo Empleado],ctas[cta])</f>
        <v>2.1.1.2.08</v>
      </c>
      <c r="D3" s="40" t="s">
        <v>3036</v>
      </c>
      <c r="E3" s="40" t="str">
        <f>_xlfn.XLOOKUP(Tabla12[[#This Row],[codigo]],Tabla5[codigo],Tabla5[Empleado])</f>
        <v>JESUS AUGUSTO DEL CASTILLO BAEZ</v>
      </c>
      <c r="F3" s="40" t="str">
        <f>_xlfn.XLOOKUP(Tabla12[[#This Row],[codigo]],Tabla5[codigo],Tabla5[Cargo])</f>
        <v>COORDINADOR (A)</v>
      </c>
      <c r="G3" s="40" t="str">
        <f>_xlfn.XLOOKUP(Tabla12[[#This Row],[codigo]],Tabla5[codigo],Tabla5[Lugar Funciones])</f>
        <v>MINISTERIO DE CULTURA</v>
      </c>
      <c r="H3" s="45" t="str">
        <f>Tabla12[[#This Row],[TIPO]]</f>
        <v>EMPLEADOS TEMPORALES</v>
      </c>
      <c r="I3" s="62">
        <f>_xlfn.XLOOKUP(Tabla12[[#This Row],[nodoc]],'[1]Temporales 2022'!$B$146:$B$362,'[1]Temporales 2022'!$F$146:$F$362)</f>
        <v>44682</v>
      </c>
      <c r="J3" s="62">
        <f>_xlfn.XLOOKUP(Tabla12[[#This Row],[nodoc]],'[1]Temporales 2022'!$B$146:$B$362,'[1]Temporales 2022'!$G$146:$G$362)</f>
        <v>44866</v>
      </c>
      <c r="K3" s="43">
        <v>65000</v>
      </c>
      <c r="L3" s="45">
        <v>4427.58</v>
      </c>
      <c r="M3" s="43">
        <v>1976</v>
      </c>
      <c r="N3" s="43">
        <v>1865.5</v>
      </c>
      <c r="O3" s="44">
        <f>+Tabla12[[#This Row],[sbruto]]-Tabla12[[#This Row],[Impuesto Sobre la R]]-Tabla12[[#This Row],[Seguro Familiar de]]-Tabla12[[#This Row],[AFP]]-Tabla12[[#This Row],[sneto]]</f>
        <v>25</v>
      </c>
      <c r="P3" s="41">
        <v>56705.919999999998</v>
      </c>
      <c r="Q3" s="15" t="str" cm="1">
        <f t="array" ref="Q3">_xlfn.XLOOKUP(Tabla12[[#This Row],[codigo]],Tabla5[codigo],LEFT(Tabla5[Genero],1))</f>
        <v>M</v>
      </c>
      <c r="R3" s="15" t="str">
        <f>_xlfn.XLOOKUP(Tabla12[[#This Row],[codigo]],Tabla5[codigo],Tabla5[Lugar Funciones Codigo])</f>
        <v>01.83</v>
      </c>
    </row>
    <row r="4" spans="1:18">
      <c r="A4" s="40" t="s">
        <v>3333</v>
      </c>
      <c r="B4" s="40" t="str">
        <f t="shared" si="0"/>
        <v>2.1.1.2.0840224813036</v>
      </c>
      <c r="C4" s="40" t="str">
        <f>_xlfn.XLOOKUP(A4,ctas[Tipo Empleado],ctas[cta])</f>
        <v>2.1.1.2.08</v>
      </c>
      <c r="D4" s="40" t="s">
        <v>3017</v>
      </c>
      <c r="E4" s="40" t="str">
        <f>_xlfn.XLOOKUP(Tabla12[[#This Row],[codigo]],Tabla5[codigo],Tabla5[Empleado])</f>
        <v>ELIAS ALBERTO PEREZ PERDOMO</v>
      </c>
      <c r="F4" s="40" t="str">
        <f>_xlfn.XLOOKUP(Tabla12[[#This Row],[codigo]],Tabla5[codigo],Tabla5[Cargo])</f>
        <v>ENCARGADO (A)</v>
      </c>
      <c r="G4" s="40" t="str">
        <f>_xlfn.XLOOKUP(Tabla12[[#This Row],[codigo]],Tabla5[codigo],Tabla5[Lugar Funciones])</f>
        <v>OFICINA DE ACCESO A LA INFORMACION OAI</v>
      </c>
      <c r="H4" s="45" t="str">
        <f>Tabla12[[#This Row],[TIPO]]</f>
        <v>EMPLEADOS TEMPORALES</v>
      </c>
      <c r="I4" s="62">
        <f>_xlfn.XLOOKUP(Tabla12[[#This Row],[nodoc]],'[1]Temporales 2022'!$B$146:$B$362,'[1]Temporales 2022'!$F$146:$F$362)</f>
        <v>44652</v>
      </c>
      <c r="J4" s="62">
        <f>_xlfn.XLOOKUP(Tabla12[[#This Row],[nodoc]],'[1]Temporales 2022'!$B$146:$B$362,'[1]Temporales 2022'!$G$146:$G$362)</f>
        <v>44835</v>
      </c>
      <c r="K4" s="43">
        <v>100000</v>
      </c>
      <c r="L4" s="45">
        <v>12105.37</v>
      </c>
      <c r="M4" s="43">
        <v>3040</v>
      </c>
      <c r="N4" s="43">
        <v>2870</v>
      </c>
      <c r="O4" s="44">
        <f>+Tabla12[[#This Row],[sbruto]]-Tabla12[[#This Row],[Impuesto Sobre la R]]-Tabla12[[#This Row],[Seguro Familiar de]]-Tabla12[[#This Row],[AFP]]-Tabla12[[#This Row],[sneto]]</f>
        <v>25</v>
      </c>
      <c r="P4" s="41">
        <v>81959.63</v>
      </c>
      <c r="Q4" s="15" t="str" cm="1">
        <f t="array" ref="Q4">_xlfn.XLOOKUP(Tabla12[[#This Row],[codigo]],Tabla5[codigo],LEFT(Tabla5[Genero],1))</f>
        <v>M</v>
      </c>
      <c r="R4" s="15" t="str">
        <f>_xlfn.XLOOKUP(Tabla12[[#This Row],[codigo]],Tabla5[codigo],Tabla5[Lugar Funciones Codigo])</f>
        <v>01.83.00.00.00.16</v>
      </c>
    </row>
    <row r="5" spans="1:18">
      <c r="A5" s="40" t="s">
        <v>3333</v>
      </c>
      <c r="B5" s="40" t="str">
        <f t="shared" si="0"/>
        <v>2.1.1.2.0840223069481</v>
      </c>
      <c r="C5" s="40" t="str">
        <f>_xlfn.XLOOKUP(A5,ctas[Tipo Empleado],ctas[cta])</f>
        <v>2.1.1.2.08</v>
      </c>
      <c r="D5" s="40" t="s">
        <v>2993</v>
      </c>
      <c r="E5" s="40" t="str">
        <f>_xlfn.XLOOKUP(Tabla12[[#This Row],[codigo]],Tabla5[codigo],Tabla5[Empleado])</f>
        <v>ANTERIS BELNES BURGOS FERRERAS</v>
      </c>
      <c r="F5" s="40" t="str">
        <f>_xlfn.XLOOKUP(Tabla12[[#This Row],[codigo]],Tabla5[codigo],Tabla5[Cargo])</f>
        <v>ANALISTA</v>
      </c>
      <c r="G5" s="40" t="str">
        <f>_xlfn.XLOOKUP(Tabla12[[#This Row],[codigo]],Tabla5[codigo],Tabla5[Lugar Funciones])</f>
        <v>COMISION NACIONAL DOMINICANA PARA LA UNESCO</v>
      </c>
      <c r="H5" s="45" t="str">
        <f>Tabla12[[#This Row],[TIPO]]</f>
        <v>EMPLEADOS TEMPORALES</v>
      </c>
      <c r="I5" s="62">
        <f>_xlfn.XLOOKUP(Tabla12[[#This Row],[nodoc]],'[1]Temporales 2022'!$B$146:$B$362,'[1]Temporales 2022'!$F$146:$F$362)</f>
        <v>44682</v>
      </c>
      <c r="J5" s="62">
        <f>_xlfn.XLOOKUP(Tabla12[[#This Row],[nodoc]],'[1]Temporales 2022'!$B$146:$B$362,'[1]Temporales 2022'!$G$146:$G$362)</f>
        <v>44866</v>
      </c>
      <c r="K5" s="43">
        <v>60000</v>
      </c>
      <c r="L5" s="45">
        <v>3486.68</v>
      </c>
      <c r="M5" s="43">
        <v>1824</v>
      </c>
      <c r="N5" s="43">
        <v>1722</v>
      </c>
      <c r="O5" s="44">
        <f>+Tabla12[[#This Row],[sbruto]]-Tabla12[[#This Row],[Impuesto Sobre la R]]-Tabla12[[#This Row],[Seguro Familiar de]]-Tabla12[[#This Row],[AFP]]-Tabla12[[#This Row],[sneto]]</f>
        <v>25</v>
      </c>
      <c r="P5" s="41">
        <v>52942.32</v>
      </c>
      <c r="Q5" s="15" t="str" cm="1">
        <f t="array" ref="Q5">_xlfn.XLOOKUP(Tabla12[[#This Row],[codigo]],Tabla5[codigo],LEFT(Tabla5[Genero],1))</f>
        <v>F</v>
      </c>
      <c r="R5" s="15" t="str">
        <f>_xlfn.XLOOKUP(Tabla12[[#This Row],[codigo]],Tabla5[codigo],Tabla5[Lugar Funciones Codigo])</f>
        <v>01.83.00.00.00.17</v>
      </c>
    </row>
    <row r="6" spans="1:18">
      <c r="A6" s="40" t="s">
        <v>3333</v>
      </c>
      <c r="B6" s="40" t="str">
        <f t="shared" si="0"/>
        <v>2.1.1.2.0800118133115</v>
      </c>
      <c r="C6" s="40" t="str">
        <f>_xlfn.XLOOKUP(A6,ctas[Tipo Empleado],ctas[cta])</f>
        <v>2.1.1.2.08</v>
      </c>
      <c r="D6" s="40" t="s">
        <v>3113</v>
      </c>
      <c r="E6" s="40" t="str">
        <f>_xlfn.XLOOKUP(Tabla12[[#This Row],[codigo]],Tabla5[codigo],Tabla5[Empleado])</f>
        <v>STEFFANIE SHANDRA DE LEMOS KELNER</v>
      </c>
      <c r="F6" s="40" t="str">
        <f>_xlfn.XLOOKUP(Tabla12[[#This Row],[codigo]],Tabla5[codigo],Tabla5[Cargo])</f>
        <v>COORDINADOR (A)</v>
      </c>
      <c r="G6" s="40" t="str">
        <f>_xlfn.XLOOKUP(Tabla12[[#This Row],[codigo]],Tabla5[codigo],Tabla5[Lugar Funciones])</f>
        <v>COMISION NACIONAL DOMINICANA PARA LA UNESCO</v>
      </c>
      <c r="H6" s="45" t="str">
        <f>Tabla12[[#This Row],[TIPO]]</f>
        <v>EMPLEADOS TEMPORALES</v>
      </c>
      <c r="I6" s="62">
        <f>_xlfn.XLOOKUP(Tabla12[[#This Row],[nodoc]],'[1]Temporales 2022'!$B$146:$B$362,'[1]Temporales 2022'!$F$146:$F$362)</f>
        <v>44531</v>
      </c>
      <c r="J6" s="62">
        <f>_xlfn.XLOOKUP(Tabla12[[#This Row],[nodoc]],'[1]Temporales 2022'!$B$146:$B$362,'[1]Temporales 2022'!$G$146:$G$362)</f>
        <v>44713</v>
      </c>
      <c r="K6" s="43">
        <v>55000</v>
      </c>
      <c r="L6" s="45">
        <v>2559.6799999999998</v>
      </c>
      <c r="M6" s="43">
        <v>1672</v>
      </c>
      <c r="N6" s="43">
        <v>1578.5</v>
      </c>
      <c r="O6" s="44">
        <f>+Tabla12[[#This Row],[sbruto]]-Tabla12[[#This Row],[Impuesto Sobre la R]]-Tabla12[[#This Row],[Seguro Familiar de]]-Tabla12[[#This Row],[AFP]]-Tabla12[[#This Row],[sneto]]</f>
        <v>25</v>
      </c>
      <c r="P6" s="41">
        <v>49164.82</v>
      </c>
      <c r="Q6" s="15" t="str" cm="1">
        <f t="array" ref="Q6">_xlfn.XLOOKUP(Tabla12[[#This Row],[codigo]],Tabla5[codigo],LEFT(Tabla5[Genero],1))</f>
        <v>F</v>
      </c>
      <c r="R6" s="15" t="str">
        <f>_xlfn.XLOOKUP(Tabla12[[#This Row],[codigo]],Tabla5[codigo],Tabla5[Lugar Funciones Codigo])</f>
        <v>01.83.00.00.00.17</v>
      </c>
    </row>
    <row r="7" spans="1:18">
      <c r="A7" s="40" t="s">
        <v>3333</v>
      </c>
      <c r="B7" s="40" t="str">
        <f t="shared" si="0"/>
        <v>2.1.1.2.0822300253774</v>
      </c>
      <c r="C7" s="40" t="str">
        <f>_xlfn.XLOOKUP(A7,ctas[Tipo Empleado],ctas[cta])</f>
        <v>2.1.1.2.08</v>
      </c>
      <c r="D7" s="40" t="s">
        <v>3127</v>
      </c>
      <c r="E7" s="40" t="str">
        <f>_xlfn.XLOOKUP(Tabla12[[#This Row],[codigo]],Tabla5[codigo],Tabla5[Empleado])</f>
        <v>YESSICA DURAN ALCANTARA</v>
      </c>
      <c r="F7" s="40" t="str">
        <f>_xlfn.XLOOKUP(Tabla12[[#This Row],[codigo]],Tabla5[codigo],Tabla5[Cargo])</f>
        <v>COORDINADOR (A)</v>
      </c>
      <c r="G7" s="40" t="str">
        <f>_xlfn.XLOOKUP(Tabla12[[#This Row],[codigo]],Tabla5[codigo],Tabla5[Lugar Funciones])</f>
        <v>COMISION NACIONAL DOMINICANA PARA LA UNESCO</v>
      </c>
      <c r="H7" s="45" t="str">
        <f>Tabla12[[#This Row],[TIPO]]</f>
        <v>EMPLEADOS TEMPORALES</v>
      </c>
      <c r="I7" s="62">
        <f>_xlfn.XLOOKUP(Tabla12[[#This Row],[nodoc]],'[1]Temporales 2022'!$B$146:$B$362,'[1]Temporales 2022'!$F$146:$F$362)</f>
        <v>44621</v>
      </c>
      <c r="J7" s="62">
        <f>_xlfn.XLOOKUP(Tabla12[[#This Row],[nodoc]],'[1]Temporales 2022'!$B$146:$B$362,'[1]Temporales 2022'!$G$146:$G$362)</f>
        <v>44805</v>
      </c>
      <c r="K7" s="43">
        <v>45000</v>
      </c>
      <c r="L7" s="45">
        <v>1148.33</v>
      </c>
      <c r="M7" s="43">
        <v>1368</v>
      </c>
      <c r="N7" s="43">
        <v>1291.5</v>
      </c>
      <c r="O7" s="44">
        <f>+Tabla12[[#This Row],[sbruto]]-Tabla12[[#This Row],[Impuesto Sobre la R]]-Tabla12[[#This Row],[Seguro Familiar de]]-Tabla12[[#This Row],[AFP]]-Tabla12[[#This Row],[sneto]]</f>
        <v>25</v>
      </c>
      <c r="P7" s="41">
        <v>41167.17</v>
      </c>
      <c r="Q7" s="15" t="str" cm="1">
        <f t="array" ref="Q7">_xlfn.XLOOKUP(Tabla12[[#This Row],[codigo]],Tabla5[codigo],LEFT(Tabla5[Genero],1))</f>
        <v>F</v>
      </c>
      <c r="R7" s="15" t="str">
        <f>_xlfn.XLOOKUP(Tabla12[[#This Row],[codigo]],Tabla5[codigo],Tabla5[Lugar Funciones Codigo])</f>
        <v>01.83.00.00.00.17</v>
      </c>
    </row>
    <row r="8" spans="1:18">
      <c r="A8" s="40" t="s">
        <v>3333</v>
      </c>
      <c r="B8" s="40" t="str">
        <f t="shared" si="0"/>
        <v>2.1.1.2.0800102658465</v>
      </c>
      <c r="C8" s="40" t="str">
        <f>_xlfn.XLOOKUP(A8,ctas[Tipo Empleado],ctas[cta])</f>
        <v>2.1.1.2.08</v>
      </c>
      <c r="D8" s="40" t="s">
        <v>3042</v>
      </c>
      <c r="E8" s="40" t="str">
        <f>_xlfn.XLOOKUP(Tabla12[[#This Row],[codigo]],Tabla5[codigo],Tabla5[Empleado])</f>
        <v>JOSE ALTAGRACIA BAEZ DE LEON</v>
      </c>
      <c r="F8" s="40" t="str">
        <f>_xlfn.XLOOKUP(Tabla12[[#This Row],[codigo]],Tabla5[codigo],Tabla5[Cargo])</f>
        <v>PRESIDENTE</v>
      </c>
      <c r="G8" s="40" t="str">
        <f>_xlfn.XLOOKUP(Tabla12[[#This Row],[codigo]],Tabla5[codigo],Tabla5[Lugar Funciones])</f>
        <v>COMISION NACIONAL DE ESPECTACULOS PUBLICOS Y RADIOFONIA</v>
      </c>
      <c r="H8" s="43" t="str">
        <f>Tabla12[[#This Row],[TIPO]]</f>
        <v>EMPLEADOS TEMPORALES</v>
      </c>
      <c r="I8" s="61">
        <f>_xlfn.XLOOKUP(Tabla12[[#This Row],[nodoc]],'[1]Temporales 2022'!$B$146:$B$362,'[1]Temporales 2022'!$F$146:$F$362)</f>
        <v>44682</v>
      </c>
      <c r="J8" s="61">
        <f>_xlfn.XLOOKUP(Tabla12[[#This Row],[nodoc]],'[1]Temporales 2022'!$B$146:$B$362,'[1]Temporales 2022'!$G$146:$G$362)</f>
        <v>44866</v>
      </c>
      <c r="K8" s="43">
        <v>100000</v>
      </c>
      <c r="L8" s="43">
        <v>12105.37</v>
      </c>
      <c r="M8" s="43">
        <v>3040</v>
      </c>
      <c r="N8" s="43">
        <v>2870</v>
      </c>
      <c r="O8" s="44">
        <f>+Tabla12[[#This Row],[sbruto]]-Tabla12[[#This Row],[Impuesto Sobre la R]]-Tabla12[[#This Row],[Seguro Familiar de]]-Tabla12[[#This Row],[AFP]]-Tabla12[[#This Row],[sneto]]</f>
        <v>25</v>
      </c>
      <c r="P8" s="41">
        <v>81959.63</v>
      </c>
      <c r="Q8" s="15" t="str" cm="1">
        <f t="array" ref="Q8">_xlfn.XLOOKUP(Tabla12[[#This Row],[codigo]],Tabla5[codigo],LEFT(Tabla5[Genero],1))</f>
        <v>M</v>
      </c>
      <c r="R8" s="15" t="str">
        <f>_xlfn.XLOOKUP(Tabla12[[#This Row],[codigo]],Tabla5[codigo],Tabla5[Lugar Funciones Codigo])</f>
        <v>01.83.00.00.00.18</v>
      </c>
    </row>
    <row r="9" spans="1:18">
      <c r="A9" s="40" t="s">
        <v>3333</v>
      </c>
      <c r="B9" s="40" t="str">
        <f t="shared" si="0"/>
        <v>2.1.1.2.0800115701880</v>
      </c>
      <c r="C9" s="40" t="str">
        <f>_xlfn.XLOOKUP(A9,ctas[Tipo Empleado],ctas[cta])</f>
        <v>2.1.1.2.08</v>
      </c>
      <c r="D9" s="40" t="s">
        <v>3072</v>
      </c>
      <c r="E9" s="40" t="str">
        <f>_xlfn.XLOOKUP(Tabla12[[#This Row],[codigo]],Tabla5[codigo],Tabla5[Empleado])</f>
        <v>MARVIC DE FATIMA CRUZ COTES</v>
      </c>
      <c r="F9" s="40" t="str">
        <f>_xlfn.XLOOKUP(Tabla12[[#This Row],[codigo]],Tabla5[codigo],Tabla5[Cargo])</f>
        <v>INSPECTOR DE ESP. PUBLICO</v>
      </c>
      <c r="G9" s="40" t="str">
        <f>_xlfn.XLOOKUP(Tabla12[[#This Row],[codigo]],Tabla5[codigo],Tabla5[Lugar Funciones])</f>
        <v>COMISION NACIONAL DE ESPECTACULOS PUBLICOS Y RADIOFONIA</v>
      </c>
      <c r="H9" s="45" t="str">
        <f>Tabla12[[#This Row],[TIPO]]</f>
        <v>EMPLEADOS TEMPORALES</v>
      </c>
      <c r="I9" s="62">
        <f>_xlfn.XLOOKUP(Tabla12[[#This Row],[nodoc]],'[1]Temporales 2022'!$B$146:$B$362,'[1]Temporales 2022'!$F$146:$F$362)</f>
        <v>44593</v>
      </c>
      <c r="J9" s="62">
        <f>_xlfn.XLOOKUP(Tabla12[[#This Row],[nodoc]],'[1]Temporales 2022'!$B$146:$B$362,'[1]Temporales 2022'!$G$146:$G$362)</f>
        <v>44774</v>
      </c>
      <c r="K9" s="43">
        <v>16500</v>
      </c>
      <c r="L9" s="46">
        <v>0</v>
      </c>
      <c r="M9" s="43">
        <v>501.6</v>
      </c>
      <c r="N9" s="43">
        <v>473.55</v>
      </c>
      <c r="O9" s="44">
        <f>+Tabla12[[#This Row],[sbruto]]-Tabla12[[#This Row],[Impuesto Sobre la R]]-Tabla12[[#This Row],[Seguro Familiar de]]-Tabla12[[#This Row],[AFP]]-Tabla12[[#This Row],[sneto]]</f>
        <v>25</v>
      </c>
      <c r="P9" s="41">
        <v>15499.85</v>
      </c>
      <c r="Q9" s="15" t="str" cm="1">
        <f t="array" ref="Q9">_xlfn.XLOOKUP(Tabla12[[#This Row],[codigo]],Tabla5[codigo],LEFT(Tabla5[Genero],1))</f>
        <v>F</v>
      </c>
      <c r="R9" s="15" t="str">
        <f>_xlfn.XLOOKUP(Tabla12[[#This Row],[codigo]],Tabla5[codigo],Tabla5[Lugar Funciones Codigo])</f>
        <v>01.83.00.00.00.18</v>
      </c>
    </row>
    <row r="10" spans="1:18">
      <c r="A10" s="40" t="s">
        <v>3333</v>
      </c>
      <c r="B10" s="40" t="str">
        <f t="shared" si="0"/>
        <v>2.1.1.2.0800101045581</v>
      </c>
      <c r="C10" s="40" t="str">
        <f>_xlfn.XLOOKUP(A10,ctas[Tipo Empleado],ctas[cta])</f>
        <v>2.1.1.2.08</v>
      </c>
      <c r="D10" s="40" t="s">
        <v>2990</v>
      </c>
      <c r="E10" s="40" t="str">
        <f>_xlfn.XLOOKUP(Tabla12[[#This Row],[codigo]],Tabla5[codigo],Tabla5[Empleado])</f>
        <v>ANGEL JOSE MANUEL BAEZ DIAZ</v>
      </c>
      <c r="F10" s="40" t="str">
        <f>_xlfn.XLOOKUP(Tabla12[[#This Row],[codigo]],Tabla5[codigo],Tabla5[Cargo])</f>
        <v>INSPECTOR DE ESP. PUBLICO</v>
      </c>
      <c r="G10" s="40" t="str">
        <f>_xlfn.XLOOKUP(Tabla12[[#This Row],[codigo]],Tabla5[codigo],Tabla5[Lugar Funciones])</f>
        <v>COMISION NACIONAL DE ESPECTACULOS PUBLICOS Y RADIOFONIA</v>
      </c>
      <c r="H10" s="43" t="str">
        <f>Tabla12[[#This Row],[TIPO]]</f>
        <v>EMPLEADOS TEMPORALES</v>
      </c>
      <c r="I10" s="61">
        <f>_xlfn.XLOOKUP(Tabla12[[#This Row],[nodoc]],'[1]Temporales 2022'!$B$146:$B$362,'[1]Temporales 2022'!$F$146:$F$362)</f>
        <v>44621</v>
      </c>
      <c r="J10" s="61">
        <f>_xlfn.XLOOKUP(Tabla12[[#This Row],[nodoc]],'[1]Temporales 2022'!$B$146:$B$362,'[1]Temporales 2022'!$G$146:$G$362)</f>
        <v>44805</v>
      </c>
      <c r="K10" s="43">
        <v>10000</v>
      </c>
      <c r="L10" s="44">
        <v>0</v>
      </c>
      <c r="M10" s="43">
        <v>304</v>
      </c>
      <c r="N10" s="43">
        <v>287</v>
      </c>
      <c r="O10" s="44">
        <f>+Tabla12[[#This Row],[sbruto]]-Tabla12[[#This Row],[Impuesto Sobre la R]]-Tabla12[[#This Row],[Seguro Familiar de]]-Tabla12[[#This Row],[AFP]]-Tabla12[[#This Row],[sneto]]</f>
        <v>25</v>
      </c>
      <c r="P10" s="41">
        <v>9384</v>
      </c>
      <c r="Q10" s="15" t="str" cm="1">
        <f t="array" ref="Q10">_xlfn.XLOOKUP(Tabla12[[#This Row],[codigo]],Tabla5[codigo],LEFT(Tabla5[Genero],1))</f>
        <v>M</v>
      </c>
      <c r="R10" s="15" t="str">
        <f>_xlfn.XLOOKUP(Tabla12[[#This Row],[codigo]],Tabla5[codigo],Tabla5[Lugar Funciones Codigo])</f>
        <v>01.83.00.00.00.18</v>
      </c>
    </row>
    <row r="11" spans="1:18">
      <c r="A11" s="40" t="s">
        <v>3333</v>
      </c>
      <c r="B11" s="40" t="str">
        <f t="shared" si="0"/>
        <v>2.1.1.2.0822300104381</v>
      </c>
      <c r="C11" s="40" t="str">
        <f>_xlfn.XLOOKUP(A11,ctas[Tipo Empleado],ctas[cta])</f>
        <v>2.1.1.2.08</v>
      </c>
      <c r="D11" s="40" t="s">
        <v>2992</v>
      </c>
      <c r="E11" s="40" t="str">
        <f>_xlfn.XLOOKUP(Tabla12[[#This Row],[codigo]],Tabla5[codigo],Tabla5[Empleado])</f>
        <v>ANGELO JESUS PACHECO RIVERA</v>
      </c>
      <c r="F11" s="40" t="str">
        <f>_xlfn.XLOOKUP(Tabla12[[#This Row],[codigo]],Tabla5[codigo],Tabla5[Cargo])</f>
        <v>INSPECTOR DE ESP. PUBLICO</v>
      </c>
      <c r="G11" s="40" t="str">
        <f>_xlfn.XLOOKUP(Tabla12[[#This Row],[codigo]],Tabla5[codigo],Tabla5[Lugar Funciones])</f>
        <v>COMISION NACIONAL DE ESPECTACULOS PUBLICOS Y RADIOFONIA</v>
      </c>
      <c r="H11" s="43" t="str">
        <f>Tabla12[[#This Row],[TIPO]]</f>
        <v>EMPLEADOS TEMPORALES</v>
      </c>
      <c r="I11" s="61">
        <f>_xlfn.XLOOKUP(Tabla12[[#This Row],[nodoc]],'[1]Temporales 2022'!$B$146:$B$362,'[1]Temporales 2022'!$F$146:$F$362)</f>
        <v>44621</v>
      </c>
      <c r="J11" s="61">
        <f>_xlfn.XLOOKUP(Tabla12[[#This Row],[nodoc]],'[1]Temporales 2022'!$B$146:$B$362,'[1]Temporales 2022'!$G$146:$G$362)</f>
        <v>44805</v>
      </c>
      <c r="K11" s="43">
        <v>10000</v>
      </c>
      <c r="L11" s="44">
        <v>0</v>
      </c>
      <c r="M11" s="43">
        <v>304</v>
      </c>
      <c r="N11" s="43">
        <v>287</v>
      </c>
      <c r="O11" s="44">
        <f>+Tabla12[[#This Row],[sbruto]]-Tabla12[[#This Row],[Impuesto Sobre la R]]-Tabla12[[#This Row],[Seguro Familiar de]]-Tabla12[[#This Row],[AFP]]-Tabla12[[#This Row],[sneto]]</f>
        <v>25</v>
      </c>
      <c r="P11" s="41">
        <v>9384</v>
      </c>
      <c r="Q11" s="15" t="str" cm="1">
        <f t="array" ref="Q11">_xlfn.XLOOKUP(Tabla12[[#This Row],[codigo]],Tabla5[codigo],LEFT(Tabla5[Genero],1))</f>
        <v>M</v>
      </c>
      <c r="R11" s="15" t="str">
        <f>_xlfn.XLOOKUP(Tabla12[[#This Row],[codigo]],Tabla5[codigo],Tabla5[Lugar Funciones Codigo])</f>
        <v>01.83.00.00.00.18</v>
      </c>
    </row>
    <row r="12" spans="1:18">
      <c r="A12" s="40" t="s">
        <v>3333</v>
      </c>
      <c r="B12" s="40" t="str">
        <f t="shared" si="0"/>
        <v>2.1.1.2.0800103894622</v>
      </c>
      <c r="C12" s="40" t="str">
        <f>_xlfn.XLOOKUP(A12,ctas[Tipo Empleado],ctas[cta])</f>
        <v>2.1.1.2.08</v>
      </c>
      <c r="D12" s="40" t="s">
        <v>2994</v>
      </c>
      <c r="E12" s="40" t="str">
        <f>_xlfn.XLOOKUP(Tabla12[[#This Row],[codigo]],Tabla5[codigo],Tabla5[Empleado])</f>
        <v>ANTONIO JIMENEZ</v>
      </c>
      <c r="F12" s="40" t="str">
        <f>_xlfn.XLOOKUP(Tabla12[[#This Row],[codigo]],Tabla5[codigo],Tabla5[Cargo])</f>
        <v>INSPECTOR DE ESP. PUBLICO</v>
      </c>
      <c r="G12" s="40" t="str">
        <f>_xlfn.XLOOKUP(Tabla12[[#This Row],[codigo]],Tabla5[codigo],Tabla5[Lugar Funciones])</f>
        <v>COMISION NACIONAL DE ESPECTACULOS PUBLICOS Y RADIOFONIA</v>
      </c>
      <c r="H12" s="43" t="str">
        <f>Tabla12[[#This Row],[TIPO]]</f>
        <v>EMPLEADOS TEMPORALES</v>
      </c>
      <c r="I12" s="61">
        <f>_xlfn.XLOOKUP(Tabla12[[#This Row],[nodoc]],'[1]Temporales 2022'!$B$146:$B$362,'[1]Temporales 2022'!$F$146:$F$362)</f>
        <v>44621</v>
      </c>
      <c r="J12" s="61">
        <f>_xlfn.XLOOKUP(Tabla12[[#This Row],[nodoc]],'[1]Temporales 2022'!$B$146:$B$362,'[1]Temporales 2022'!$G$146:$G$362)</f>
        <v>44805</v>
      </c>
      <c r="K12" s="43">
        <v>10000</v>
      </c>
      <c r="L12" s="44">
        <v>0</v>
      </c>
      <c r="M12" s="43">
        <v>304</v>
      </c>
      <c r="N12" s="43">
        <v>287</v>
      </c>
      <c r="O12" s="44">
        <f>+Tabla12[[#This Row],[sbruto]]-Tabla12[[#This Row],[Impuesto Sobre la R]]-Tabla12[[#This Row],[Seguro Familiar de]]-Tabla12[[#This Row],[AFP]]-Tabla12[[#This Row],[sneto]]</f>
        <v>25</v>
      </c>
      <c r="P12" s="41">
        <v>9384</v>
      </c>
      <c r="Q12" s="15" t="str" cm="1">
        <f t="array" ref="Q12">_xlfn.XLOOKUP(Tabla12[[#This Row],[codigo]],Tabla5[codigo],LEFT(Tabla5[Genero],1))</f>
        <v>M</v>
      </c>
      <c r="R12" s="15" t="str">
        <f>_xlfn.XLOOKUP(Tabla12[[#This Row],[codigo]],Tabla5[codigo],Tabla5[Lugar Funciones Codigo])</f>
        <v>01.83.00.00.00.18</v>
      </c>
    </row>
    <row r="13" spans="1:18">
      <c r="A13" s="40" t="s">
        <v>3333</v>
      </c>
      <c r="B13" s="40" t="str">
        <f t="shared" si="0"/>
        <v>2.1.1.2.0800101958809</v>
      </c>
      <c r="C13" s="40" t="str">
        <f>_xlfn.XLOOKUP(A13,ctas[Tipo Empleado],ctas[cta])</f>
        <v>2.1.1.2.08</v>
      </c>
      <c r="D13" s="40" t="s">
        <v>2997</v>
      </c>
      <c r="E13" s="40" t="str">
        <f>_xlfn.XLOOKUP(Tabla12[[#This Row],[codigo]],Tabla5[codigo],Tabla5[Empleado])</f>
        <v>BIENVENIDA PRENSA SANTANA</v>
      </c>
      <c r="F13" s="40" t="str">
        <f>_xlfn.XLOOKUP(Tabla12[[#This Row],[codigo]],Tabla5[codigo],Tabla5[Cargo])</f>
        <v>INSPECTOR DE ESP. PUBLICO</v>
      </c>
      <c r="G13" s="40" t="str">
        <f>_xlfn.XLOOKUP(Tabla12[[#This Row],[codigo]],Tabla5[codigo],Tabla5[Lugar Funciones])</f>
        <v>COMISION NACIONAL DE ESPECTACULOS PUBLICOS Y RADIOFONIA</v>
      </c>
      <c r="H13" s="45" t="str">
        <f>Tabla12[[#This Row],[TIPO]]</f>
        <v>EMPLEADOS TEMPORALES</v>
      </c>
      <c r="I13" s="62">
        <f>_xlfn.XLOOKUP(Tabla12[[#This Row],[nodoc]],'[1]Temporales 2022'!$B$146:$B$362,'[1]Temporales 2022'!$F$146:$F$362)</f>
        <v>44621</v>
      </c>
      <c r="J13" s="62">
        <f>_xlfn.XLOOKUP(Tabla12[[#This Row],[nodoc]],'[1]Temporales 2022'!$B$146:$B$362,'[1]Temporales 2022'!$G$146:$G$362)</f>
        <v>44805</v>
      </c>
      <c r="K13" s="43">
        <v>10000</v>
      </c>
      <c r="L13" s="46">
        <v>0</v>
      </c>
      <c r="M13" s="43">
        <v>304</v>
      </c>
      <c r="N13" s="43">
        <v>287</v>
      </c>
      <c r="O13" s="44">
        <f>+Tabla12[[#This Row],[sbruto]]-Tabla12[[#This Row],[Impuesto Sobre la R]]-Tabla12[[#This Row],[Seguro Familiar de]]-Tabla12[[#This Row],[AFP]]-Tabla12[[#This Row],[sneto]]</f>
        <v>25</v>
      </c>
      <c r="P13" s="41">
        <v>9384</v>
      </c>
      <c r="Q13" s="15" t="str" cm="1">
        <f t="array" ref="Q13">_xlfn.XLOOKUP(Tabla12[[#This Row],[codigo]],Tabla5[codigo],LEFT(Tabla5[Genero],1))</f>
        <v>F</v>
      </c>
      <c r="R13" s="15" t="str">
        <f>_xlfn.XLOOKUP(Tabla12[[#This Row],[codigo]],Tabla5[codigo],Tabla5[Lugar Funciones Codigo])</f>
        <v>01.83.00.00.00.18</v>
      </c>
    </row>
    <row r="14" spans="1:18">
      <c r="A14" s="40" t="s">
        <v>3333</v>
      </c>
      <c r="B14" s="40" t="str">
        <f t="shared" si="0"/>
        <v>2.1.1.2.0800119377711</v>
      </c>
      <c r="C14" s="40" t="str">
        <f>_xlfn.XLOOKUP(A14,ctas[Tipo Empleado],ctas[cta])</f>
        <v>2.1.1.2.08</v>
      </c>
      <c r="D14" s="40" t="s">
        <v>3025</v>
      </c>
      <c r="E14" s="40" t="str">
        <f>_xlfn.XLOOKUP(Tabla12[[#This Row],[codigo]],Tabla5[codigo],Tabla5[Empleado])</f>
        <v>GABRIEL ORBE SERRANO</v>
      </c>
      <c r="F14" s="40" t="str">
        <f>_xlfn.XLOOKUP(Tabla12[[#This Row],[codigo]],Tabla5[codigo],Tabla5[Cargo])</f>
        <v>INSPECTOR DE ESP. PUBLICO</v>
      </c>
      <c r="G14" s="40" t="str">
        <f>_xlfn.XLOOKUP(Tabla12[[#This Row],[codigo]],Tabla5[codigo],Tabla5[Lugar Funciones])</f>
        <v>COMISION NACIONAL DE ESPECTACULOS PUBLICOS Y RADIOFONIA</v>
      </c>
      <c r="H14" s="45" t="str">
        <f>Tabla12[[#This Row],[TIPO]]</f>
        <v>EMPLEADOS TEMPORALES</v>
      </c>
      <c r="I14" s="62">
        <f>_xlfn.XLOOKUP(Tabla12[[#This Row],[nodoc]],'[1]Temporales 2022'!$B$146:$B$362,'[1]Temporales 2022'!$F$146:$F$362)</f>
        <v>44621</v>
      </c>
      <c r="J14" s="62">
        <f>_xlfn.XLOOKUP(Tabla12[[#This Row],[nodoc]],'[1]Temporales 2022'!$B$146:$B$362,'[1]Temporales 2022'!$G$146:$G$362)</f>
        <v>44805</v>
      </c>
      <c r="K14" s="43">
        <v>10000</v>
      </c>
      <c r="L14" s="46">
        <v>0</v>
      </c>
      <c r="M14" s="43">
        <v>304</v>
      </c>
      <c r="N14" s="43">
        <v>287</v>
      </c>
      <c r="O14" s="44">
        <f>+Tabla12[[#This Row],[sbruto]]-Tabla12[[#This Row],[Impuesto Sobre la R]]-Tabla12[[#This Row],[Seguro Familiar de]]-Tabla12[[#This Row],[AFP]]-Tabla12[[#This Row],[sneto]]</f>
        <v>25</v>
      </c>
      <c r="P14" s="41">
        <v>9384</v>
      </c>
      <c r="Q14" s="15" t="str" cm="1">
        <f t="array" ref="Q14">_xlfn.XLOOKUP(Tabla12[[#This Row],[codigo]],Tabla5[codigo],LEFT(Tabla5[Genero],1))</f>
        <v>M</v>
      </c>
      <c r="R14" s="15" t="str">
        <f>_xlfn.XLOOKUP(Tabla12[[#This Row],[codigo]],Tabla5[codigo],Tabla5[Lugar Funciones Codigo])</f>
        <v>01.83.00.00.00.18</v>
      </c>
    </row>
    <row r="15" spans="1:18">
      <c r="A15" s="40" t="s">
        <v>3333</v>
      </c>
      <c r="B15" s="40" t="str">
        <f t="shared" si="0"/>
        <v>2.1.1.2.0840200678361</v>
      </c>
      <c r="C15" s="40" t="str">
        <f>_xlfn.XLOOKUP(A15,ctas[Tipo Empleado],ctas[cta])</f>
        <v>2.1.1.2.08</v>
      </c>
      <c r="D15" s="40" t="s">
        <v>3080</v>
      </c>
      <c r="E15" s="40" t="str">
        <f>_xlfn.XLOOKUP(Tabla12[[#This Row],[codigo]],Tabla5[codigo],Tabla5[Empleado])</f>
        <v>MIGUEL ARTURO LIMA ARIAS</v>
      </c>
      <c r="F15" s="40" t="str">
        <f>_xlfn.XLOOKUP(Tabla12[[#This Row],[codigo]],Tabla5[codigo],Tabla5[Cargo])</f>
        <v>INSPECTOR DE ESP. PUBLICO</v>
      </c>
      <c r="G15" s="40" t="str">
        <f>_xlfn.XLOOKUP(Tabla12[[#This Row],[codigo]],Tabla5[codigo],Tabla5[Lugar Funciones])</f>
        <v>COMISION NACIONAL DE ESPECTACULOS PUBLICOS Y RADIOFONIA</v>
      </c>
      <c r="H15" s="43" t="str">
        <f>Tabla12[[#This Row],[TIPO]]</f>
        <v>EMPLEADOS TEMPORALES</v>
      </c>
      <c r="I15" s="61">
        <f>_xlfn.XLOOKUP(Tabla12[[#This Row],[nodoc]],'[1]Temporales 2022'!$B$146:$B$362,'[1]Temporales 2022'!$F$146:$F$362)</f>
        <v>44621</v>
      </c>
      <c r="J15" s="61">
        <f>_xlfn.XLOOKUP(Tabla12[[#This Row],[nodoc]],'[1]Temporales 2022'!$B$146:$B$362,'[1]Temporales 2022'!$G$146:$G$362)</f>
        <v>44805</v>
      </c>
      <c r="K15" s="43">
        <v>10000</v>
      </c>
      <c r="L15" s="44">
        <v>0</v>
      </c>
      <c r="M15" s="43">
        <v>304</v>
      </c>
      <c r="N15" s="43">
        <v>287</v>
      </c>
      <c r="O15" s="44">
        <f>+Tabla12[[#This Row],[sbruto]]-Tabla12[[#This Row],[Impuesto Sobre la R]]-Tabla12[[#This Row],[Seguro Familiar de]]-Tabla12[[#This Row],[AFP]]-Tabla12[[#This Row],[sneto]]</f>
        <v>25</v>
      </c>
      <c r="P15" s="41">
        <v>9384</v>
      </c>
      <c r="Q15" s="15" t="str" cm="1">
        <f t="array" ref="Q15">_xlfn.XLOOKUP(Tabla12[[#This Row],[codigo]],Tabla5[codigo],LEFT(Tabla5[Genero],1))</f>
        <v>M</v>
      </c>
      <c r="R15" s="15" t="str">
        <f>_xlfn.XLOOKUP(Tabla12[[#This Row],[codigo]],Tabla5[codigo],Tabla5[Lugar Funciones Codigo])</f>
        <v>01.83.00.00.00.18</v>
      </c>
    </row>
    <row r="16" spans="1:18">
      <c r="A16" s="40" t="s">
        <v>3333</v>
      </c>
      <c r="B16" s="40" t="str">
        <f t="shared" si="0"/>
        <v>2.1.1.2.0840212734210</v>
      </c>
      <c r="C16" s="40" t="str">
        <f>_xlfn.XLOOKUP(A16,ctas[Tipo Empleado],ctas[cta])</f>
        <v>2.1.1.2.08</v>
      </c>
      <c r="D16" s="40" t="s">
        <v>3124</v>
      </c>
      <c r="E16" s="40" t="str">
        <f>_xlfn.XLOOKUP(Tabla12[[#This Row],[codigo]],Tabla5[codigo],Tabla5[Empleado])</f>
        <v>YBO RENE SANCHEZ QUEZADA</v>
      </c>
      <c r="F16" s="40" t="str">
        <f>_xlfn.XLOOKUP(Tabla12[[#This Row],[codigo]],Tabla5[codigo],Tabla5[Cargo])</f>
        <v>INSPECTOR DE ESP. PUBLICO</v>
      </c>
      <c r="G16" s="40" t="str">
        <f>_xlfn.XLOOKUP(Tabla12[[#This Row],[codigo]],Tabla5[codigo],Tabla5[Lugar Funciones])</f>
        <v>COMISION NACIONAL DE ESPECTACULOS PUBLICOS Y RADIOFONIA</v>
      </c>
      <c r="H16" s="43" t="str">
        <f>Tabla12[[#This Row],[TIPO]]</f>
        <v>EMPLEADOS TEMPORALES</v>
      </c>
      <c r="I16" s="61">
        <f>_xlfn.XLOOKUP(Tabla12[[#This Row],[nodoc]],'[1]Temporales 2022'!$B$146:$B$362,'[1]Temporales 2022'!$F$146:$F$362)</f>
        <v>44621</v>
      </c>
      <c r="J16" s="61">
        <f>_xlfn.XLOOKUP(Tabla12[[#This Row],[nodoc]],'[1]Temporales 2022'!$B$146:$B$362,'[1]Temporales 2022'!$G$146:$G$362)</f>
        <v>44805</v>
      </c>
      <c r="K16" s="43">
        <v>10000</v>
      </c>
      <c r="L16" s="44">
        <v>0</v>
      </c>
      <c r="M16" s="43">
        <v>304</v>
      </c>
      <c r="N16" s="43">
        <v>287</v>
      </c>
      <c r="O16" s="44">
        <f>+Tabla12[[#This Row],[sbruto]]-Tabla12[[#This Row],[Impuesto Sobre la R]]-Tabla12[[#This Row],[Seguro Familiar de]]-Tabla12[[#This Row],[AFP]]-Tabla12[[#This Row],[sneto]]</f>
        <v>25</v>
      </c>
      <c r="P16" s="41">
        <v>9384</v>
      </c>
      <c r="Q16" s="15" t="str" cm="1">
        <f t="array" ref="Q16">_xlfn.XLOOKUP(Tabla12[[#This Row],[codigo]],Tabla5[codigo],LEFT(Tabla5[Genero],1))</f>
        <v>F</v>
      </c>
      <c r="R16" s="15" t="str">
        <f>_xlfn.XLOOKUP(Tabla12[[#This Row],[codigo]],Tabla5[codigo],Tabla5[Lugar Funciones Codigo])</f>
        <v>01.83.00.00.00.18</v>
      </c>
    </row>
    <row r="17" spans="1:18">
      <c r="A17" s="40" t="s">
        <v>3333</v>
      </c>
      <c r="B17" s="40" t="str">
        <f t="shared" si="0"/>
        <v>2.1.1.2.0800100843283</v>
      </c>
      <c r="C17" s="40" t="str">
        <f>_xlfn.XLOOKUP(A17,ctas[Tipo Empleado],ctas[cta])</f>
        <v>2.1.1.2.08</v>
      </c>
      <c r="D17" s="40" t="s">
        <v>3043</v>
      </c>
      <c r="E17" s="40" t="str">
        <f>_xlfn.XLOOKUP(Tabla12[[#This Row],[codigo]],Tabla5[codigo],Tabla5[Empleado])</f>
        <v>JOSE ANIBAL GUILAMO HIRUJO</v>
      </c>
      <c r="F17" s="40" t="str">
        <f>_xlfn.XLOOKUP(Tabla12[[#This Row],[codigo]],Tabla5[codigo],Tabla5[Cargo])</f>
        <v>ENCARGADO (A)</v>
      </c>
      <c r="G17" s="40" t="str">
        <f>_xlfn.XLOOKUP(Tabla12[[#This Row],[codigo]],Tabla5[codigo],Tabla5[Lugar Funciones])</f>
        <v>DEPARTAMENTO DE TECNOLOGIA DE LA INFORMACION Y COMUNICACION</v>
      </c>
      <c r="H17" s="45" t="str">
        <f>Tabla12[[#This Row],[TIPO]]</f>
        <v>EMPLEADOS TEMPORALES</v>
      </c>
      <c r="I17" s="62">
        <f>_xlfn.XLOOKUP(Tabla12[[#This Row],[nodoc]],'[1]Temporales 2022'!$B$146:$B$362,'[1]Temporales 2022'!$F$146:$F$362)</f>
        <v>44682</v>
      </c>
      <c r="J17" s="62">
        <f>_xlfn.XLOOKUP(Tabla12[[#This Row],[nodoc]],'[1]Temporales 2022'!$B$146:$B$362,'[1]Temporales 2022'!$G$146:$G$362)</f>
        <v>44866</v>
      </c>
      <c r="K17" s="43">
        <v>135000</v>
      </c>
      <c r="L17" s="45">
        <v>20338.240000000002</v>
      </c>
      <c r="M17" s="43">
        <v>4104</v>
      </c>
      <c r="N17" s="43">
        <v>3874.5</v>
      </c>
      <c r="O17" s="44">
        <f>+Tabla12[[#This Row],[sbruto]]-Tabla12[[#This Row],[Impuesto Sobre la R]]-Tabla12[[#This Row],[Seguro Familiar de]]-Tabla12[[#This Row],[AFP]]-Tabla12[[#This Row],[sneto]]</f>
        <v>25</v>
      </c>
      <c r="P17" s="41">
        <v>106658.26</v>
      </c>
      <c r="Q17" s="15" t="str" cm="1">
        <f t="array" ref="Q17">_xlfn.XLOOKUP(Tabla12[[#This Row],[codigo]],Tabla5[codigo],LEFT(Tabla5[Genero],1))</f>
        <v>M</v>
      </c>
      <c r="R17" s="15" t="str">
        <f>_xlfn.XLOOKUP(Tabla12[[#This Row],[codigo]],Tabla5[codigo],Tabla5[Lugar Funciones Codigo])</f>
        <v>01.83.00.00.00.20</v>
      </c>
    </row>
    <row r="18" spans="1:18">
      <c r="A18" s="40" t="s">
        <v>3333</v>
      </c>
      <c r="B18" s="40" t="str">
        <f t="shared" si="0"/>
        <v>2.1.1.2.0800117685610</v>
      </c>
      <c r="C18" s="40" t="str">
        <f>_xlfn.XLOOKUP(A18,ctas[Tipo Empleado],ctas[cta])</f>
        <v>2.1.1.2.08</v>
      </c>
      <c r="D18" s="40" t="s">
        <v>3101</v>
      </c>
      <c r="E18" s="40" t="str">
        <f>_xlfn.XLOOKUP(Tabla12[[#This Row],[codigo]],Tabla5[codigo],Tabla5[Empleado])</f>
        <v>ROHMER ALEXANDER BILLINI SANCHEZ</v>
      </c>
      <c r="F18" s="40" t="str">
        <f>_xlfn.XLOOKUP(Tabla12[[#This Row],[codigo]],Tabla5[codigo],Tabla5[Cargo])</f>
        <v>COORDINADOR (A)</v>
      </c>
      <c r="G18" s="40" t="str">
        <f>_xlfn.XLOOKUP(Tabla12[[#This Row],[codigo]],Tabla5[codigo],Tabla5[Lugar Funciones])</f>
        <v>DEPARTAMENTO DE TECNOLOGIA DE LA INFORMACION Y COMUNICACION</v>
      </c>
      <c r="H18" s="43" t="str">
        <f>Tabla12[[#This Row],[TIPO]]</f>
        <v>EMPLEADOS TEMPORALES</v>
      </c>
      <c r="I18" s="61">
        <f>_xlfn.XLOOKUP(Tabla12[[#This Row],[nodoc]],'[1]Temporales 2022'!$B$146:$B$362,'[1]Temporales 2022'!$F$146:$F$362)</f>
        <v>44682</v>
      </c>
      <c r="J18" s="61">
        <f>_xlfn.XLOOKUP(Tabla12[[#This Row],[nodoc]],'[1]Temporales 2022'!$B$146:$B$362,'[1]Temporales 2022'!$G$146:$G$362)</f>
        <v>44866</v>
      </c>
      <c r="K18" s="43">
        <v>70000</v>
      </c>
      <c r="L18" s="43">
        <v>5368.48</v>
      </c>
      <c r="M18" s="43">
        <v>2128</v>
      </c>
      <c r="N18" s="43">
        <v>2009</v>
      </c>
      <c r="O18" s="44">
        <f>+Tabla12[[#This Row],[sbruto]]-Tabla12[[#This Row],[Impuesto Sobre la R]]-Tabla12[[#This Row],[Seguro Familiar de]]-Tabla12[[#This Row],[AFP]]-Tabla12[[#This Row],[sneto]]</f>
        <v>25.000000000007276</v>
      </c>
      <c r="P18" s="41">
        <v>60469.52</v>
      </c>
      <c r="Q18" s="15" t="str" cm="1">
        <f t="array" ref="Q18">_xlfn.XLOOKUP(Tabla12[[#This Row],[codigo]],Tabla5[codigo],LEFT(Tabla5[Genero],1))</f>
        <v>M</v>
      </c>
      <c r="R18" s="15" t="str">
        <f>_xlfn.XLOOKUP(Tabla12[[#This Row],[codigo]],Tabla5[codigo],Tabla5[Lugar Funciones Codigo])</f>
        <v>01.83.00.00.00.20</v>
      </c>
    </row>
    <row r="19" spans="1:18">
      <c r="A19" s="40" t="s">
        <v>3333</v>
      </c>
      <c r="B19" s="40" t="str">
        <f t="shared" si="0"/>
        <v>2.1.1.2.0840209247564</v>
      </c>
      <c r="C19" s="40" t="str">
        <f>_xlfn.XLOOKUP(A19,ctas[Tipo Empleado],ctas[cta])</f>
        <v>2.1.1.2.08</v>
      </c>
      <c r="D19" s="40" t="s">
        <v>3114</v>
      </c>
      <c r="E19" s="40" t="str">
        <f>_xlfn.XLOOKUP(Tabla12[[#This Row],[codigo]],Tabla5[codigo],Tabla5[Empleado])</f>
        <v>TAIS DE JESUS RODRIGUEZ</v>
      </c>
      <c r="F19" s="40" t="str">
        <f>_xlfn.XLOOKUP(Tabla12[[#This Row],[codigo]],Tabla5[codigo],Tabla5[Cargo])</f>
        <v>SOPORTE TECNICO INFORMATICO</v>
      </c>
      <c r="G19" s="40" t="str">
        <f>_xlfn.XLOOKUP(Tabla12[[#This Row],[codigo]],Tabla5[codigo],Tabla5[Lugar Funciones])</f>
        <v>DEPARTAMENTO DE TECNOLOGIA DE LA INFORMACION Y COMUNICACION</v>
      </c>
      <c r="H19" s="43" t="str">
        <f>Tabla12[[#This Row],[TIPO]]</f>
        <v>EMPLEADOS TEMPORALES</v>
      </c>
      <c r="I19" s="61" t="e">
        <f>_xlfn.XLOOKUP(Tabla12[[#This Row],[nodoc]],'[1]Temporales 2022'!$B$146:$B$362,'[1]Temporales 2022'!$F$146:$F$362)</f>
        <v>#N/A</v>
      </c>
      <c r="J19" s="61" t="e">
        <f>_xlfn.XLOOKUP(Tabla12[[#This Row],[nodoc]],'[1]Temporales 2022'!$B$146:$B$362,'[1]Temporales 2022'!$G$146:$G$362)</f>
        <v>#N/A</v>
      </c>
      <c r="K19" s="43">
        <v>30000</v>
      </c>
      <c r="L19" s="44">
        <v>0</v>
      </c>
      <c r="M19" s="43">
        <v>912</v>
      </c>
      <c r="N19" s="43">
        <v>861</v>
      </c>
      <c r="O19" s="44">
        <f>+Tabla12[[#This Row],[sbruto]]-Tabla12[[#This Row],[Impuesto Sobre la R]]-Tabla12[[#This Row],[Seguro Familiar de]]-Tabla12[[#This Row],[AFP]]-Tabla12[[#This Row],[sneto]]</f>
        <v>25</v>
      </c>
      <c r="P19" s="41">
        <v>28202</v>
      </c>
      <c r="Q19" s="15" t="str" cm="1">
        <f t="array" ref="Q19">_xlfn.XLOOKUP(Tabla12[[#This Row],[codigo]],Tabla5[codigo],LEFT(Tabla5[Genero],1))</f>
        <v>F</v>
      </c>
      <c r="R19" s="15" t="str">
        <f>_xlfn.XLOOKUP(Tabla12[[#This Row],[codigo]],Tabla5[codigo],Tabla5[Lugar Funciones Codigo])</f>
        <v>01.83.00.00.00.20</v>
      </c>
    </row>
    <row r="20" spans="1:18">
      <c r="A20" s="40" t="s">
        <v>3333</v>
      </c>
      <c r="B20" s="40" t="str">
        <f t="shared" si="0"/>
        <v>2.1.1.2.0800100126408</v>
      </c>
      <c r="C20" s="40" t="str">
        <f>_xlfn.XLOOKUP(A20,ctas[Tipo Empleado],ctas[cta])</f>
        <v>2.1.1.2.08</v>
      </c>
      <c r="D20" s="40" t="s">
        <v>3023</v>
      </c>
      <c r="E20" s="40" t="str">
        <f>_xlfn.XLOOKUP(Tabla12[[#This Row],[codigo]],Tabla5[codigo],Tabla5[Empleado])</f>
        <v>FELIX ANGEL MEDINA PINEDA</v>
      </c>
      <c r="F20" s="40" t="str">
        <f>_xlfn.XLOOKUP(Tabla12[[#This Row],[codigo]],Tabla5[codigo],Tabla5[Cargo])</f>
        <v>COORDINADOR (A)</v>
      </c>
      <c r="G20" s="40" t="str">
        <f>_xlfn.XLOOKUP(Tabla12[[#This Row],[codigo]],Tabla5[codigo],Tabla5[Lugar Funciones])</f>
        <v>PATRONATO CIUDAD COLONIAL</v>
      </c>
      <c r="H20" s="43" t="str">
        <f>Tabla12[[#This Row],[TIPO]]</f>
        <v>EMPLEADOS TEMPORALES</v>
      </c>
      <c r="I20" s="61">
        <f>_xlfn.XLOOKUP(Tabla12[[#This Row],[nodoc]],'[1]Temporales 2022'!$B$146:$B$362,'[1]Temporales 2022'!$F$146:$F$362)</f>
        <v>44621</v>
      </c>
      <c r="J20" s="61">
        <f>_xlfn.XLOOKUP(Tabla12[[#This Row],[nodoc]],'[1]Temporales 2022'!$B$146:$B$362,'[1]Temporales 2022'!$G$146:$G$362)</f>
        <v>44805</v>
      </c>
      <c r="K20" s="43">
        <v>45000</v>
      </c>
      <c r="L20" s="43">
        <v>1148.33</v>
      </c>
      <c r="M20" s="43">
        <v>1368</v>
      </c>
      <c r="N20" s="43">
        <v>1291.5</v>
      </c>
      <c r="O20" s="44">
        <f>+Tabla12[[#This Row],[sbruto]]-Tabla12[[#This Row],[Impuesto Sobre la R]]-Tabla12[[#This Row],[Seguro Familiar de]]-Tabla12[[#This Row],[AFP]]-Tabla12[[#This Row],[sneto]]</f>
        <v>25</v>
      </c>
      <c r="P20" s="41">
        <v>41167.17</v>
      </c>
      <c r="Q20" s="15" t="str" cm="1">
        <f t="array" ref="Q20">_xlfn.XLOOKUP(Tabla12[[#This Row],[codigo]],Tabla5[codigo],LEFT(Tabla5[Genero],1))</f>
        <v>M</v>
      </c>
      <c r="R20" s="15" t="str">
        <f>_xlfn.XLOOKUP(Tabla12[[#This Row],[codigo]],Tabla5[codigo],Tabla5[Lugar Funciones Codigo])</f>
        <v>01.83.00.00.00.21</v>
      </c>
    </row>
    <row r="21" spans="1:18">
      <c r="A21" s="40" t="s">
        <v>3333</v>
      </c>
      <c r="B21" s="40" t="str">
        <f t="shared" si="0"/>
        <v>2.1.1.2.0802301347056</v>
      </c>
      <c r="C21" s="40" t="str">
        <f>_xlfn.XLOOKUP(A21,ctas[Tipo Empleado],ctas[cta])</f>
        <v>2.1.1.2.08</v>
      </c>
      <c r="D21" s="40" t="s">
        <v>3121</v>
      </c>
      <c r="E21" s="40" t="str">
        <f>_xlfn.XLOOKUP(Tabla12[[#This Row],[codigo]],Tabla5[codigo],Tabla5[Empleado])</f>
        <v>YAHAIRA MARGARITA TORREZ QUEZADA</v>
      </c>
      <c r="F21" s="40" t="str">
        <f>_xlfn.XLOOKUP(Tabla12[[#This Row],[codigo]],Tabla5[codigo],Tabla5[Cargo])</f>
        <v>ENCARGADO (A)</v>
      </c>
      <c r="G21" s="40" t="str">
        <f>_xlfn.XLOOKUP(Tabla12[[#This Row],[codigo]],Tabla5[codigo],Tabla5[Lugar Funciones])</f>
        <v>DEPARTAMENTO DE PROTOCOLO Y EVENTOS</v>
      </c>
      <c r="H21" s="43" t="str">
        <f>Tabla12[[#This Row],[TIPO]]</f>
        <v>EMPLEADOS TEMPORALES</v>
      </c>
      <c r="I21" s="61">
        <f>_xlfn.XLOOKUP(Tabla12[[#This Row],[nodoc]],'[1]Temporales 2022'!$B$146:$B$362,'[1]Temporales 2022'!$F$146:$F$362)</f>
        <v>44682</v>
      </c>
      <c r="J21" s="61">
        <f>_xlfn.XLOOKUP(Tabla12[[#This Row],[nodoc]],'[1]Temporales 2022'!$B$146:$B$362,'[1]Temporales 2022'!$G$146:$G$362)</f>
        <v>44866</v>
      </c>
      <c r="K21" s="43">
        <v>135000</v>
      </c>
      <c r="L21" s="43">
        <v>20338.240000000002</v>
      </c>
      <c r="M21" s="43">
        <v>4104</v>
      </c>
      <c r="N21" s="43">
        <v>3874.5</v>
      </c>
      <c r="O21" s="44">
        <f>+Tabla12[[#This Row],[sbruto]]-Tabla12[[#This Row],[Impuesto Sobre la R]]-Tabla12[[#This Row],[Seguro Familiar de]]-Tabla12[[#This Row],[AFP]]-Tabla12[[#This Row],[sneto]]</f>
        <v>25</v>
      </c>
      <c r="P21" s="41">
        <v>106658.26</v>
      </c>
      <c r="Q21" s="15" t="str" cm="1">
        <f t="array" ref="Q21">_xlfn.XLOOKUP(Tabla12[[#This Row],[codigo]],Tabla5[codigo],LEFT(Tabla5[Genero],1))</f>
        <v>F</v>
      </c>
      <c r="R21" s="15" t="str">
        <f>_xlfn.XLOOKUP(Tabla12[[#This Row],[codigo]],Tabla5[codigo],Tabla5[Lugar Funciones Codigo])</f>
        <v>01.83.00.00.00.22</v>
      </c>
    </row>
    <row r="22" spans="1:18">
      <c r="A22" s="40" t="s">
        <v>3333</v>
      </c>
      <c r="B22" s="40" t="str">
        <f t="shared" si="0"/>
        <v>2.1.1.2.0800109192724</v>
      </c>
      <c r="C22" s="40" t="str">
        <f>_xlfn.XLOOKUP(A22,ctas[Tipo Empleado],ctas[cta])</f>
        <v>2.1.1.2.08</v>
      </c>
      <c r="D22" s="40" t="s">
        <v>3031</v>
      </c>
      <c r="E22" s="40" t="str">
        <f>_xlfn.XLOOKUP(Tabla12[[#This Row],[codigo]],Tabla5[codigo],Tabla5[Empleado])</f>
        <v>INDIRA YELIDA PEÑA GALLARDO</v>
      </c>
      <c r="F22" s="40" t="str">
        <f>_xlfn.XLOOKUP(Tabla12[[#This Row],[codigo]],Tabla5[codigo],Tabla5[Cargo])</f>
        <v>COORDINADOR (A)</v>
      </c>
      <c r="G22" s="40" t="str">
        <f>_xlfn.XLOOKUP(Tabla12[[#This Row],[codigo]],Tabla5[codigo],Tabla5[Lugar Funciones])</f>
        <v>DEPARTAMENTO DE PROTOCOLO Y EVENTOS</v>
      </c>
      <c r="H22" s="43" t="str">
        <f>Tabla12[[#This Row],[TIPO]]</f>
        <v>EMPLEADOS TEMPORALES</v>
      </c>
      <c r="I22" s="61">
        <f>_xlfn.XLOOKUP(Tabla12[[#This Row],[nodoc]],'[1]Temporales 2022'!$B$146:$B$362,'[1]Temporales 2022'!$F$146:$F$362)</f>
        <v>44531</v>
      </c>
      <c r="J22" s="61">
        <f>_xlfn.XLOOKUP(Tabla12[[#This Row],[nodoc]],'[1]Temporales 2022'!$B$146:$B$362,'[1]Temporales 2022'!$G$146:$G$362)</f>
        <v>44713</v>
      </c>
      <c r="K22" s="43">
        <v>90000</v>
      </c>
      <c r="L22" s="43">
        <v>9753.1200000000008</v>
      </c>
      <c r="M22" s="43">
        <v>2736</v>
      </c>
      <c r="N22" s="43">
        <v>2583</v>
      </c>
      <c r="O22" s="44">
        <f>+Tabla12[[#This Row],[sbruto]]-Tabla12[[#This Row],[Impuesto Sobre la R]]-Tabla12[[#This Row],[Seguro Familiar de]]-Tabla12[[#This Row],[AFP]]-Tabla12[[#This Row],[sneto]]</f>
        <v>25</v>
      </c>
      <c r="P22" s="41">
        <v>74902.880000000005</v>
      </c>
      <c r="Q22" s="15" t="str" cm="1">
        <f t="array" ref="Q22">_xlfn.XLOOKUP(Tabla12[[#This Row],[codigo]],Tabla5[codigo],LEFT(Tabla5[Genero],1))</f>
        <v>F</v>
      </c>
      <c r="R22" s="15" t="str">
        <f>_xlfn.XLOOKUP(Tabla12[[#This Row],[codigo]],Tabla5[codigo],Tabla5[Lugar Funciones Codigo])</f>
        <v>01.83.00.00.00.22</v>
      </c>
    </row>
    <row r="23" spans="1:18">
      <c r="A23" s="40" t="s">
        <v>3333</v>
      </c>
      <c r="B23" s="40" t="str">
        <f t="shared" si="0"/>
        <v>2.1.1.2.0800114993280</v>
      </c>
      <c r="C23" s="40" t="str">
        <f>_xlfn.XLOOKUP(A23,ctas[Tipo Empleado],ctas[cta])</f>
        <v>2.1.1.2.08</v>
      </c>
      <c r="D23" s="40" t="s">
        <v>3060</v>
      </c>
      <c r="E23" s="40" t="str">
        <f>_xlfn.XLOOKUP(Tabla12[[#This Row],[codigo]],Tabla5[codigo],Tabla5[Empleado])</f>
        <v>LEILA ALTAGRACIA VALENZUELA PEREZ</v>
      </c>
      <c r="F23" s="40" t="str">
        <f>_xlfn.XLOOKUP(Tabla12[[#This Row],[codigo]],Tabla5[codigo],Tabla5[Cargo])</f>
        <v>COORDINADOR (A)</v>
      </c>
      <c r="G23" s="40" t="str">
        <f>_xlfn.XLOOKUP(Tabla12[[#This Row],[codigo]],Tabla5[codigo],Tabla5[Lugar Funciones])</f>
        <v>DEPARTAMENTO DE PROTOCOLO Y EVENTOS</v>
      </c>
      <c r="H23" s="43" t="str">
        <f>Tabla12[[#This Row],[TIPO]]</f>
        <v>EMPLEADOS TEMPORALES</v>
      </c>
      <c r="I23" s="61">
        <f>_xlfn.XLOOKUP(Tabla12[[#This Row],[nodoc]],'[1]Temporales 2022'!$B$146:$B$362,'[1]Temporales 2022'!$F$146:$F$362)</f>
        <v>44682</v>
      </c>
      <c r="J23" s="61">
        <f>_xlfn.XLOOKUP(Tabla12[[#This Row],[nodoc]],'[1]Temporales 2022'!$B$146:$B$362,'[1]Temporales 2022'!$G$146:$G$362)</f>
        <v>44866</v>
      </c>
      <c r="K23" s="43">
        <v>60000</v>
      </c>
      <c r="L23" s="43">
        <v>3486.68</v>
      </c>
      <c r="M23" s="43">
        <v>1824</v>
      </c>
      <c r="N23" s="43">
        <v>1722</v>
      </c>
      <c r="O23" s="44">
        <f>+Tabla12[[#This Row],[sbruto]]-Tabla12[[#This Row],[Impuesto Sobre la R]]-Tabla12[[#This Row],[Seguro Familiar de]]-Tabla12[[#This Row],[AFP]]-Tabla12[[#This Row],[sneto]]</f>
        <v>625</v>
      </c>
      <c r="P23" s="41">
        <v>52342.32</v>
      </c>
      <c r="Q23" s="15" t="str" cm="1">
        <f t="array" ref="Q23">_xlfn.XLOOKUP(Tabla12[[#This Row],[codigo]],Tabla5[codigo],LEFT(Tabla5[Genero],1))</f>
        <v>F</v>
      </c>
      <c r="R23" s="15" t="str">
        <f>_xlfn.XLOOKUP(Tabla12[[#This Row],[codigo]],Tabla5[codigo],Tabla5[Lugar Funciones Codigo])</f>
        <v>01.83.00.00.00.22</v>
      </c>
    </row>
    <row r="24" spans="1:18">
      <c r="A24" s="40" t="s">
        <v>3333</v>
      </c>
      <c r="B24" s="40" t="str">
        <f t="shared" si="0"/>
        <v>2.1.1.2.0800113216758</v>
      </c>
      <c r="C24" s="40" t="str">
        <f>_xlfn.XLOOKUP(A24,ctas[Tipo Empleado],ctas[cta])</f>
        <v>2.1.1.2.08</v>
      </c>
      <c r="D24" s="40" t="s">
        <v>2979</v>
      </c>
      <c r="E24" s="40" t="str">
        <f>_xlfn.XLOOKUP(Tabla12[[#This Row],[codigo]],Tabla5[codigo],Tabla5[Empleado])</f>
        <v>AMIN STALIN GERMAN DISLA</v>
      </c>
      <c r="F24" s="40" t="str">
        <f>_xlfn.XLOOKUP(Tabla12[[#This Row],[codigo]],Tabla5[codigo],Tabla5[Cargo])</f>
        <v>DIRECTOR (A)</v>
      </c>
      <c r="G24" s="40" t="str">
        <f>_xlfn.XLOOKUP(Tabla12[[#This Row],[codigo]],Tabla5[codigo],Tabla5[Lugar Funciones])</f>
        <v>DIRECCION ADMINISTRATIVA</v>
      </c>
      <c r="H24" s="43" t="str">
        <f>Tabla12[[#This Row],[TIPO]]</f>
        <v>EMPLEADOS TEMPORALES</v>
      </c>
      <c r="I24" s="61">
        <f>_xlfn.XLOOKUP(Tabla12[[#This Row],[nodoc]],'[1]Temporales 2022'!$B$146:$B$362,'[1]Temporales 2022'!$F$146:$F$362)</f>
        <v>44682</v>
      </c>
      <c r="J24" s="61">
        <f>_xlfn.XLOOKUP(Tabla12[[#This Row],[nodoc]],'[1]Temporales 2022'!$B$146:$B$362,'[1]Temporales 2022'!$G$146:$G$362)</f>
        <v>44866</v>
      </c>
      <c r="K24" s="43">
        <v>175000</v>
      </c>
      <c r="L24" s="43">
        <v>29841.29</v>
      </c>
      <c r="M24" s="43">
        <v>4943.8</v>
      </c>
      <c r="N24" s="43">
        <v>5022.5</v>
      </c>
      <c r="O24" s="44">
        <f>+Tabla12[[#This Row],[sbruto]]-Tabla12[[#This Row],[Impuesto Sobre la R]]-Tabla12[[#This Row],[Seguro Familiar de]]-Tabla12[[#This Row],[AFP]]-Tabla12[[#This Row],[sneto]]</f>
        <v>25</v>
      </c>
      <c r="P24" s="41">
        <v>135167.41</v>
      </c>
      <c r="Q24" s="15" t="str" cm="1">
        <f t="array" ref="Q24">_xlfn.XLOOKUP(Tabla12[[#This Row],[codigo]],Tabla5[codigo],LEFT(Tabla5[Genero],1))</f>
        <v>M</v>
      </c>
      <c r="R24" s="15" t="str">
        <f>_xlfn.XLOOKUP(Tabla12[[#This Row],[codigo]],Tabla5[codigo],Tabla5[Lugar Funciones Codigo])</f>
        <v>01.83.00.00.11</v>
      </c>
    </row>
    <row r="25" spans="1:18">
      <c r="A25" s="40" t="s">
        <v>3333</v>
      </c>
      <c r="B25" s="40" t="str">
        <f t="shared" si="0"/>
        <v>2.1.1.2.0804100156878</v>
      </c>
      <c r="C25" s="40" t="str">
        <f>_xlfn.XLOOKUP(A25,ctas[Tipo Empleado],ctas[cta])</f>
        <v>2.1.1.2.08</v>
      </c>
      <c r="D25" s="40" t="s">
        <v>3019</v>
      </c>
      <c r="E25" s="40" t="str">
        <f>_xlfn.XLOOKUP(Tabla12[[#This Row],[codigo]],Tabla5[codigo],Tabla5[Empleado])</f>
        <v>ELIZABETH DEL CARMEN SILVESTRE GARCIA</v>
      </c>
      <c r="F25" s="40" t="str">
        <f>_xlfn.XLOOKUP(Tabla12[[#This Row],[codigo]],Tabla5[codigo],Tabla5[Cargo])</f>
        <v>ENCARGADO (A)</v>
      </c>
      <c r="G25" s="40" t="str">
        <f>_xlfn.XLOOKUP(Tabla12[[#This Row],[codigo]],Tabla5[codigo],Tabla5[Lugar Funciones])</f>
        <v>DEPARTAMENTO DE SERVICIOS GENERALES</v>
      </c>
      <c r="H25" s="43" t="str">
        <f>Tabla12[[#This Row],[TIPO]]</f>
        <v>EMPLEADOS TEMPORALES</v>
      </c>
      <c r="I25" s="61">
        <f>_xlfn.XLOOKUP(Tabla12[[#This Row],[nodoc]],'[1]Temporales 2022'!$B$146:$B$362,'[1]Temporales 2022'!$F$146:$F$362)</f>
        <v>44564</v>
      </c>
      <c r="J25" s="61">
        <f>_xlfn.XLOOKUP(Tabla12[[#This Row],[nodoc]],'[1]Temporales 2022'!$B$146:$B$362,'[1]Temporales 2022'!$G$146:$G$362)</f>
        <v>44745</v>
      </c>
      <c r="K25" s="43">
        <v>110000</v>
      </c>
      <c r="L25" s="43">
        <v>14457.62</v>
      </c>
      <c r="M25" s="43">
        <v>3344</v>
      </c>
      <c r="N25" s="43">
        <v>3157</v>
      </c>
      <c r="O25" s="44">
        <f>+Tabla12[[#This Row],[sbruto]]-Tabla12[[#This Row],[Impuesto Sobre la R]]-Tabla12[[#This Row],[Seguro Familiar de]]-Tabla12[[#This Row],[AFP]]-Tabla12[[#This Row],[sneto]]</f>
        <v>25</v>
      </c>
      <c r="P25" s="41">
        <v>89016.38</v>
      </c>
      <c r="Q25" s="15" t="str" cm="1">
        <f t="array" ref="Q25">_xlfn.XLOOKUP(Tabla12[[#This Row],[codigo]],Tabla5[codigo],LEFT(Tabla5[Genero],1))</f>
        <v>F</v>
      </c>
      <c r="R25" s="15" t="str">
        <f>_xlfn.XLOOKUP(Tabla12[[#This Row],[codigo]],Tabla5[codigo],Tabla5[Lugar Funciones Codigo])</f>
        <v>01.83.00.00.11.02</v>
      </c>
    </row>
    <row r="26" spans="1:18">
      <c r="A26" s="40" t="s">
        <v>3333</v>
      </c>
      <c r="B26" s="40" t="str">
        <f t="shared" si="0"/>
        <v>2.1.1.2.0822300220278</v>
      </c>
      <c r="C26" s="40" t="str">
        <f>_xlfn.XLOOKUP(A26,ctas[Tipo Empleado],ctas[cta])</f>
        <v>2.1.1.2.08</v>
      </c>
      <c r="D26" s="40" t="s">
        <v>3091</v>
      </c>
      <c r="E26" s="40" t="str">
        <f>_xlfn.XLOOKUP(Tabla12[[#This Row],[codigo]],Tabla5[codigo],Tabla5[Empleado])</f>
        <v>PEDRO LORENZO PEÑA LABOUR</v>
      </c>
      <c r="F26" s="40" t="str">
        <f>_xlfn.XLOOKUP(Tabla12[[#This Row],[codigo]],Tabla5[codigo],Tabla5[Cargo])</f>
        <v>ENCARGADO (A)</v>
      </c>
      <c r="G26" s="40" t="str">
        <f>_xlfn.XLOOKUP(Tabla12[[#This Row],[codigo]],Tabla5[codigo],Tabla5[Lugar Funciones])</f>
        <v>DIVISION DE TRANSPORTE</v>
      </c>
      <c r="H26" s="45" t="str">
        <f>Tabla12[[#This Row],[TIPO]]</f>
        <v>EMPLEADOS TEMPORALES</v>
      </c>
      <c r="I26" s="62">
        <f>_xlfn.XLOOKUP(Tabla12[[#This Row],[nodoc]],'[1]Temporales 2022'!$B$146:$B$362,'[1]Temporales 2022'!$F$146:$F$362)</f>
        <v>44713</v>
      </c>
      <c r="J26" s="62">
        <f>_xlfn.XLOOKUP(Tabla12[[#This Row],[nodoc]],'[1]Temporales 2022'!$B$146:$B$362,'[1]Temporales 2022'!$G$146:$G$362)</f>
        <v>44896</v>
      </c>
      <c r="K26" s="43">
        <v>80000</v>
      </c>
      <c r="L26" s="45">
        <v>7400.87</v>
      </c>
      <c r="M26" s="43">
        <v>2432</v>
      </c>
      <c r="N26" s="43">
        <v>2296</v>
      </c>
      <c r="O26" s="44">
        <f>+Tabla12[[#This Row],[sbruto]]-Tabla12[[#This Row],[Impuesto Sobre la R]]-Tabla12[[#This Row],[Seguro Familiar de]]-Tabla12[[#This Row],[AFP]]-Tabla12[[#This Row],[sneto]]</f>
        <v>25</v>
      </c>
      <c r="P26" s="41">
        <v>67846.13</v>
      </c>
      <c r="Q26" s="15" t="str" cm="1">
        <f t="array" ref="Q26">_xlfn.XLOOKUP(Tabla12[[#This Row],[codigo]],Tabla5[codigo],LEFT(Tabla5[Genero],1))</f>
        <v>M</v>
      </c>
      <c r="R26" s="15" t="str">
        <f>_xlfn.XLOOKUP(Tabla12[[#This Row],[codigo]],Tabla5[codigo],Tabla5[Lugar Funciones Codigo])</f>
        <v>01.83.00.00.11.02.01</v>
      </c>
    </row>
    <row r="27" spans="1:18">
      <c r="A27" s="40" t="s">
        <v>3333</v>
      </c>
      <c r="B27" s="40" t="str">
        <f t="shared" si="0"/>
        <v>2.1.1.2.0800118587690</v>
      </c>
      <c r="C27" s="40" t="str">
        <f>_xlfn.XLOOKUP(A27,ctas[Tipo Empleado],ctas[cta])</f>
        <v>2.1.1.2.08</v>
      </c>
      <c r="D27" s="40" t="s">
        <v>3046</v>
      </c>
      <c r="E27" s="40" t="str">
        <f>_xlfn.XLOOKUP(Tabla12[[#This Row],[codigo]],Tabla5[codigo],Tabla5[Empleado])</f>
        <v>JOSE RAMON PERALTA BERROA</v>
      </c>
      <c r="F27" s="40" t="str">
        <f>_xlfn.XLOOKUP(Tabla12[[#This Row],[codigo]],Tabla5[codigo],Tabla5[Cargo])</f>
        <v>ENCARGADO (A)</v>
      </c>
      <c r="G27" s="40" t="str">
        <f>_xlfn.XLOOKUP(Tabla12[[#This Row],[codigo]],Tabla5[codigo],Tabla5[Lugar Funciones])</f>
        <v>DIVISION DE MANTENIMIENTO</v>
      </c>
      <c r="H27" s="45" t="str">
        <f>Tabla12[[#This Row],[TIPO]]</f>
        <v>EMPLEADOS TEMPORALES</v>
      </c>
      <c r="I27" s="62">
        <f>_xlfn.XLOOKUP(Tabla12[[#This Row],[nodoc]],'[1]Temporales 2022'!$B$146:$B$362,'[1]Temporales 2022'!$F$146:$F$362)</f>
        <v>44590</v>
      </c>
      <c r="J27" s="62">
        <f>_xlfn.XLOOKUP(Tabla12[[#This Row],[nodoc]],'[1]Temporales 2022'!$B$146:$B$362,'[1]Temporales 2022'!$G$146:$G$362)</f>
        <v>44771</v>
      </c>
      <c r="K27" s="43">
        <v>95000</v>
      </c>
      <c r="L27" s="45">
        <v>10929.24</v>
      </c>
      <c r="M27" s="43">
        <v>2888</v>
      </c>
      <c r="N27" s="43">
        <v>2726.5</v>
      </c>
      <c r="O27" s="44">
        <f>+Tabla12[[#This Row],[sbruto]]-Tabla12[[#This Row],[Impuesto Sobre la R]]-Tabla12[[#This Row],[Seguro Familiar de]]-Tabla12[[#This Row],[AFP]]-Tabla12[[#This Row],[sneto]]</f>
        <v>25</v>
      </c>
      <c r="P27" s="41">
        <v>78431.259999999995</v>
      </c>
      <c r="Q27" s="15" t="str" cm="1">
        <f t="array" ref="Q27">_xlfn.XLOOKUP(Tabla12[[#This Row],[codigo]],Tabla5[codigo],LEFT(Tabla5[Genero],1))</f>
        <v>M</v>
      </c>
      <c r="R27" s="15" t="str">
        <f>_xlfn.XLOOKUP(Tabla12[[#This Row],[codigo]],Tabla5[codigo],Tabla5[Lugar Funciones Codigo])</f>
        <v>01.83.00.00.11.02.02</v>
      </c>
    </row>
    <row r="28" spans="1:18">
      <c r="A28" s="40" t="s">
        <v>3333</v>
      </c>
      <c r="B28" s="40" t="str">
        <f t="shared" si="0"/>
        <v>2.1.1.2.0840221801018</v>
      </c>
      <c r="C28" s="40" t="str">
        <f>_xlfn.XLOOKUP(A28,ctas[Tipo Empleado],ctas[cta])</f>
        <v>2.1.1.2.08</v>
      </c>
      <c r="D28" s="40" t="s">
        <v>3126</v>
      </c>
      <c r="E28" s="40" t="str">
        <f>_xlfn.XLOOKUP(Tabla12[[#This Row],[codigo]],Tabla5[codigo],Tabla5[Empleado])</f>
        <v>YEMELI PAMELA SANTOS GARCIA</v>
      </c>
      <c r="F28" s="40" t="str">
        <f>_xlfn.XLOOKUP(Tabla12[[#This Row],[codigo]],Tabla5[codigo],Tabla5[Cargo])</f>
        <v>COORDINADOR (A)</v>
      </c>
      <c r="G28" s="40" t="str">
        <f>_xlfn.XLOOKUP(Tabla12[[#This Row],[codigo]],Tabla5[codigo],Tabla5[Lugar Funciones])</f>
        <v>DEPARTAMENTO DE COMPRAS Y CONTRATACIONES</v>
      </c>
      <c r="H28" s="45" t="str">
        <f>Tabla12[[#This Row],[TIPO]]</f>
        <v>EMPLEADOS TEMPORALES</v>
      </c>
      <c r="I28" s="62">
        <f>_xlfn.XLOOKUP(Tabla12[[#This Row],[nodoc]],'[1]Temporales 2022'!$B$146:$B$362,'[1]Temporales 2022'!$F$146:$F$362)</f>
        <v>44652</v>
      </c>
      <c r="J28" s="62">
        <f>_xlfn.XLOOKUP(Tabla12[[#This Row],[nodoc]],'[1]Temporales 2022'!$B$146:$B$362,'[1]Temporales 2022'!$G$146:$G$362)</f>
        <v>44835</v>
      </c>
      <c r="K28" s="43">
        <v>70000</v>
      </c>
      <c r="L28" s="45">
        <v>5368.48</v>
      </c>
      <c r="M28" s="43">
        <v>2128</v>
      </c>
      <c r="N28" s="43">
        <v>2009</v>
      </c>
      <c r="O28" s="44">
        <f>+Tabla12[[#This Row],[sbruto]]-Tabla12[[#This Row],[Impuesto Sobre la R]]-Tabla12[[#This Row],[Seguro Familiar de]]-Tabla12[[#This Row],[AFP]]-Tabla12[[#This Row],[sneto]]</f>
        <v>25.000000000007276</v>
      </c>
      <c r="P28" s="41">
        <v>60469.52</v>
      </c>
      <c r="Q28" s="15" t="str" cm="1">
        <f t="array" ref="Q28">_xlfn.XLOOKUP(Tabla12[[#This Row],[codigo]],Tabla5[codigo],LEFT(Tabla5[Genero],1))</f>
        <v>F</v>
      </c>
      <c r="R28" s="15" t="str">
        <f>_xlfn.XLOOKUP(Tabla12[[#This Row],[codigo]],Tabla5[codigo],Tabla5[Lugar Funciones Codigo])</f>
        <v>01.83.00.00.11.03</v>
      </c>
    </row>
    <row r="29" spans="1:18">
      <c r="A29" s="40" t="s">
        <v>3333</v>
      </c>
      <c r="B29" s="40" t="str">
        <f t="shared" si="0"/>
        <v>2.1.1.2.0840221568237</v>
      </c>
      <c r="C29" s="40" t="str">
        <f>_xlfn.XLOOKUP(A29,ctas[Tipo Empleado],ctas[cta])</f>
        <v>2.1.1.2.08</v>
      </c>
      <c r="D29" s="40" t="s">
        <v>3054</v>
      </c>
      <c r="E29" s="40" t="str">
        <f>_xlfn.XLOOKUP(Tabla12[[#This Row],[codigo]],Tabla5[codigo],Tabla5[Empleado])</f>
        <v>JULIO AMADO CONTRERAS LUGO</v>
      </c>
      <c r="F29" s="40" t="str">
        <f>_xlfn.XLOOKUP(Tabla12[[#This Row],[codigo]],Tabla5[codigo],Tabla5[Cargo])</f>
        <v>ANALISTA DE COMPRAS Y CONTRATACIONES</v>
      </c>
      <c r="G29" s="40" t="str">
        <f>_xlfn.XLOOKUP(Tabla12[[#This Row],[codigo]],Tabla5[codigo],Tabla5[Lugar Funciones])</f>
        <v>DEPARTAMENTO DE COMPRAS Y CONTRATACIONES</v>
      </c>
      <c r="H29" s="45" t="str">
        <f>Tabla12[[#This Row],[TIPO]]</f>
        <v>EMPLEADOS TEMPORALES</v>
      </c>
      <c r="I29" s="62" t="e">
        <f>_xlfn.XLOOKUP(Tabla12[[#This Row],[nodoc]],'[1]Temporales 2022'!$B$146:$B$362,'[1]Temporales 2022'!$F$146:$F$362)</f>
        <v>#N/A</v>
      </c>
      <c r="J29" s="62" t="e">
        <f>_xlfn.XLOOKUP(Tabla12[[#This Row],[nodoc]],'[1]Temporales 2022'!$B$146:$B$362,'[1]Temporales 2022'!$G$146:$G$362)</f>
        <v>#N/A</v>
      </c>
      <c r="K29" s="43">
        <v>55000</v>
      </c>
      <c r="L29" s="45">
        <v>2559.6799999999998</v>
      </c>
      <c r="M29" s="43">
        <v>1672</v>
      </c>
      <c r="N29" s="43">
        <v>1578.5</v>
      </c>
      <c r="O29" s="44">
        <f>+Tabla12[[#This Row],[sbruto]]-Tabla12[[#This Row],[Impuesto Sobre la R]]-Tabla12[[#This Row],[Seguro Familiar de]]-Tabla12[[#This Row],[AFP]]-Tabla12[[#This Row],[sneto]]</f>
        <v>25</v>
      </c>
      <c r="P29" s="41">
        <v>49164.82</v>
      </c>
      <c r="Q29" s="15" t="str" cm="1">
        <f t="array" ref="Q29">_xlfn.XLOOKUP(Tabla12[[#This Row],[codigo]],Tabla5[codigo],LEFT(Tabla5[Genero],1))</f>
        <v>M</v>
      </c>
      <c r="R29" s="15" t="str">
        <f>_xlfn.XLOOKUP(Tabla12[[#This Row],[codigo]],Tabla5[codigo],Tabla5[Lugar Funciones Codigo])</f>
        <v>01.83.00.00.11.03</v>
      </c>
    </row>
    <row r="30" spans="1:18">
      <c r="A30" s="40" t="s">
        <v>3333</v>
      </c>
      <c r="B30" s="40" t="str">
        <f t="shared" si="0"/>
        <v>2.1.1.2.0840223249976</v>
      </c>
      <c r="C30" s="40" t="str">
        <f>_xlfn.XLOOKUP(A30,ctas[Tipo Empleado],ctas[cta])</f>
        <v>2.1.1.2.08</v>
      </c>
      <c r="D30" s="40" t="s">
        <v>3056</v>
      </c>
      <c r="E30" s="40" t="str">
        <f>_xlfn.XLOOKUP(Tabla12[[#This Row],[codigo]],Tabla5[codigo],Tabla5[Empleado])</f>
        <v>VASQUEZ NOLASCO KEILA TERESITA</v>
      </c>
      <c r="F30" s="40" t="str">
        <f>_xlfn.XLOOKUP(Tabla12[[#This Row],[codigo]],Tabla5[codigo],Tabla5[Cargo])</f>
        <v>ANALISTA DE COMPRAS Y CONTRATACIONES</v>
      </c>
      <c r="G30" s="40" t="str">
        <f>_xlfn.XLOOKUP(Tabla12[[#This Row],[codigo]],Tabla5[codigo],Tabla5[Lugar Funciones])</f>
        <v>DEPARTAMENTO DE COMPRAS Y CONTRATACIONES</v>
      </c>
      <c r="H30" s="43" t="str">
        <f>Tabla12[[#This Row],[TIPO]]</f>
        <v>EMPLEADOS TEMPORALES</v>
      </c>
      <c r="I30" s="61">
        <f>_xlfn.XLOOKUP(Tabla12[[#This Row],[nodoc]],'[1]Temporales 2022'!$B$146:$B$362,'[1]Temporales 2022'!$F$146:$F$362)</f>
        <v>44682</v>
      </c>
      <c r="J30" s="61">
        <f>_xlfn.XLOOKUP(Tabla12[[#This Row],[nodoc]],'[1]Temporales 2022'!$B$146:$B$362,'[1]Temporales 2022'!$G$146:$G$362)</f>
        <v>44866</v>
      </c>
      <c r="K30" s="43">
        <v>55000</v>
      </c>
      <c r="L30" s="43">
        <v>2559.6799999999998</v>
      </c>
      <c r="M30" s="43">
        <v>1672</v>
      </c>
      <c r="N30" s="43">
        <v>1578.5</v>
      </c>
      <c r="O30" s="44">
        <f>+Tabla12[[#This Row],[sbruto]]-Tabla12[[#This Row],[Impuesto Sobre la R]]-Tabla12[[#This Row],[Seguro Familiar de]]-Tabla12[[#This Row],[AFP]]-Tabla12[[#This Row],[sneto]]</f>
        <v>25</v>
      </c>
      <c r="P30" s="41">
        <v>49164.82</v>
      </c>
      <c r="Q30" s="15" t="str" cm="1">
        <f t="array" ref="Q30">_xlfn.XLOOKUP(Tabla12[[#This Row],[codigo]],Tabla5[codigo],LEFT(Tabla5[Genero],1))</f>
        <v>F</v>
      </c>
      <c r="R30" s="15" t="str">
        <f>_xlfn.XLOOKUP(Tabla12[[#This Row],[codigo]],Tabla5[codigo],Tabla5[Lugar Funciones Codigo])</f>
        <v>01.83.00.00.11.03</v>
      </c>
    </row>
    <row r="31" spans="1:18">
      <c r="A31" s="40" t="s">
        <v>3333</v>
      </c>
      <c r="B31" s="40" t="str">
        <f t="shared" si="0"/>
        <v>2.1.1.2.0822500322973</v>
      </c>
      <c r="C31" s="40" t="str">
        <f>_xlfn.XLOOKUP(A31,ctas[Tipo Empleado],ctas[cta])</f>
        <v>2.1.1.2.08</v>
      </c>
      <c r="D31" s="40" t="s">
        <v>3055</v>
      </c>
      <c r="E31" s="40" t="str">
        <f>_xlfn.XLOOKUP(Tabla12[[#This Row],[codigo]],Tabla5[codigo],Tabla5[Empleado])</f>
        <v>JULISSA VARGAS MORENO</v>
      </c>
      <c r="F31" s="40" t="str">
        <f>_xlfn.XLOOKUP(Tabla12[[#This Row],[codigo]],Tabla5[codigo],Tabla5[Cargo])</f>
        <v>ANALISTA DE COMPRAS Y CONTRATACIONES</v>
      </c>
      <c r="G31" s="40" t="str">
        <f>_xlfn.XLOOKUP(Tabla12[[#This Row],[codigo]],Tabla5[codigo],Tabla5[Lugar Funciones])</f>
        <v>DEPARTAMENTO DE COMPRAS Y CONTRATACIONES</v>
      </c>
      <c r="H31" s="45" t="str">
        <f>Tabla12[[#This Row],[TIPO]]</f>
        <v>EMPLEADOS TEMPORALES</v>
      </c>
      <c r="I31" s="62" t="e">
        <f>_xlfn.XLOOKUP(Tabla12[[#This Row],[nodoc]],'[1]Temporales 2022'!$B$146:$B$362,'[1]Temporales 2022'!$F$146:$F$362)</f>
        <v>#N/A</v>
      </c>
      <c r="J31" s="62" t="e">
        <f>_xlfn.XLOOKUP(Tabla12[[#This Row],[nodoc]],'[1]Temporales 2022'!$B$146:$B$362,'[1]Temporales 2022'!$G$146:$G$362)</f>
        <v>#N/A</v>
      </c>
      <c r="K31" s="43">
        <v>45000</v>
      </c>
      <c r="L31" s="45">
        <v>1148.33</v>
      </c>
      <c r="M31" s="43">
        <v>1368</v>
      </c>
      <c r="N31" s="43">
        <v>1291.5</v>
      </c>
      <c r="O31" s="44">
        <f>+Tabla12[[#This Row],[sbruto]]-Tabla12[[#This Row],[Impuesto Sobre la R]]-Tabla12[[#This Row],[Seguro Familiar de]]-Tabla12[[#This Row],[AFP]]-Tabla12[[#This Row],[sneto]]</f>
        <v>25</v>
      </c>
      <c r="P31" s="41">
        <v>41167.17</v>
      </c>
      <c r="Q31" s="15" t="str" cm="1">
        <f t="array" ref="Q31">_xlfn.XLOOKUP(Tabla12[[#This Row],[codigo]],Tabla5[codigo],LEFT(Tabla5[Genero],1))</f>
        <v>F</v>
      </c>
      <c r="R31" s="15" t="str">
        <f>_xlfn.XLOOKUP(Tabla12[[#This Row],[codigo]],Tabla5[codigo],Tabla5[Lugar Funciones Codigo])</f>
        <v>01.83.00.00.11.03</v>
      </c>
    </row>
    <row r="32" spans="1:18">
      <c r="A32" s="40" t="s">
        <v>3333</v>
      </c>
      <c r="B32" s="40" t="str">
        <f t="shared" si="0"/>
        <v>2.1.1.2.0822300547258</v>
      </c>
      <c r="C32" s="40" t="str">
        <f>_xlfn.XLOOKUP(A32,ctas[Tipo Empleado],ctas[cta])</f>
        <v>2.1.1.2.08</v>
      </c>
      <c r="D32" s="40" t="s">
        <v>3104</v>
      </c>
      <c r="E32" s="40" t="str">
        <f>_xlfn.XLOOKUP(Tabla12[[#This Row],[codigo]],Tabla5[codigo],Tabla5[Empleado])</f>
        <v>ROXANNA LAKE GUERRERO</v>
      </c>
      <c r="F32" s="40" t="str">
        <f>_xlfn.XLOOKUP(Tabla12[[#This Row],[codigo]],Tabla5[codigo],Tabla5[Cargo])</f>
        <v>ENCARGADO (A)</v>
      </c>
      <c r="G32" s="40" t="str">
        <f>_xlfn.XLOOKUP(Tabla12[[#This Row],[codigo]],Tabla5[codigo],Tabla5[Lugar Funciones])</f>
        <v>DEPARTAMENTO DE INFRAESTRUCTURA</v>
      </c>
      <c r="H32" s="45" t="str">
        <f>Tabla12[[#This Row],[TIPO]]</f>
        <v>EMPLEADOS TEMPORALES</v>
      </c>
      <c r="I32" s="62">
        <f>_xlfn.XLOOKUP(Tabla12[[#This Row],[nodoc]],'[1]Temporales 2022'!$B$146:$B$362,'[1]Temporales 2022'!$F$146:$F$362)</f>
        <v>44567</v>
      </c>
      <c r="J32" s="62">
        <f>_xlfn.XLOOKUP(Tabla12[[#This Row],[nodoc]],'[1]Temporales 2022'!$B$146:$B$362,'[1]Temporales 2022'!$G$146:$G$362)</f>
        <v>44748</v>
      </c>
      <c r="K32" s="43">
        <v>135000</v>
      </c>
      <c r="L32" s="45">
        <v>20338.240000000002</v>
      </c>
      <c r="M32" s="43">
        <v>4104</v>
      </c>
      <c r="N32" s="43">
        <v>3874.5</v>
      </c>
      <c r="O32" s="44">
        <f>+Tabla12[[#This Row],[sbruto]]-Tabla12[[#This Row],[Impuesto Sobre la R]]-Tabla12[[#This Row],[Seguro Familiar de]]-Tabla12[[#This Row],[AFP]]-Tabla12[[#This Row],[sneto]]</f>
        <v>25</v>
      </c>
      <c r="P32" s="41">
        <v>106658.26</v>
      </c>
      <c r="Q32" s="15" t="str" cm="1">
        <f t="array" ref="Q32">_xlfn.XLOOKUP(Tabla12[[#This Row],[codigo]],Tabla5[codigo],LEFT(Tabla5[Genero],1))</f>
        <v>F</v>
      </c>
      <c r="R32" s="15" t="str">
        <f>_xlfn.XLOOKUP(Tabla12[[#This Row],[codigo]],Tabla5[codigo],Tabla5[Lugar Funciones Codigo])</f>
        <v>01.83.00.00.11.04</v>
      </c>
    </row>
    <row r="33" spans="1:18">
      <c r="A33" s="40" t="s">
        <v>3333</v>
      </c>
      <c r="B33" s="40" t="str">
        <f t="shared" si="0"/>
        <v>2.1.1.2.0800116098377</v>
      </c>
      <c r="C33" s="40" t="str">
        <f>_xlfn.XLOOKUP(A33,ctas[Tipo Empleado],ctas[cta])</f>
        <v>2.1.1.2.08</v>
      </c>
      <c r="D33" s="40" t="s">
        <v>3076</v>
      </c>
      <c r="E33" s="40" t="str">
        <f>_xlfn.XLOOKUP(Tabla12[[#This Row],[codigo]],Tabla5[codigo],Tabla5[Empleado])</f>
        <v>MAXIMO MICHEL GUZMAN PERICHE</v>
      </c>
      <c r="F33" s="40" t="str">
        <f>_xlfn.XLOOKUP(Tabla12[[#This Row],[codigo]],Tabla5[codigo],Tabla5[Cargo])</f>
        <v>COORDINADOR (A)</v>
      </c>
      <c r="G33" s="40" t="str">
        <f>_xlfn.XLOOKUP(Tabla12[[#This Row],[codigo]],Tabla5[codigo],Tabla5[Lugar Funciones])</f>
        <v>DEPARTAMENTO DE INFRAESTRUCTURA</v>
      </c>
      <c r="H33" s="45" t="str">
        <f>Tabla12[[#This Row],[TIPO]]</f>
        <v>EMPLEADOS TEMPORALES</v>
      </c>
      <c r="I33" s="62">
        <f>_xlfn.XLOOKUP(Tabla12[[#This Row],[nodoc]],'[1]Temporales 2022'!$B$146:$B$362,'[1]Temporales 2022'!$F$146:$F$362)</f>
        <v>44652</v>
      </c>
      <c r="J33" s="62">
        <f>_xlfn.XLOOKUP(Tabla12[[#This Row],[nodoc]],'[1]Temporales 2022'!$B$146:$B$362,'[1]Temporales 2022'!$G$146:$G$362)</f>
        <v>44835</v>
      </c>
      <c r="K33" s="43">
        <v>80000</v>
      </c>
      <c r="L33" s="45">
        <v>7400.87</v>
      </c>
      <c r="M33" s="43">
        <v>2432</v>
      </c>
      <c r="N33" s="43">
        <v>2296</v>
      </c>
      <c r="O33" s="44">
        <f>+Tabla12[[#This Row],[sbruto]]-Tabla12[[#This Row],[Impuesto Sobre la R]]-Tabla12[[#This Row],[Seguro Familiar de]]-Tabla12[[#This Row],[AFP]]-Tabla12[[#This Row],[sneto]]</f>
        <v>25</v>
      </c>
      <c r="P33" s="41">
        <v>67846.13</v>
      </c>
      <c r="Q33" s="15" t="str" cm="1">
        <f t="array" ref="Q33">_xlfn.XLOOKUP(Tabla12[[#This Row],[codigo]],Tabla5[codigo],LEFT(Tabla5[Genero],1))</f>
        <v>M</v>
      </c>
      <c r="R33" s="15" t="str">
        <f>_xlfn.XLOOKUP(Tabla12[[#This Row],[codigo]],Tabla5[codigo],Tabla5[Lugar Funciones Codigo])</f>
        <v>01.83.00.00.11.04</v>
      </c>
    </row>
    <row r="34" spans="1:18">
      <c r="A34" s="40" t="s">
        <v>3333</v>
      </c>
      <c r="B34" s="40" t="str">
        <f t="shared" si="0"/>
        <v>2.1.1.2.0800201491255</v>
      </c>
      <c r="C34" s="40" t="str">
        <f>_xlfn.XLOOKUP(A34,ctas[Tipo Empleado],ctas[cta])</f>
        <v>2.1.1.2.08</v>
      </c>
      <c r="D34" s="40" t="s">
        <v>3074</v>
      </c>
      <c r="E34" s="40" t="str">
        <f>_xlfn.XLOOKUP(Tabla12[[#This Row],[codigo]],Tabla5[codigo],Tabla5[Empleado])</f>
        <v>MAXILANIA FERREIRA RUIZ</v>
      </c>
      <c r="F34" s="40" t="str">
        <f>_xlfn.XLOOKUP(Tabla12[[#This Row],[codigo]],Tabla5[codigo],Tabla5[Cargo])</f>
        <v>COORDINADOR (A)</v>
      </c>
      <c r="G34" s="40" t="str">
        <f>_xlfn.XLOOKUP(Tabla12[[#This Row],[codigo]],Tabla5[codigo],Tabla5[Lugar Funciones])</f>
        <v>DEPARTAMENTO DE INFRAESTRUCTURA</v>
      </c>
      <c r="H34" s="45" t="str">
        <f>Tabla12[[#This Row],[TIPO]]</f>
        <v>EMPLEADOS TEMPORALES</v>
      </c>
      <c r="I34" s="62">
        <f>_xlfn.XLOOKUP(Tabla12[[#This Row],[nodoc]],'[1]Temporales 2022'!$B$146:$B$362,'[1]Temporales 2022'!$F$146:$F$362)</f>
        <v>44634</v>
      </c>
      <c r="J34" s="62" t="str">
        <f>_xlfn.XLOOKUP(Tabla12[[#This Row],[nodoc]],'[1]Temporales 2022'!$B$146:$B$362,'[1]Temporales 2022'!$G$146:$G$362)</f>
        <v>14/9/20222</v>
      </c>
      <c r="K34" s="43">
        <v>60000</v>
      </c>
      <c r="L34" s="45">
        <v>3486.68</v>
      </c>
      <c r="M34" s="43">
        <v>1824</v>
      </c>
      <c r="N34" s="43">
        <v>1722</v>
      </c>
      <c r="O34" s="44">
        <f>+Tabla12[[#This Row],[sbruto]]-Tabla12[[#This Row],[Impuesto Sobre la R]]-Tabla12[[#This Row],[Seguro Familiar de]]-Tabla12[[#This Row],[AFP]]-Tabla12[[#This Row],[sneto]]</f>
        <v>6896.07</v>
      </c>
      <c r="P34" s="41">
        <v>46071.25</v>
      </c>
      <c r="Q34" s="15" t="str" cm="1">
        <f t="array" ref="Q34">_xlfn.XLOOKUP(Tabla12[[#This Row],[codigo]],Tabla5[codigo],LEFT(Tabla5[Genero],1))</f>
        <v>F</v>
      </c>
      <c r="R34" s="15" t="str">
        <f>_xlfn.XLOOKUP(Tabla12[[#This Row],[codigo]],Tabla5[codigo],Tabla5[Lugar Funciones Codigo])</f>
        <v>01.83.00.00.11.04</v>
      </c>
    </row>
    <row r="35" spans="1:18">
      <c r="A35" s="40" t="s">
        <v>3333</v>
      </c>
      <c r="B35" s="40" t="str">
        <f t="shared" si="0"/>
        <v>2.1.1.2.0800100690775</v>
      </c>
      <c r="C35" s="40" t="str">
        <f>_xlfn.XLOOKUP(A35,ctas[Tipo Empleado],ctas[cta])</f>
        <v>2.1.1.2.08</v>
      </c>
      <c r="D35" s="40" t="s">
        <v>3062</v>
      </c>
      <c r="E35" s="40" t="str">
        <f>_xlfn.XLOOKUP(Tabla12[[#This Row],[codigo]],Tabla5[codigo],Tabla5[Empleado])</f>
        <v>LIUSIK CUELLO PEREZ</v>
      </c>
      <c r="F35" s="40" t="str">
        <f>_xlfn.XLOOKUP(Tabla12[[#This Row],[codigo]],Tabla5[codigo],Tabla5[Cargo])</f>
        <v>DIRECTOR (A)</v>
      </c>
      <c r="G35" s="40" t="str">
        <f>_xlfn.XLOOKUP(Tabla12[[#This Row],[codigo]],Tabla5[codigo],Tabla5[Lugar Funciones])</f>
        <v>DIRECCION FINANCIERA</v>
      </c>
      <c r="H35" s="45" t="str">
        <f>Tabla12[[#This Row],[TIPO]]</f>
        <v>EMPLEADOS TEMPORALES</v>
      </c>
      <c r="I35" s="62">
        <f>_xlfn.XLOOKUP(Tabla12[[#This Row],[nodoc]],'[1]Temporales 2022'!$B$146:$B$362,'[1]Temporales 2022'!$F$146:$F$362)</f>
        <v>44652</v>
      </c>
      <c r="J35" s="62">
        <f>_xlfn.XLOOKUP(Tabla12[[#This Row],[nodoc]],'[1]Temporales 2022'!$B$146:$B$362,'[1]Temporales 2022'!$G$146:$G$362)</f>
        <v>44835</v>
      </c>
      <c r="K35" s="43">
        <v>175000</v>
      </c>
      <c r="L35" s="45">
        <v>29841.29</v>
      </c>
      <c r="M35" s="43">
        <v>4943.8</v>
      </c>
      <c r="N35" s="43">
        <v>5022.5</v>
      </c>
      <c r="O35" s="44">
        <f>+Tabla12[[#This Row],[sbruto]]-Tabla12[[#This Row],[Impuesto Sobre la R]]-Tabla12[[#This Row],[Seguro Familiar de]]-Tabla12[[#This Row],[AFP]]-Tabla12[[#This Row],[sneto]]</f>
        <v>1025</v>
      </c>
      <c r="P35" s="41">
        <v>134167.41</v>
      </c>
      <c r="Q35" s="15" t="str" cm="1">
        <f t="array" ref="Q35">_xlfn.XLOOKUP(Tabla12[[#This Row],[codigo]],Tabla5[codigo],LEFT(Tabla5[Genero],1))</f>
        <v>F</v>
      </c>
      <c r="R35" s="15" t="str">
        <f>_xlfn.XLOOKUP(Tabla12[[#This Row],[codigo]],Tabla5[codigo],Tabla5[Lugar Funciones Codigo])</f>
        <v>01.83.00.00.12</v>
      </c>
    </row>
    <row r="36" spans="1:18">
      <c r="A36" s="40" t="s">
        <v>3333</v>
      </c>
      <c r="B36" s="40" t="str">
        <f t="shared" si="0"/>
        <v>2.1.1.2.0801300496575</v>
      </c>
      <c r="C36" s="40" t="str">
        <f>_xlfn.XLOOKUP(A36,ctas[Tipo Empleado],ctas[cta])</f>
        <v>2.1.1.2.08</v>
      </c>
      <c r="D36" s="40" t="s">
        <v>3077</v>
      </c>
      <c r="E36" s="40" t="str">
        <f>_xlfn.XLOOKUP(Tabla12[[#This Row],[codigo]],Tabla5[codigo],Tabla5[Empleado])</f>
        <v>MAYRA CRISTINA JIMENEZ ARIAS</v>
      </c>
      <c r="F36" s="40" t="str">
        <f>_xlfn.XLOOKUP(Tabla12[[#This Row],[codigo]],Tabla5[codigo],Tabla5[Cargo])</f>
        <v>ANALISTA PRESUPUESTO</v>
      </c>
      <c r="G36" s="40" t="str">
        <f>_xlfn.XLOOKUP(Tabla12[[#This Row],[codigo]],Tabla5[codigo],Tabla5[Lugar Funciones])</f>
        <v>DIRECCION FINANCIERA</v>
      </c>
      <c r="H36" s="45" t="str">
        <f>Tabla12[[#This Row],[TIPO]]</f>
        <v>EMPLEADOS TEMPORALES</v>
      </c>
      <c r="I36" s="62">
        <f>_xlfn.XLOOKUP(Tabla12[[#This Row],[nodoc]],'[1]Temporales 2022'!$B$146:$B$362,'[1]Temporales 2022'!$F$146:$F$362)</f>
        <v>44684</v>
      </c>
      <c r="J36" s="62">
        <f>_xlfn.XLOOKUP(Tabla12[[#This Row],[nodoc]],'[1]Temporales 2022'!$B$146:$B$362,'[1]Temporales 2022'!$G$146:$G$362)</f>
        <v>44868</v>
      </c>
      <c r="K36" s="43">
        <v>60000</v>
      </c>
      <c r="L36" s="45">
        <v>3486.68</v>
      </c>
      <c r="M36" s="43">
        <v>1824</v>
      </c>
      <c r="N36" s="43">
        <v>1722</v>
      </c>
      <c r="O36" s="44">
        <f>+Tabla12[[#This Row],[sbruto]]-Tabla12[[#This Row],[Impuesto Sobre la R]]-Tabla12[[#This Row],[Seguro Familiar de]]-Tabla12[[#This Row],[AFP]]-Tabla12[[#This Row],[sneto]]</f>
        <v>25</v>
      </c>
      <c r="P36" s="41">
        <v>52942.32</v>
      </c>
      <c r="Q36" s="15" t="str" cm="1">
        <f t="array" ref="Q36">_xlfn.XLOOKUP(Tabla12[[#This Row],[codigo]],Tabla5[codigo],LEFT(Tabla5[Genero],1))</f>
        <v>F</v>
      </c>
      <c r="R36" s="15" t="str">
        <f>_xlfn.XLOOKUP(Tabla12[[#This Row],[codigo]],Tabla5[codigo],Tabla5[Lugar Funciones Codigo])</f>
        <v>01.83.00.00.12</v>
      </c>
    </row>
    <row r="37" spans="1:18">
      <c r="A37" s="40" t="s">
        <v>3333</v>
      </c>
      <c r="B37" s="40" t="str">
        <f t="shared" si="0"/>
        <v>2.1.1.2.0800118334176</v>
      </c>
      <c r="C37" s="40" t="str">
        <f>_xlfn.XLOOKUP(A37,ctas[Tipo Empleado],ctas[cta])</f>
        <v>2.1.1.2.08</v>
      </c>
      <c r="D37" s="40" t="s">
        <v>2981</v>
      </c>
      <c r="E37" s="40" t="str">
        <f>_xlfn.XLOOKUP(Tabla12[[#This Row],[codigo]],Tabla5[codigo],Tabla5[Empleado])</f>
        <v>ANA ESTHER VIZCAINO NUÑEZ</v>
      </c>
      <c r="F37" s="40" t="str">
        <f>_xlfn.XLOOKUP(Tabla12[[#This Row],[codigo]],Tabla5[codigo],Tabla5[Cargo])</f>
        <v>ENCARGADO (A)</v>
      </c>
      <c r="G37" s="40" t="str">
        <f>_xlfn.XLOOKUP(Tabla12[[#This Row],[codigo]],Tabla5[codigo],Tabla5[Lugar Funciones])</f>
        <v>DEPARTAMENTO DE CONTABILIDAD</v>
      </c>
      <c r="H37" s="45" t="str">
        <f>Tabla12[[#This Row],[TIPO]]</f>
        <v>EMPLEADOS TEMPORALES</v>
      </c>
      <c r="I37" s="62">
        <f>_xlfn.XLOOKUP(Tabla12[[#This Row],[nodoc]],'[1]Temporales 2022'!$B$146:$B$362,'[1]Temporales 2022'!$F$146:$F$362)</f>
        <v>44621</v>
      </c>
      <c r="J37" s="62">
        <f>_xlfn.XLOOKUP(Tabla12[[#This Row],[nodoc]],'[1]Temporales 2022'!$B$146:$B$362,'[1]Temporales 2022'!$G$146:$G$362)</f>
        <v>44805</v>
      </c>
      <c r="K37" s="43">
        <v>100000</v>
      </c>
      <c r="L37" s="45">
        <v>12105.37</v>
      </c>
      <c r="M37" s="43">
        <v>3040</v>
      </c>
      <c r="N37" s="43">
        <v>2870</v>
      </c>
      <c r="O37" s="44">
        <f>+Tabla12[[#This Row],[sbruto]]-Tabla12[[#This Row],[Impuesto Sobre la R]]-Tabla12[[#This Row],[Seguro Familiar de]]-Tabla12[[#This Row],[AFP]]-Tabla12[[#This Row],[sneto]]</f>
        <v>25</v>
      </c>
      <c r="P37" s="41">
        <v>81959.63</v>
      </c>
      <c r="Q37" s="15" t="str" cm="1">
        <f t="array" ref="Q37">_xlfn.XLOOKUP(Tabla12[[#This Row],[codigo]],Tabla5[codigo],LEFT(Tabla5[Genero],1))</f>
        <v>F</v>
      </c>
      <c r="R37" s="15" t="str">
        <f>_xlfn.XLOOKUP(Tabla12[[#This Row],[codigo]],Tabla5[codigo],Tabla5[Lugar Funciones Codigo])</f>
        <v>01.83.00.00.12.01</v>
      </c>
    </row>
    <row r="38" spans="1:18">
      <c r="A38" s="40" t="s">
        <v>3333</v>
      </c>
      <c r="B38" s="40" t="str">
        <f t="shared" si="0"/>
        <v>2.1.1.2.0822300688557</v>
      </c>
      <c r="C38" s="40" t="str">
        <f>_xlfn.XLOOKUP(A38,ctas[Tipo Empleado],ctas[cta])</f>
        <v>2.1.1.2.08</v>
      </c>
      <c r="D38" s="40" t="s">
        <v>3049</v>
      </c>
      <c r="E38" s="40" t="str">
        <f>_xlfn.XLOOKUP(Tabla12[[#This Row],[codigo]],Tabla5[codigo],Tabla5[Empleado])</f>
        <v>JUAN BAUTISTA ROSARIO AQUINO</v>
      </c>
      <c r="F38" s="40" t="str">
        <f>_xlfn.XLOOKUP(Tabla12[[#This Row],[codigo]],Tabla5[codigo],Tabla5[Cargo])</f>
        <v>ENCARGADO (A)</v>
      </c>
      <c r="G38" s="40" t="str">
        <f>_xlfn.XLOOKUP(Tabla12[[#This Row],[codigo]],Tabla5[codigo],Tabla5[Lugar Funciones])</f>
        <v>DEPARTEMNTO DE EJECUCION PRESUPUESTARIA</v>
      </c>
      <c r="H38" s="43" t="str">
        <f>Tabla12[[#This Row],[TIPO]]</f>
        <v>EMPLEADOS TEMPORALES</v>
      </c>
      <c r="I38" s="61">
        <f>_xlfn.XLOOKUP(Tabla12[[#This Row],[nodoc]],'[1]Temporales 2022'!$B$146:$B$362,'[1]Temporales 2022'!$F$146:$F$362)</f>
        <v>44713</v>
      </c>
      <c r="J38" s="61">
        <f>_xlfn.XLOOKUP(Tabla12[[#This Row],[nodoc]],'[1]Temporales 2022'!$B$146:$B$362,'[1]Temporales 2022'!$G$146:$G$362)</f>
        <v>44896</v>
      </c>
      <c r="K38" s="43">
        <v>90000</v>
      </c>
      <c r="L38" s="43">
        <v>9753.1200000000008</v>
      </c>
      <c r="M38" s="43">
        <v>2736</v>
      </c>
      <c r="N38" s="43">
        <v>2583</v>
      </c>
      <c r="O38" s="44">
        <f>+Tabla12[[#This Row],[sbruto]]-Tabla12[[#This Row],[Impuesto Sobre la R]]-Tabla12[[#This Row],[Seguro Familiar de]]-Tabla12[[#This Row],[AFP]]-Tabla12[[#This Row],[sneto]]</f>
        <v>25</v>
      </c>
      <c r="P38" s="41">
        <v>74902.880000000005</v>
      </c>
      <c r="Q38" s="15" t="str" cm="1">
        <f t="array" ref="Q38">_xlfn.XLOOKUP(Tabla12[[#This Row],[codigo]],Tabla5[codigo],LEFT(Tabla5[Genero],1))</f>
        <v>M</v>
      </c>
      <c r="R38" s="15" t="str">
        <f>_xlfn.XLOOKUP(Tabla12[[#This Row],[codigo]],Tabla5[codigo],Tabla5[Lugar Funciones Codigo])</f>
        <v>01.83.00.00.12.02</v>
      </c>
    </row>
    <row r="39" spans="1:18">
      <c r="A39" s="40" t="s">
        <v>3333</v>
      </c>
      <c r="B39" s="40" t="str">
        <f t="shared" si="0"/>
        <v>2.1.1.2.0822300997008</v>
      </c>
      <c r="C39" s="40" t="str">
        <f>_xlfn.XLOOKUP(A39,ctas[Tipo Empleado],ctas[cta])</f>
        <v>2.1.1.2.08</v>
      </c>
      <c r="D39" s="40" t="s">
        <v>3034</v>
      </c>
      <c r="E39" s="40" t="str">
        <f>_xlfn.XLOOKUP(Tabla12[[#This Row],[codigo]],Tabla5[codigo],Tabla5[Empleado])</f>
        <v>JAVIER CORREA MARTINEZ</v>
      </c>
      <c r="F39" s="40" t="str">
        <f>_xlfn.XLOOKUP(Tabla12[[#This Row],[codigo]],Tabla5[codigo],Tabla5[Cargo])</f>
        <v>ENCARGADO (A)</v>
      </c>
      <c r="G39" s="40" t="str">
        <f>_xlfn.XLOOKUP(Tabla12[[#This Row],[codigo]],Tabla5[codigo],Tabla5[Lugar Funciones])</f>
        <v>DEPARTAMENTO DE ACTIVO FIJO</v>
      </c>
      <c r="H39" s="45" t="str">
        <f>Tabla12[[#This Row],[TIPO]]</f>
        <v>EMPLEADOS TEMPORALES</v>
      </c>
      <c r="I39" s="62">
        <f>_xlfn.XLOOKUP(Tabla12[[#This Row],[nodoc]],'[1]Temporales 2022'!$B$146:$B$362,'[1]Temporales 2022'!$F$146:$F$362)</f>
        <v>44565</v>
      </c>
      <c r="J39" s="62">
        <f>_xlfn.XLOOKUP(Tabla12[[#This Row],[nodoc]],'[1]Temporales 2022'!$B$146:$B$362,'[1]Temporales 2022'!$G$146:$G$362)</f>
        <v>44746</v>
      </c>
      <c r="K39" s="43">
        <v>90000</v>
      </c>
      <c r="L39" s="45">
        <v>9753.1200000000008</v>
      </c>
      <c r="M39" s="43">
        <v>2736</v>
      </c>
      <c r="N39" s="43">
        <v>2583</v>
      </c>
      <c r="O39" s="44">
        <f>+Tabla12[[#This Row],[sbruto]]-Tabla12[[#This Row],[Impuesto Sobre la R]]-Tabla12[[#This Row],[Seguro Familiar de]]-Tabla12[[#This Row],[AFP]]-Tabla12[[#This Row],[sneto]]</f>
        <v>425</v>
      </c>
      <c r="P39" s="41">
        <v>74502.880000000005</v>
      </c>
      <c r="Q39" s="15" t="str" cm="1">
        <f t="array" ref="Q39">_xlfn.XLOOKUP(Tabla12[[#This Row],[codigo]],Tabla5[codigo],LEFT(Tabla5[Genero],1))</f>
        <v>M</v>
      </c>
      <c r="R39" s="15" t="str">
        <f>_xlfn.XLOOKUP(Tabla12[[#This Row],[codigo]],Tabla5[codigo],Tabla5[Lugar Funciones Codigo])</f>
        <v>01.83.00.00.12.03</v>
      </c>
    </row>
    <row r="40" spans="1:18">
      <c r="A40" s="40" t="s">
        <v>3333</v>
      </c>
      <c r="B40" s="40" t="str">
        <f t="shared" si="0"/>
        <v>2.1.1.2.0801700011818</v>
      </c>
      <c r="C40" s="40" t="str">
        <f>_xlfn.XLOOKUP(A40,ctas[Tipo Empleado],ctas[cta])</f>
        <v>2.1.1.2.08</v>
      </c>
      <c r="D40" s="40" t="s">
        <v>3115</v>
      </c>
      <c r="E40" s="40" t="str">
        <f>_xlfn.XLOOKUP(Tabla12[[#This Row],[codigo]],Tabla5[codigo],Tabla5[Empleado])</f>
        <v>UNICA PETRONILA MENDEZ RAMIREZ</v>
      </c>
      <c r="F40" s="40" t="str">
        <f>_xlfn.XLOOKUP(Tabla12[[#This Row],[codigo]],Tabla5[codigo],Tabla5[Cargo])</f>
        <v>COORDINADOR (A)</v>
      </c>
      <c r="G40" s="40" t="str">
        <f>_xlfn.XLOOKUP(Tabla12[[#This Row],[codigo]],Tabla5[codigo],Tabla5[Lugar Funciones])</f>
        <v>DEPARTAMENTO DE TESORERIA</v>
      </c>
      <c r="H40" s="45" t="str">
        <f>Tabla12[[#This Row],[TIPO]]</f>
        <v>EMPLEADOS TEMPORALES</v>
      </c>
      <c r="I40" s="62">
        <f>_xlfn.XLOOKUP(Tabla12[[#This Row],[nodoc]],'[1]Temporales 2022'!$B$146:$B$362,'[1]Temporales 2022'!$F$146:$F$362)</f>
        <v>44531</v>
      </c>
      <c r="J40" s="62">
        <f>_xlfn.XLOOKUP(Tabla12[[#This Row],[nodoc]],'[1]Temporales 2022'!$B$146:$B$362,'[1]Temporales 2022'!$G$146:$G$362)</f>
        <v>44713</v>
      </c>
      <c r="K40" s="43">
        <v>70000</v>
      </c>
      <c r="L40" s="45">
        <v>5368.48</v>
      </c>
      <c r="M40" s="43">
        <v>2128</v>
      </c>
      <c r="N40" s="43">
        <v>2009</v>
      </c>
      <c r="O40" s="44">
        <f>+Tabla12[[#This Row],[sbruto]]-Tabla12[[#This Row],[Impuesto Sobre la R]]-Tabla12[[#This Row],[Seguro Familiar de]]-Tabla12[[#This Row],[AFP]]-Tabla12[[#This Row],[sneto]]</f>
        <v>3171.0000000000073</v>
      </c>
      <c r="P40" s="41">
        <v>57323.519999999997</v>
      </c>
      <c r="Q40" s="15" t="str" cm="1">
        <f t="array" ref="Q40">_xlfn.XLOOKUP(Tabla12[[#This Row],[codigo]],Tabla5[codigo],LEFT(Tabla5[Genero],1))</f>
        <v>F</v>
      </c>
      <c r="R40" s="15" t="str">
        <f>_xlfn.XLOOKUP(Tabla12[[#This Row],[codigo]],Tabla5[codigo],Tabla5[Lugar Funciones Codigo])</f>
        <v>01.83.00.00.12.04</v>
      </c>
    </row>
    <row r="41" spans="1:18">
      <c r="A41" s="40" t="s">
        <v>3333</v>
      </c>
      <c r="B41" s="40" t="str">
        <f t="shared" si="0"/>
        <v>2.1.1.2.0807100477533</v>
      </c>
      <c r="C41" s="40" t="str">
        <f>_xlfn.XLOOKUP(A41,ctas[Tipo Empleado],ctas[cta])</f>
        <v>2.1.1.2.08</v>
      </c>
      <c r="D41" s="40" t="s">
        <v>3102</v>
      </c>
      <c r="E41" s="40" t="str">
        <f>_xlfn.XLOOKUP(Tabla12[[#This Row],[codigo]],Tabla5[codigo],Tabla5[Empleado])</f>
        <v>ROSA MARIA DE LA CRUZ YEB</v>
      </c>
      <c r="F41" s="40" t="str">
        <f>_xlfn.XLOOKUP(Tabla12[[#This Row],[codigo]],Tabla5[codigo],Tabla5[Cargo])</f>
        <v>DIRECTOR (A)</v>
      </c>
      <c r="G41" s="40" t="str">
        <f>_xlfn.XLOOKUP(Tabla12[[#This Row],[codigo]],Tabla5[codigo],Tabla5[Lugar Funciones])</f>
        <v>DIRECCION JURIDICA</v>
      </c>
      <c r="H41" s="45" t="str">
        <f>Tabla12[[#This Row],[TIPO]]</f>
        <v>EMPLEADOS TEMPORALES</v>
      </c>
      <c r="I41" s="62">
        <f>_xlfn.XLOOKUP(Tabla12[[#This Row],[nodoc]],'[1]Temporales 2022'!$B$146:$B$362,'[1]Temporales 2022'!$F$146:$F$362)</f>
        <v>44562</v>
      </c>
      <c r="J41" s="62">
        <f>_xlfn.XLOOKUP(Tabla12[[#This Row],[nodoc]],'[1]Temporales 2022'!$B$146:$B$362,'[1]Temporales 2022'!$G$146:$G$362)</f>
        <v>44743</v>
      </c>
      <c r="K41" s="43">
        <v>175000</v>
      </c>
      <c r="L41" s="45">
        <v>29841.29</v>
      </c>
      <c r="M41" s="43">
        <v>4943.8</v>
      </c>
      <c r="N41" s="43">
        <v>5022.5</v>
      </c>
      <c r="O41" s="44">
        <f>+Tabla12[[#This Row],[sbruto]]-Tabla12[[#This Row],[Impuesto Sobre la R]]-Tabla12[[#This Row],[Seguro Familiar de]]-Tabla12[[#This Row],[AFP]]-Tabla12[[#This Row],[sneto]]</f>
        <v>25</v>
      </c>
      <c r="P41" s="41">
        <v>135167.41</v>
      </c>
      <c r="Q41" s="15" t="str" cm="1">
        <f t="array" ref="Q41">_xlfn.XLOOKUP(Tabla12[[#This Row],[codigo]],Tabla5[codigo],LEFT(Tabla5[Genero],1))</f>
        <v>F</v>
      </c>
      <c r="R41" s="15" t="str">
        <f>_xlfn.XLOOKUP(Tabla12[[#This Row],[codigo]],Tabla5[codigo],Tabla5[Lugar Funciones Codigo])</f>
        <v>01.83.00.08</v>
      </c>
    </row>
    <row r="42" spans="1:18">
      <c r="A42" s="40" t="s">
        <v>3333</v>
      </c>
      <c r="B42" s="40" t="str">
        <f t="shared" si="0"/>
        <v>2.1.1.2.0800117190728</v>
      </c>
      <c r="C42" s="40" t="str">
        <f>_xlfn.XLOOKUP(A42,ctas[Tipo Empleado],ctas[cta])</f>
        <v>2.1.1.2.08</v>
      </c>
      <c r="D42" s="40" t="s">
        <v>3088</v>
      </c>
      <c r="E42" s="40" t="str">
        <f>_xlfn.XLOOKUP(Tabla12[[#This Row],[codigo]],Tabla5[codigo],Tabla5[Empleado])</f>
        <v>ORQUIDEA LEDESMA RAMIREZ</v>
      </c>
      <c r="F42" s="40" t="str">
        <f>_xlfn.XLOOKUP(Tabla12[[#This Row],[codigo]],Tabla5[codigo],Tabla5[Cargo])</f>
        <v>ENCARGADO (A)</v>
      </c>
      <c r="G42" s="40" t="str">
        <f>_xlfn.XLOOKUP(Tabla12[[#This Row],[codigo]],Tabla5[codigo],Tabla5[Lugar Funciones])</f>
        <v>DIRECCION JURIDICA</v>
      </c>
      <c r="H42" s="43" t="str">
        <f>Tabla12[[#This Row],[TIPO]]</f>
        <v>EMPLEADOS TEMPORALES</v>
      </c>
      <c r="I42" s="61">
        <f>_xlfn.XLOOKUP(Tabla12[[#This Row],[nodoc]],'[1]Temporales 2022'!$B$146:$B$362,'[1]Temporales 2022'!$F$146:$F$362)</f>
        <v>44652</v>
      </c>
      <c r="J42" s="61">
        <f>_xlfn.XLOOKUP(Tabla12[[#This Row],[nodoc]],'[1]Temporales 2022'!$B$146:$B$362,'[1]Temporales 2022'!$G$146:$G$362)</f>
        <v>44835</v>
      </c>
      <c r="K42" s="43">
        <v>115000</v>
      </c>
      <c r="L42" s="43">
        <v>15633.74</v>
      </c>
      <c r="M42" s="43">
        <v>3496</v>
      </c>
      <c r="N42" s="43">
        <v>3300.5</v>
      </c>
      <c r="O42" s="44">
        <f>+Tabla12[[#This Row],[sbruto]]-Tabla12[[#This Row],[Impuesto Sobre la R]]-Tabla12[[#This Row],[Seguro Familiar de]]-Tabla12[[#This Row],[AFP]]-Tabla12[[#This Row],[sneto]]</f>
        <v>825</v>
      </c>
      <c r="P42" s="41">
        <v>91744.76</v>
      </c>
      <c r="Q42" s="15" t="str" cm="1">
        <f t="array" ref="Q42">_xlfn.XLOOKUP(Tabla12[[#This Row],[codigo]],Tabla5[codigo],LEFT(Tabla5[Genero],1))</f>
        <v>F</v>
      </c>
      <c r="R42" s="15" t="str">
        <f>_xlfn.XLOOKUP(Tabla12[[#This Row],[codigo]],Tabla5[codigo],Tabla5[Lugar Funciones Codigo])</f>
        <v>01.83.00.08</v>
      </c>
    </row>
    <row r="43" spans="1:18">
      <c r="A43" s="40" t="s">
        <v>3333</v>
      </c>
      <c r="B43" s="40" t="str">
        <f t="shared" si="0"/>
        <v>2.1.1.2.0800118103936</v>
      </c>
      <c r="C43" s="40" t="str">
        <f>_xlfn.XLOOKUP(A43,ctas[Tipo Empleado],ctas[cta])</f>
        <v>2.1.1.2.08</v>
      </c>
      <c r="D43" s="40" t="s">
        <v>3022</v>
      </c>
      <c r="E43" s="40" t="str">
        <f>_xlfn.XLOOKUP(Tabla12[[#This Row],[codigo]],Tabla5[codigo],Tabla5[Empleado])</f>
        <v>EVA MASSIEL PEÑA BATISTA</v>
      </c>
      <c r="F43" s="40" t="str">
        <f>_xlfn.XLOOKUP(Tabla12[[#This Row],[codigo]],Tabla5[codigo],Tabla5[Cargo])</f>
        <v>ANALISTA LEGAL</v>
      </c>
      <c r="G43" s="40" t="str">
        <f>_xlfn.XLOOKUP(Tabla12[[#This Row],[codigo]],Tabla5[codigo],Tabla5[Lugar Funciones])</f>
        <v>DIRECCION JURIDICA</v>
      </c>
      <c r="H43" s="45" t="str">
        <f>Tabla12[[#This Row],[TIPO]]</f>
        <v>EMPLEADOS TEMPORALES</v>
      </c>
      <c r="I43" s="62">
        <f>_xlfn.XLOOKUP(Tabla12[[#This Row],[nodoc]],'[1]Temporales 2022'!$B$146:$B$362,'[1]Temporales 2022'!$F$146:$F$362)</f>
        <v>44567</v>
      </c>
      <c r="J43" s="62">
        <f>_xlfn.XLOOKUP(Tabla12[[#This Row],[nodoc]],'[1]Temporales 2022'!$B$146:$B$362,'[1]Temporales 2022'!$G$146:$G$362)</f>
        <v>44748</v>
      </c>
      <c r="K43" s="43">
        <v>70000</v>
      </c>
      <c r="L43" s="45">
        <v>5368.48</v>
      </c>
      <c r="M43" s="43">
        <v>2128</v>
      </c>
      <c r="N43" s="43">
        <v>2009</v>
      </c>
      <c r="O43" s="44">
        <f>+Tabla12[[#This Row],[sbruto]]-Tabla12[[#This Row],[Impuesto Sobre la R]]-Tabla12[[#This Row],[Seguro Familiar de]]-Tabla12[[#This Row],[AFP]]-Tabla12[[#This Row],[sneto]]</f>
        <v>25.000000000007276</v>
      </c>
      <c r="P43" s="41">
        <v>60469.52</v>
      </c>
      <c r="Q43" s="15" t="str" cm="1">
        <f t="array" ref="Q43">_xlfn.XLOOKUP(Tabla12[[#This Row],[codigo]],Tabla5[codigo],LEFT(Tabla5[Genero],1))</f>
        <v>F</v>
      </c>
      <c r="R43" s="15" t="str">
        <f>_xlfn.XLOOKUP(Tabla12[[#This Row],[codigo]],Tabla5[codigo],Tabla5[Lugar Funciones Codigo])</f>
        <v>01.83.00.08</v>
      </c>
    </row>
    <row r="44" spans="1:18">
      <c r="A44" s="40" t="s">
        <v>3333</v>
      </c>
      <c r="B44" s="40" t="str">
        <f t="shared" si="0"/>
        <v>2.1.1.2.0800118434265</v>
      </c>
      <c r="C44" s="40" t="str">
        <f>_xlfn.XLOOKUP(A44,ctas[Tipo Empleado],ctas[cta])</f>
        <v>2.1.1.2.08</v>
      </c>
      <c r="D44" s="40" t="s">
        <v>3064</v>
      </c>
      <c r="E44" s="40" t="str">
        <f>_xlfn.XLOOKUP(Tabla12[[#This Row],[codigo]],Tabla5[codigo],Tabla5[Empleado])</f>
        <v>MADELAINE NOELIA SARRAFF BELLO</v>
      </c>
      <c r="F44" s="40" t="str">
        <f>_xlfn.XLOOKUP(Tabla12[[#This Row],[codigo]],Tabla5[codigo],Tabla5[Cargo])</f>
        <v>ANALISTA LEGAL</v>
      </c>
      <c r="G44" s="40" t="str">
        <f>_xlfn.XLOOKUP(Tabla12[[#This Row],[codigo]],Tabla5[codigo],Tabla5[Lugar Funciones])</f>
        <v>DIRECCION JURIDICA</v>
      </c>
      <c r="H44" s="43" t="str">
        <f>Tabla12[[#This Row],[TIPO]]</f>
        <v>EMPLEADOS TEMPORALES</v>
      </c>
      <c r="I44" s="61">
        <f>_xlfn.XLOOKUP(Tabla12[[#This Row],[nodoc]],'[1]Temporales 2022'!$B$146:$B$362,'[1]Temporales 2022'!$F$146:$F$362)</f>
        <v>44562</v>
      </c>
      <c r="J44" s="61">
        <f>_xlfn.XLOOKUP(Tabla12[[#This Row],[nodoc]],'[1]Temporales 2022'!$B$146:$B$362,'[1]Temporales 2022'!$G$146:$G$362)</f>
        <v>44743</v>
      </c>
      <c r="K44" s="43">
        <v>70000</v>
      </c>
      <c r="L44" s="43">
        <v>5368.48</v>
      </c>
      <c r="M44" s="43">
        <v>2128</v>
      </c>
      <c r="N44" s="43">
        <v>2009</v>
      </c>
      <c r="O44" s="44">
        <f>+Tabla12[[#This Row],[sbruto]]-Tabla12[[#This Row],[Impuesto Sobre la R]]-Tabla12[[#This Row],[Seguro Familiar de]]-Tabla12[[#This Row],[AFP]]-Tabla12[[#This Row],[sneto]]</f>
        <v>25.000000000007276</v>
      </c>
      <c r="P44" s="41">
        <v>60469.52</v>
      </c>
      <c r="Q44" s="15" t="str" cm="1">
        <f t="array" ref="Q44">_xlfn.XLOOKUP(Tabla12[[#This Row],[codigo]],Tabla5[codigo],LEFT(Tabla5[Genero],1))</f>
        <v>F</v>
      </c>
      <c r="R44" s="15" t="str">
        <f>_xlfn.XLOOKUP(Tabla12[[#This Row],[codigo]],Tabla5[codigo],Tabla5[Lugar Funciones Codigo])</f>
        <v>01.83.00.08</v>
      </c>
    </row>
    <row r="45" spans="1:18">
      <c r="A45" s="40" t="s">
        <v>3333</v>
      </c>
      <c r="B45" s="40" t="str">
        <f t="shared" si="0"/>
        <v>2.1.1.2.0800103848339</v>
      </c>
      <c r="C45" s="40" t="str">
        <f>_xlfn.XLOOKUP(A45,ctas[Tipo Empleado],ctas[cta])</f>
        <v>2.1.1.2.08</v>
      </c>
      <c r="D45" s="40" t="s">
        <v>3107</v>
      </c>
      <c r="E45" s="40" t="str">
        <f>_xlfn.XLOOKUP(Tabla12[[#This Row],[codigo]],Tabla5[codigo],Tabla5[Empleado])</f>
        <v>SARA YVELISSE GOMEZ RIVAS</v>
      </c>
      <c r="F45" s="40" t="str">
        <f>_xlfn.XLOOKUP(Tabla12[[#This Row],[codigo]],Tabla5[codigo],Tabla5[Cargo])</f>
        <v>ANALISTA LEGAL</v>
      </c>
      <c r="G45" s="40" t="str">
        <f>_xlfn.XLOOKUP(Tabla12[[#This Row],[codigo]],Tabla5[codigo],Tabla5[Lugar Funciones])</f>
        <v>DIRECCION JURIDICA</v>
      </c>
      <c r="H45" s="45" t="str">
        <f>Tabla12[[#This Row],[TIPO]]</f>
        <v>EMPLEADOS TEMPORALES</v>
      </c>
      <c r="I45" s="62">
        <f>_xlfn.XLOOKUP(Tabla12[[#This Row],[nodoc]],'[1]Temporales 2022'!$B$146:$B$362,'[1]Temporales 2022'!$F$146:$F$362)</f>
        <v>44562</v>
      </c>
      <c r="J45" s="62">
        <f>_xlfn.XLOOKUP(Tabla12[[#This Row],[nodoc]],'[1]Temporales 2022'!$B$146:$B$362,'[1]Temporales 2022'!$G$146:$G$362)</f>
        <v>44743</v>
      </c>
      <c r="K45" s="43">
        <v>70000</v>
      </c>
      <c r="L45" s="45">
        <v>5368.48</v>
      </c>
      <c r="M45" s="43">
        <v>2128</v>
      </c>
      <c r="N45" s="43">
        <v>2009</v>
      </c>
      <c r="O45" s="44">
        <f>+Tabla12[[#This Row],[sbruto]]-Tabla12[[#This Row],[Impuesto Sobre la R]]-Tabla12[[#This Row],[Seguro Familiar de]]-Tabla12[[#This Row],[AFP]]-Tabla12[[#This Row],[sneto]]</f>
        <v>2471.0000000000073</v>
      </c>
      <c r="P45" s="41">
        <v>58023.519999999997</v>
      </c>
      <c r="Q45" s="15" t="str" cm="1">
        <f t="array" ref="Q45">_xlfn.XLOOKUP(Tabla12[[#This Row],[codigo]],Tabla5[codigo],LEFT(Tabla5[Genero],1))</f>
        <v>F</v>
      </c>
      <c r="R45" s="15" t="str">
        <f>_xlfn.XLOOKUP(Tabla12[[#This Row],[codigo]],Tabla5[codigo],Tabla5[Lugar Funciones Codigo])</f>
        <v>01.83.00.08</v>
      </c>
    </row>
    <row r="46" spans="1:18">
      <c r="A46" s="40" t="s">
        <v>3333</v>
      </c>
      <c r="B46" s="40" t="str">
        <f t="shared" si="0"/>
        <v>2.1.1.2.0803700942299</v>
      </c>
      <c r="C46" s="40" t="str">
        <f>_xlfn.XLOOKUP(A46,ctas[Tipo Empleado],ctas[cta])</f>
        <v>2.1.1.2.08</v>
      </c>
      <c r="D46" s="40" t="s">
        <v>3083</v>
      </c>
      <c r="E46" s="40" t="str">
        <f>_xlfn.XLOOKUP(Tabla12[[#This Row],[codigo]],Tabla5[codigo],Tabla5[Empleado])</f>
        <v>MIRSIX JEANNETTE PERALTA MARTINEZ</v>
      </c>
      <c r="F46" s="40" t="str">
        <f>_xlfn.XLOOKUP(Tabla12[[#This Row],[codigo]],Tabla5[codigo],Tabla5[Cargo])</f>
        <v>DIRECTOR (A)</v>
      </c>
      <c r="G46" s="40" t="str">
        <f>_xlfn.XLOOKUP(Tabla12[[#This Row],[codigo]],Tabla5[codigo],Tabla5[Lugar Funciones])</f>
        <v>DIRECCION DE COMUNICACIONES</v>
      </c>
      <c r="H46" s="45" t="str">
        <f>Tabla12[[#This Row],[TIPO]]</f>
        <v>EMPLEADOS TEMPORALES</v>
      </c>
      <c r="I46" s="62">
        <f>_xlfn.XLOOKUP(Tabla12[[#This Row],[nodoc]],'[1]Temporales 2022'!$B$146:$B$362,'[1]Temporales 2022'!$F$146:$F$362)</f>
        <v>44682</v>
      </c>
      <c r="J46" s="62">
        <f>_xlfn.XLOOKUP(Tabla12[[#This Row],[nodoc]],'[1]Temporales 2022'!$B$146:$B$362,'[1]Temporales 2022'!$G$146:$G$362)</f>
        <v>44866</v>
      </c>
      <c r="K46" s="43">
        <v>175000</v>
      </c>
      <c r="L46" s="45">
        <v>29841.29</v>
      </c>
      <c r="M46" s="43">
        <v>4943.8</v>
      </c>
      <c r="N46" s="43">
        <v>5022.5</v>
      </c>
      <c r="O46" s="44">
        <f>+Tabla12[[#This Row],[sbruto]]-Tabla12[[#This Row],[Impuesto Sobre la R]]-Tabla12[[#This Row],[Seguro Familiar de]]-Tabla12[[#This Row],[AFP]]-Tabla12[[#This Row],[sneto]]</f>
        <v>1225</v>
      </c>
      <c r="P46" s="41">
        <v>133967.41</v>
      </c>
      <c r="Q46" s="15" t="str" cm="1">
        <f t="array" ref="Q46">_xlfn.XLOOKUP(Tabla12[[#This Row],[codigo]],Tabla5[codigo],LEFT(Tabla5[Genero],1))</f>
        <v>F</v>
      </c>
      <c r="R46" s="15" t="str">
        <f>_xlfn.XLOOKUP(Tabla12[[#This Row],[codigo]],Tabla5[codigo],Tabla5[Lugar Funciones Codigo])</f>
        <v>01.83.00.09</v>
      </c>
    </row>
    <row r="47" spans="1:18">
      <c r="A47" s="40" t="s">
        <v>3333</v>
      </c>
      <c r="B47" s="40" t="str">
        <f t="shared" si="0"/>
        <v>2.1.1.2.0822300759861</v>
      </c>
      <c r="C47" s="40" t="str">
        <f>_xlfn.XLOOKUP(A47,ctas[Tipo Empleado],ctas[cta])</f>
        <v>2.1.1.2.08</v>
      </c>
      <c r="D47" s="40" t="s">
        <v>3059</v>
      </c>
      <c r="E47" s="40" t="str">
        <f>_xlfn.XLOOKUP(Tabla12[[#This Row],[codigo]],Tabla5[codigo],Tabla5[Empleado])</f>
        <v>LEIDY TORRES CABA</v>
      </c>
      <c r="F47" s="40" t="str">
        <f>_xlfn.XLOOKUP(Tabla12[[#This Row],[codigo]],Tabla5[codigo],Tabla5[Cargo])</f>
        <v>ENC. RELACIONES PUBLICAS</v>
      </c>
      <c r="G47" s="40" t="str">
        <f>_xlfn.XLOOKUP(Tabla12[[#This Row],[codigo]],Tabla5[codigo],Tabla5[Lugar Funciones])</f>
        <v>DIRECCION DE COMUNICACIONES</v>
      </c>
      <c r="H47" s="45" t="str">
        <f>Tabla12[[#This Row],[TIPO]]</f>
        <v>EMPLEADOS TEMPORALES</v>
      </c>
      <c r="I47" s="62">
        <f>_xlfn.XLOOKUP(Tabla12[[#This Row],[nodoc]],'[1]Temporales 2022'!$B$146:$B$362,'[1]Temporales 2022'!$F$146:$F$362)</f>
        <v>44652</v>
      </c>
      <c r="J47" s="62">
        <f>_xlfn.XLOOKUP(Tabla12[[#This Row],[nodoc]],'[1]Temporales 2022'!$B$146:$B$362,'[1]Temporales 2022'!$G$146:$G$362)</f>
        <v>44835</v>
      </c>
      <c r="K47" s="43">
        <v>115000</v>
      </c>
      <c r="L47" s="45">
        <v>15633.74</v>
      </c>
      <c r="M47" s="43">
        <v>3496</v>
      </c>
      <c r="N47" s="43">
        <v>3300.5</v>
      </c>
      <c r="O47" s="44">
        <f>+Tabla12[[#This Row],[sbruto]]-Tabla12[[#This Row],[Impuesto Sobre la R]]-Tabla12[[#This Row],[Seguro Familiar de]]-Tabla12[[#This Row],[AFP]]-Tabla12[[#This Row],[sneto]]</f>
        <v>25</v>
      </c>
      <c r="P47" s="41">
        <v>92544.76</v>
      </c>
      <c r="Q47" s="15" t="str" cm="1">
        <f t="array" ref="Q47">_xlfn.XLOOKUP(Tabla12[[#This Row],[codigo]],Tabla5[codigo],LEFT(Tabla5[Genero],1))</f>
        <v>F</v>
      </c>
      <c r="R47" s="15" t="str">
        <f>_xlfn.XLOOKUP(Tabla12[[#This Row],[codigo]],Tabla5[codigo],Tabla5[Lugar Funciones Codigo])</f>
        <v>01.83.00.09</v>
      </c>
    </row>
    <row r="48" spans="1:18">
      <c r="A48" s="40" t="s">
        <v>3333</v>
      </c>
      <c r="B48" s="40" t="str">
        <f t="shared" si="0"/>
        <v>2.1.1.2.0807900154704</v>
      </c>
      <c r="C48" s="40" t="str">
        <f>_xlfn.XLOOKUP(A48,ctas[Tipo Empleado],ctas[cta])</f>
        <v>2.1.1.2.08</v>
      </c>
      <c r="D48" s="40" t="s">
        <v>3057</v>
      </c>
      <c r="E48" s="40" t="str">
        <f>_xlfn.XLOOKUP(Tabla12[[#This Row],[codigo]],Tabla5[codigo],Tabla5[Empleado])</f>
        <v>KENDRA LINETTE GERONIMO RAMIREZ</v>
      </c>
      <c r="F48" s="40" t="str">
        <f>_xlfn.XLOOKUP(Tabla12[[#This Row],[codigo]],Tabla5[codigo],Tabla5[Cargo])</f>
        <v>COORDINADOR (A)</v>
      </c>
      <c r="G48" s="40" t="str">
        <f>_xlfn.XLOOKUP(Tabla12[[#This Row],[codigo]],Tabla5[codigo],Tabla5[Lugar Funciones])</f>
        <v>DIRECCION DE COMUNICACIONES</v>
      </c>
      <c r="H48" s="45" t="str">
        <f>Tabla12[[#This Row],[TIPO]]</f>
        <v>EMPLEADOS TEMPORALES</v>
      </c>
      <c r="I48" s="62">
        <f>_xlfn.XLOOKUP(Tabla12[[#This Row],[nodoc]],'[1]Temporales 2022'!$B$146:$B$362,'[1]Temporales 2022'!$F$146:$F$362)</f>
        <v>44572</v>
      </c>
      <c r="J48" s="62">
        <f>_xlfn.XLOOKUP(Tabla12[[#This Row],[nodoc]],'[1]Temporales 2022'!$B$146:$B$362,'[1]Temporales 2022'!$G$146:$G$362)</f>
        <v>44753</v>
      </c>
      <c r="K48" s="43">
        <v>70000</v>
      </c>
      <c r="L48" s="45">
        <v>5368.48</v>
      </c>
      <c r="M48" s="43">
        <v>2128</v>
      </c>
      <c r="N48" s="43">
        <v>2009</v>
      </c>
      <c r="O48" s="44">
        <f>+Tabla12[[#This Row],[sbruto]]-Tabla12[[#This Row],[Impuesto Sobre la R]]-Tabla12[[#This Row],[Seguro Familiar de]]-Tabla12[[#This Row],[AFP]]-Tabla12[[#This Row],[sneto]]</f>
        <v>25.000000000007276</v>
      </c>
      <c r="P48" s="41">
        <v>60469.52</v>
      </c>
      <c r="Q48" s="15" t="str" cm="1">
        <f t="array" ref="Q48">_xlfn.XLOOKUP(Tabla12[[#This Row],[codigo]],Tabla5[codigo],LEFT(Tabla5[Genero],1))</f>
        <v>F</v>
      </c>
      <c r="R48" s="15" t="str">
        <f>_xlfn.XLOOKUP(Tabla12[[#This Row],[codigo]],Tabla5[codigo],Tabla5[Lugar Funciones Codigo])</f>
        <v>01.83.00.09</v>
      </c>
    </row>
    <row r="49" spans="1:18">
      <c r="A49" s="40" t="s">
        <v>3333</v>
      </c>
      <c r="B49" s="40" t="str">
        <f t="shared" si="0"/>
        <v>2.1.1.2.0822300426776</v>
      </c>
      <c r="C49" s="40" t="str">
        <f>_xlfn.XLOOKUP(A49,ctas[Tipo Empleado],ctas[cta])</f>
        <v>2.1.1.2.08</v>
      </c>
      <c r="D49" s="40" t="s">
        <v>3087</v>
      </c>
      <c r="E49" s="40" t="str">
        <f>_xlfn.XLOOKUP(Tabla12[[#This Row],[codigo]],Tabla5[codigo],Tabla5[Empleado])</f>
        <v>NIKAURY YURIDIA GARCIA  PEREZ</v>
      </c>
      <c r="F49" s="40" t="str">
        <f>_xlfn.XLOOKUP(Tabla12[[#This Row],[codigo]],Tabla5[codigo],Tabla5[Cargo])</f>
        <v>COORDINADOR (A)</v>
      </c>
      <c r="G49" s="40" t="str">
        <f>_xlfn.XLOOKUP(Tabla12[[#This Row],[codigo]],Tabla5[codigo],Tabla5[Lugar Funciones])</f>
        <v>DIRECCION DE COMUNICACIONES</v>
      </c>
      <c r="H49" s="43" t="str">
        <f>Tabla12[[#This Row],[TIPO]]</f>
        <v>EMPLEADOS TEMPORALES</v>
      </c>
      <c r="I49" s="61" t="e">
        <f>_xlfn.XLOOKUP(Tabla12[[#This Row],[nodoc]],'[1]Temporales 2022'!$B$146:$B$362,'[1]Temporales 2022'!$F$146:$F$362)</f>
        <v>#N/A</v>
      </c>
      <c r="J49" s="61" t="e">
        <f>_xlfn.XLOOKUP(Tabla12[[#This Row],[nodoc]],'[1]Temporales 2022'!$B$146:$B$362,'[1]Temporales 2022'!$G$146:$G$362)</f>
        <v>#N/A</v>
      </c>
      <c r="K49" s="43">
        <v>70000</v>
      </c>
      <c r="L49" s="43">
        <v>4828.43</v>
      </c>
      <c r="M49" s="43">
        <v>2128</v>
      </c>
      <c r="N49" s="43">
        <v>2009</v>
      </c>
      <c r="O49" s="44">
        <f>+Tabla12[[#This Row],[sbruto]]-Tabla12[[#This Row],[Impuesto Sobre la R]]-Tabla12[[#This Row],[Seguro Familiar de]]-Tabla12[[#This Row],[AFP]]-Tabla12[[#This Row],[sneto]]</f>
        <v>2725.239999999998</v>
      </c>
      <c r="P49" s="41">
        <v>58309.33</v>
      </c>
      <c r="Q49" s="15" t="str" cm="1">
        <f t="array" ref="Q49">_xlfn.XLOOKUP(Tabla12[[#This Row],[codigo]],Tabla5[codigo],LEFT(Tabla5[Genero],1))</f>
        <v>F</v>
      </c>
      <c r="R49" s="15" t="str">
        <f>_xlfn.XLOOKUP(Tabla12[[#This Row],[codigo]],Tabla5[codigo],Tabla5[Lugar Funciones Codigo])</f>
        <v>01.83.00.09</v>
      </c>
    </row>
    <row r="50" spans="1:18">
      <c r="A50" s="40" t="s">
        <v>3333</v>
      </c>
      <c r="B50" s="40" t="str">
        <f t="shared" si="0"/>
        <v>2.1.1.2.0800108154220</v>
      </c>
      <c r="C50" s="40" t="str">
        <f>_xlfn.XLOOKUP(A50,ctas[Tipo Empleado],ctas[cta])</f>
        <v>2.1.1.2.08</v>
      </c>
      <c r="D50" s="40" t="s">
        <v>3098</v>
      </c>
      <c r="E50" s="40" t="str">
        <f>_xlfn.XLOOKUP(Tabla12[[#This Row],[codigo]],Tabla5[codigo],Tabla5[Empleado])</f>
        <v>RAUL ERNESTO MIRANDA CRUZ</v>
      </c>
      <c r="F50" s="40" t="str">
        <f>_xlfn.XLOOKUP(Tabla12[[#This Row],[codigo]],Tabla5[codigo],Tabla5[Cargo])</f>
        <v>COORDINADOR DE AUDIOVISUALES</v>
      </c>
      <c r="G50" s="40" t="str">
        <f>_xlfn.XLOOKUP(Tabla12[[#This Row],[codigo]],Tabla5[codigo],Tabla5[Lugar Funciones])</f>
        <v>DIRECCION DE COMUNICACIONES</v>
      </c>
      <c r="H50" s="45" t="str">
        <f>Tabla12[[#This Row],[TIPO]]</f>
        <v>EMPLEADOS TEMPORALES</v>
      </c>
      <c r="I50" s="62">
        <f>_xlfn.XLOOKUP(Tabla12[[#This Row],[nodoc]],'[1]Temporales 2022'!$B$146:$B$362,'[1]Temporales 2022'!$F$146:$F$362)</f>
        <v>44531</v>
      </c>
      <c r="J50" s="62">
        <f>_xlfn.XLOOKUP(Tabla12[[#This Row],[nodoc]],'[1]Temporales 2022'!$B$146:$B$362,'[1]Temporales 2022'!$G$146:$G$362)</f>
        <v>44713</v>
      </c>
      <c r="K50" s="43">
        <v>70000</v>
      </c>
      <c r="L50" s="45">
        <v>5368.48</v>
      </c>
      <c r="M50" s="43">
        <v>2128</v>
      </c>
      <c r="N50" s="43">
        <v>2009</v>
      </c>
      <c r="O50" s="44">
        <f>+Tabla12[[#This Row],[sbruto]]-Tabla12[[#This Row],[Impuesto Sobre la R]]-Tabla12[[#This Row],[Seguro Familiar de]]-Tabla12[[#This Row],[AFP]]-Tabla12[[#This Row],[sneto]]</f>
        <v>25.000000000007276</v>
      </c>
      <c r="P50" s="41">
        <v>60469.52</v>
      </c>
      <c r="Q50" s="15" t="str" cm="1">
        <f t="array" ref="Q50">_xlfn.XLOOKUP(Tabla12[[#This Row],[codigo]],Tabla5[codigo],LEFT(Tabla5[Genero],1))</f>
        <v>M</v>
      </c>
      <c r="R50" s="15" t="str">
        <f>_xlfn.XLOOKUP(Tabla12[[#This Row],[codigo]],Tabla5[codigo],Tabla5[Lugar Funciones Codigo])</f>
        <v>01.83.00.09</v>
      </c>
    </row>
    <row r="51" spans="1:18">
      <c r="A51" s="40" t="s">
        <v>3333</v>
      </c>
      <c r="B51" s="40" t="str">
        <f t="shared" si="0"/>
        <v>2.1.1.2.0800201635919</v>
      </c>
      <c r="C51" s="40" t="str">
        <f>_xlfn.XLOOKUP(A51,ctas[Tipo Empleado],ctas[cta])</f>
        <v>2.1.1.2.08</v>
      </c>
      <c r="D51" s="40" t="s">
        <v>3010</v>
      </c>
      <c r="E51" s="40" t="str">
        <f>_xlfn.XLOOKUP(Tabla12[[#This Row],[codigo]],Tabla5[codigo],Tabla5[Empleado])</f>
        <v>DEYLUIS JESUS TEJEDA ARIAS</v>
      </c>
      <c r="F51" s="40" t="str">
        <f>_xlfn.XLOOKUP(Tabla12[[#This Row],[codigo]],Tabla5[codigo],Tabla5[Cargo])</f>
        <v>COORDINADOR (A)</v>
      </c>
      <c r="G51" s="40" t="str">
        <f>_xlfn.XLOOKUP(Tabla12[[#This Row],[codigo]],Tabla5[codigo],Tabla5[Lugar Funciones])</f>
        <v>DIRECCION DE COMUNICACIONES</v>
      </c>
      <c r="H51" s="45" t="str">
        <f>Tabla12[[#This Row],[TIPO]]</f>
        <v>EMPLEADOS TEMPORALES</v>
      </c>
      <c r="I51" s="62">
        <f>_xlfn.XLOOKUP(Tabla12[[#This Row],[nodoc]],'[1]Temporales 2022'!$B$146:$B$362,'[1]Temporales 2022'!$F$146:$F$362)</f>
        <v>44682</v>
      </c>
      <c r="J51" s="62">
        <f>_xlfn.XLOOKUP(Tabla12[[#This Row],[nodoc]],'[1]Temporales 2022'!$B$146:$B$362,'[1]Temporales 2022'!$G$146:$G$362)</f>
        <v>44866</v>
      </c>
      <c r="K51" s="43">
        <v>60000</v>
      </c>
      <c r="L51" s="45">
        <v>3486.68</v>
      </c>
      <c r="M51" s="43">
        <v>1824</v>
      </c>
      <c r="N51" s="43">
        <v>1722</v>
      </c>
      <c r="O51" s="44">
        <f>+Tabla12[[#This Row],[sbruto]]-Tabla12[[#This Row],[Impuesto Sobre la R]]-Tabla12[[#This Row],[Seguro Familiar de]]-Tabla12[[#This Row],[AFP]]-Tabla12[[#This Row],[sneto]]</f>
        <v>25</v>
      </c>
      <c r="P51" s="41">
        <v>52942.32</v>
      </c>
      <c r="Q51" s="15" t="str" cm="1">
        <f t="array" ref="Q51">_xlfn.XLOOKUP(Tabla12[[#This Row],[codigo]],Tabla5[codigo],LEFT(Tabla5[Genero],1))</f>
        <v>M</v>
      </c>
      <c r="R51" s="15" t="str">
        <f>_xlfn.XLOOKUP(Tabla12[[#This Row],[codigo]],Tabla5[codigo],Tabla5[Lugar Funciones Codigo])</f>
        <v>01.83.00.09</v>
      </c>
    </row>
    <row r="52" spans="1:18">
      <c r="A52" s="40" t="s">
        <v>3333</v>
      </c>
      <c r="B52" s="40" t="str">
        <f t="shared" si="0"/>
        <v>2.1.1.2.0840225053665</v>
      </c>
      <c r="C52" s="40" t="str">
        <f>_xlfn.XLOOKUP(A52,ctas[Tipo Empleado],ctas[cta])</f>
        <v>2.1.1.2.08</v>
      </c>
      <c r="D52" s="40" t="s">
        <v>2978</v>
      </c>
      <c r="E52" s="40" t="str">
        <f>_xlfn.XLOOKUP(Tabla12[[#This Row],[codigo]],Tabla5[codigo],Tabla5[Empleado])</f>
        <v>ALXIS JAVIER GONZALEZ</v>
      </c>
      <c r="F52" s="40" t="str">
        <f>_xlfn.XLOOKUP(Tabla12[[#This Row],[codigo]],Tabla5[codigo],Tabla5[Cargo])</f>
        <v>ANALISTA DE REDES SOCIALES</v>
      </c>
      <c r="G52" s="40" t="str">
        <f>_xlfn.XLOOKUP(Tabla12[[#This Row],[codigo]],Tabla5[codigo],Tabla5[Lugar Funciones])</f>
        <v>DIRECCION DE COMUNICACIONES</v>
      </c>
      <c r="H52" s="43" t="str">
        <f>Tabla12[[#This Row],[TIPO]]</f>
        <v>EMPLEADOS TEMPORALES</v>
      </c>
      <c r="I52" s="61">
        <f>_xlfn.XLOOKUP(Tabla12[[#This Row],[nodoc]],'[1]Temporales 2022'!$B$146:$B$362,'[1]Temporales 2022'!$F$146:$F$362)</f>
        <v>44682</v>
      </c>
      <c r="J52" s="61">
        <f>_xlfn.XLOOKUP(Tabla12[[#This Row],[nodoc]],'[1]Temporales 2022'!$B$146:$B$362,'[1]Temporales 2022'!$G$146:$G$362)</f>
        <v>44866</v>
      </c>
      <c r="K52" s="43">
        <v>55000</v>
      </c>
      <c r="L52" s="43">
        <v>2559.6799999999998</v>
      </c>
      <c r="M52" s="43">
        <v>1672</v>
      </c>
      <c r="N52" s="43">
        <v>1578.5</v>
      </c>
      <c r="O52" s="44">
        <f>+Tabla12[[#This Row],[sbruto]]-Tabla12[[#This Row],[Impuesto Sobre la R]]-Tabla12[[#This Row],[Seguro Familiar de]]-Tabla12[[#This Row],[AFP]]-Tabla12[[#This Row],[sneto]]</f>
        <v>25</v>
      </c>
      <c r="P52" s="41">
        <v>49164.82</v>
      </c>
      <c r="Q52" s="15" t="str" cm="1">
        <f t="array" ref="Q52">_xlfn.XLOOKUP(Tabla12[[#This Row],[codigo]],Tabla5[codigo],LEFT(Tabla5[Genero],1))</f>
        <v>M</v>
      </c>
      <c r="R52" s="15" t="str">
        <f>_xlfn.XLOOKUP(Tabla12[[#This Row],[codigo]],Tabla5[codigo],Tabla5[Lugar Funciones Codigo])</f>
        <v>01.83.00.09</v>
      </c>
    </row>
    <row r="53" spans="1:18">
      <c r="A53" s="40" t="s">
        <v>3333</v>
      </c>
      <c r="B53" s="40" t="str">
        <f t="shared" si="0"/>
        <v>2.1.1.2.0840220999276</v>
      </c>
      <c r="C53" s="40" t="str">
        <f>_xlfn.XLOOKUP(A53,ctas[Tipo Empleado],ctas[cta])</f>
        <v>2.1.1.2.08</v>
      </c>
      <c r="D53" s="40" t="s">
        <v>3006</v>
      </c>
      <c r="E53" s="40" t="str">
        <f>_xlfn.XLOOKUP(Tabla12[[#This Row],[codigo]],Tabla5[codigo],Tabla5[Empleado])</f>
        <v>DAHIANNA WHITE DE LOS SANTOS</v>
      </c>
      <c r="F53" s="40" t="str">
        <f>_xlfn.XLOOKUP(Tabla12[[#This Row],[codigo]],Tabla5[codigo],Tabla5[Cargo])</f>
        <v>COORDINADOR (A)</v>
      </c>
      <c r="G53" s="40" t="str">
        <f>_xlfn.XLOOKUP(Tabla12[[#This Row],[codigo]],Tabla5[codigo],Tabla5[Lugar Funciones])</f>
        <v>DIRECCION DE COMUNICACIONES</v>
      </c>
      <c r="H53" s="45" t="str">
        <f>Tabla12[[#This Row],[TIPO]]</f>
        <v>EMPLEADOS TEMPORALES</v>
      </c>
      <c r="I53" s="62">
        <f>_xlfn.XLOOKUP(Tabla12[[#This Row],[nodoc]],'[1]Temporales 2022'!$B$146:$B$362,'[1]Temporales 2022'!$F$146:$F$362)</f>
        <v>44682</v>
      </c>
      <c r="J53" s="62">
        <f>_xlfn.XLOOKUP(Tabla12[[#This Row],[nodoc]],'[1]Temporales 2022'!$B$146:$B$362,'[1]Temporales 2022'!$G$146:$G$362)</f>
        <v>44866</v>
      </c>
      <c r="K53" s="43">
        <v>55000</v>
      </c>
      <c r="L53" s="45">
        <v>2559.6799999999998</v>
      </c>
      <c r="M53" s="43">
        <v>1672</v>
      </c>
      <c r="N53" s="43">
        <v>1578.5</v>
      </c>
      <c r="O53" s="44">
        <f>+Tabla12[[#This Row],[sbruto]]-Tabla12[[#This Row],[Impuesto Sobre la R]]-Tabla12[[#This Row],[Seguro Familiar de]]-Tabla12[[#This Row],[AFP]]-Tabla12[[#This Row],[sneto]]</f>
        <v>25</v>
      </c>
      <c r="P53" s="41">
        <v>49164.82</v>
      </c>
      <c r="Q53" s="15" t="str" cm="1">
        <f t="array" ref="Q53">_xlfn.XLOOKUP(Tabla12[[#This Row],[codigo]],Tabla5[codigo],LEFT(Tabla5[Genero],1))</f>
        <v>F</v>
      </c>
      <c r="R53" s="15" t="str">
        <f>_xlfn.XLOOKUP(Tabla12[[#This Row],[codigo]],Tabla5[codigo],Tabla5[Lugar Funciones Codigo])</f>
        <v>01.83.00.09</v>
      </c>
    </row>
    <row r="54" spans="1:18">
      <c r="A54" s="40" t="s">
        <v>3333</v>
      </c>
      <c r="B54" s="40" t="str">
        <f t="shared" si="0"/>
        <v>2.1.1.2.0840224157558</v>
      </c>
      <c r="C54" s="40" t="str">
        <f>_xlfn.XLOOKUP(A54,ctas[Tipo Empleado],ctas[cta])</f>
        <v>2.1.1.2.08</v>
      </c>
      <c r="D54" s="40" t="s">
        <v>2975</v>
      </c>
      <c r="E54" s="40" t="str">
        <f>_xlfn.XLOOKUP(Tabla12[[#This Row],[codigo]],Tabla5[codigo],Tabla5[Empleado])</f>
        <v>ALINA MARIA SANTANA ABINADER</v>
      </c>
      <c r="F54" s="40" t="str">
        <f>_xlfn.XLOOKUP(Tabla12[[#This Row],[codigo]],Tabla5[codigo],Tabla5[Cargo])</f>
        <v>ANALISTA DE REDES SOCIALES</v>
      </c>
      <c r="G54" s="40" t="str">
        <f>_xlfn.XLOOKUP(Tabla12[[#This Row],[codigo]],Tabla5[codigo],Tabla5[Lugar Funciones])</f>
        <v>DIRECCION DE COMUNICACIONES</v>
      </c>
      <c r="H54" s="45" t="str">
        <f>Tabla12[[#This Row],[TIPO]]</f>
        <v>EMPLEADOS TEMPORALES</v>
      </c>
      <c r="I54" s="62">
        <f>_xlfn.XLOOKUP(Tabla12[[#This Row],[nodoc]],'[1]Temporales 2022'!$B$146:$B$362,'[1]Temporales 2022'!$F$146:$F$362)</f>
        <v>44682</v>
      </c>
      <c r="J54" s="62">
        <f>_xlfn.XLOOKUP(Tabla12[[#This Row],[nodoc]],'[1]Temporales 2022'!$B$146:$B$362,'[1]Temporales 2022'!$G$146:$G$362)</f>
        <v>44866</v>
      </c>
      <c r="K54" s="43">
        <v>50000</v>
      </c>
      <c r="L54" s="45">
        <v>1854</v>
      </c>
      <c r="M54" s="43">
        <v>1520</v>
      </c>
      <c r="N54" s="43">
        <v>1435</v>
      </c>
      <c r="O54" s="44">
        <f>+Tabla12[[#This Row],[sbruto]]-Tabla12[[#This Row],[Impuesto Sobre la R]]-Tabla12[[#This Row],[Seguro Familiar de]]-Tabla12[[#This Row],[AFP]]-Tabla12[[#This Row],[sneto]]</f>
        <v>25</v>
      </c>
      <c r="P54" s="41">
        <v>45166</v>
      </c>
      <c r="Q54" s="15" t="str" cm="1">
        <f t="array" ref="Q54">_xlfn.XLOOKUP(Tabla12[[#This Row],[codigo]],Tabla5[codigo],LEFT(Tabla5[Genero],1))</f>
        <v>F</v>
      </c>
      <c r="R54" s="15" t="str">
        <f>_xlfn.XLOOKUP(Tabla12[[#This Row],[codigo]],Tabla5[codigo],Tabla5[Lugar Funciones Codigo])</f>
        <v>01.83.00.09</v>
      </c>
    </row>
    <row r="55" spans="1:18">
      <c r="A55" s="40" t="s">
        <v>3333</v>
      </c>
      <c r="B55" s="40" t="str">
        <f t="shared" si="0"/>
        <v>2.1.1.2.0822500507730</v>
      </c>
      <c r="C55" s="40" t="str">
        <f>_xlfn.XLOOKUP(A55,ctas[Tipo Empleado],ctas[cta])</f>
        <v>2.1.1.2.08</v>
      </c>
      <c r="D55" s="40" t="s">
        <v>2989</v>
      </c>
      <c r="E55" s="40" t="str">
        <f>_xlfn.XLOOKUP(Tabla12[[#This Row],[codigo]],Tabla5[codigo],Tabla5[Empleado])</f>
        <v>ANGEL DEMOSTENES MANZUETA MUESES</v>
      </c>
      <c r="F55" s="40" t="str">
        <f>_xlfn.XLOOKUP(Tabla12[[#This Row],[codigo]],Tabla5[codigo],Tabla5[Cargo])</f>
        <v>PERIODISTA</v>
      </c>
      <c r="G55" s="40" t="str">
        <f>_xlfn.XLOOKUP(Tabla12[[#This Row],[codigo]],Tabla5[codigo],Tabla5[Lugar Funciones])</f>
        <v>DIRECCION DE COMUNICACIONES</v>
      </c>
      <c r="H55" s="45" t="str">
        <f>Tabla12[[#This Row],[TIPO]]</f>
        <v>EMPLEADOS TEMPORALES</v>
      </c>
      <c r="I55" s="62">
        <f>_xlfn.XLOOKUP(Tabla12[[#This Row],[nodoc]],'[1]Temporales 2022'!$B$146:$B$362,'[1]Temporales 2022'!$F$146:$F$362)</f>
        <v>44531</v>
      </c>
      <c r="J55" s="62">
        <f>_xlfn.XLOOKUP(Tabla12[[#This Row],[nodoc]],'[1]Temporales 2022'!$B$146:$B$362,'[1]Temporales 2022'!$G$146:$G$362)</f>
        <v>44713</v>
      </c>
      <c r="K55" s="43">
        <v>50000</v>
      </c>
      <c r="L55" s="45">
        <v>1854</v>
      </c>
      <c r="M55" s="43">
        <v>1520</v>
      </c>
      <c r="N55" s="43">
        <v>1435</v>
      </c>
      <c r="O55" s="44">
        <f>+Tabla12[[#This Row],[sbruto]]-Tabla12[[#This Row],[Impuesto Sobre la R]]-Tabla12[[#This Row],[Seguro Familiar de]]-Tabla12[[#This Row],[AFP]]-Tabla12[[#This Row],[sneto]]</f>
        <v>25</v>
      </c>
      <c r="P55" s="41">
        <v>45166</v>
      </c>
      <c r="Q55" s="15" t="str" cm="1">
        <f t="array" ref="Q55">_xlfn.XLOOKUP(Tabla12[[#This Row],[codigo]],Tabla5[codigo],LEFT(Tabla5[Genero],1))</f>
        <v>M</v>
      </c>
      <c r="R55" s="15" t="str">
        <f>_xlfn.XLOOKUP(Tabla12[[#This Row],[codigo]],Tabla5[codigo],Tabla5[Lugar Funciones Codigo])</f>
        <v>01.83.00.09</v>
      </c>
    </row>
    <row r="56" spans="1:18">
      <c r="A56" s="40" t="s">
        <v>3333</v>
      </c>
      <c r="B56" s="40" t="str">
        <f t="shared" si="0"/>
        <v>2.1.1.2.0805100217859</v>
      </c>
      <c r="C56" s="40" t="str">
        <f>_xlfn.XLOOKUP(A56,ctas[Tipo Empleado],ctas[cta])</f>
        <v>2.1.1.2.08</v>
      </c>
      <c r="D56" s="40" t="s">
        <v>3033</v>
      </c>
      <c r="E56" s="40" t="str">
        <f>_xlfn.XLOOKUP(Tabla12[[#This Row],[codigo]],Tabla5[codigo],Tabla5[Empleado])</f>
        <v>IVETTE AWILDA RODRIGUEZ PAULINO</v>
      </c>
      <c r="F56" s="40" t="str">
        <f>_xlfn.XLOOKUP(Tabla12[[#This Row],[codigo]],Tabla5[codigo],Tabla5[Cargo])</f>
        <v>COORDINADOR DE AUDIOVISUALES</v>
      </c>
      <c r="G56" s="40" t="str">
        <f>_xlfn.XLOOKUP(Tabla12[[#This Row],[codigo]],Tabla5[codigo],Tabla5[Lugar Funciones])</f>
        <v>DIRECCION DE COMUNICACIONES</v>
      </c>
      <c r="H56" s="45" t="str">
        <f>Tabla12[[#This Row],[TIPO]]</f>
        <v>EMPLEADOS TEMPORALES</v>
      </c>
      <c r="I56" s="62">
        <f>_xlfn.XLOOKUP(Tabla12[[#This Row],[nodoc]],'[1]Temporales 2022'!$B$146:$B$362,'[1]Temporales 2022'!$F$146:$F$362)</f>
        <v>44652</v>
      </c>
      <c r="J56" s="62">
        <f>_xlfn.XLOOKUP(Tabla12[[#This Row],[nodoc]],'[1]Temporales 2022'!$B$146:$B$362,'[1]Temporales 2022'!$G$146:$G$362)</f>
        <v>44835</v>
      </c>
      <c r="K56" s="43">
        <v>50000</v>
      </c>
      <c r="L56" s="45">
        <v>1854</v>
      </c>
      <c r="M56" s="43">
        <v>1520</v>
      </c>
      <c r="N56" s="43">
        <v>1435</v>
      </c>
      <c r="O56" s="44">
        <f>+Tabla12[[#This Row],[sbruto]]-Tabla12[[#This Row],[Impuesto Sobre la R]]-Tabla12[[#This Row],[Seguro Familiar de]]-Tabla12[[#This Row],[AFP]]-Tabla12[[#This Row],[sneto]]</f>
        <v>25</v>
      </c>
      <c r="P56" s="41">
        <v>45166</v>
      </c>
      <c r="Q56" s="15" t="str" cm="1">
        <f t="array" ref="Q56">_xlfn.XLOOKUP(Tabla12[[#This Row],[codigo]],Tabla5[codigo],LEFT(Tabla5[Genero],1))</f>
        <v>F</v>
      </c>
      <c r="R56" s="15" t="str">
        <f>_xlfn.XLOOKUP(Tabla12[[#This Row],[codigo]],Tabla5[codigo],Tabla5[Lugar Funciones Codigo])</f>
        <v>01.83.00.09</v>
      </c>
    </row>
    <row r="57" spans="1:18">
      <c r="A57" s="40" t="s">
        <v>3333</v>
      </c>
      <c r="B57" s="40" t="str">
        <f t="shared" si="0"/>
        <v>2.1.1.2.0800110746633</v>
      </c>
      <c r="C57" s="40" t="str">
        <f>_xlfn.XLOOKUP(A57,ctas[Tipo Empleado],ctas[cta])</f>
        <v>2.1.1.2.08</v>
      </c>
      <c r="D57" s="40" t="s">
        <v>3073</v>
      </c>
      <c r="E57" s="40" t="str">
        <f>_xlfn.XLOOKUP(Tabla12[[#This Row],[codigo]],Tabla5[codigo],Tabla5[Empleado])</f>
        <v>MAUVIE LIDWISKA ESPINOSA GARCIA</v>
      </c>
      <c r="F57" s="40" t="str">
        <f>_xlfn.XLOOKUP(Tabla12[[#This Row],[codigo]],Tabla5[codigo],Tabla5[Cargo])</f>
        <v>PERIODISTA</v>
      </c>
      <c r="G57" s="40" t="str">
        <f>_xlfn.XLOOKUP(Tabla12[[#This Row],[codigo]],Tabla5[codigo],Tabla5[Lugar Funciones])</f>
        <v>DIRECCION DE COMUNICACIONES</v>
      </c>
      <c r="H57" s="45" t="str">
        <f>Tabla12[[#This Row],[TIPO]]</f>
        <v>EMPLEADOS TEMPORALES</v>
      </c>
      <c r="I57" s="62">
        <f>_xlfn.XLOOKUP(Tabla12[[#This Row],[nodoc]],'[1]Temporales 2022'!$B$146:$B$362,'[1]Temporales 2022'!$F$146:$F$362)</f>
        <v>44531</v>
      </c>
      <c r="J57" s="62">
        <f>_xlfn.XLOOKUP(Tabla12[[#This Row],[nodoc]],'[1]Temporales 2022'!$B$146:$B$362,'[1]Temporales 2022'!$G$146:$G$362)</f>
        <v>44713</v>
      </c>
      <c r="K57" s="43">
        <v>50000</v>
      </c>
      <c r="L57" s="45">
        <v>1854</v>
      </c>
      <c r="M57" s="43">
        <v>1520</v>
      </c>
      <c r="N57" s="43">
        <v>1435</v>
      </c>
      <c r="O57" s="44">
        <f>+Tabla12[[#This Row],[sbruto]]-Tabla12[[#This Row],[Impuesto Sobre la R]]-Tabla12[[#This Row],[Seguro Familiar de]]-Tabla12[[#This Row],[AFP]]-Tabla12[[#This Row],[sneto]]</f>
        <v>25</v>
      </c>
      <c r="P57" s="41">
        <v>45166</v>
      </c>
      <c r="Q57" s="15" t="str" cm="1">
        <f t="array" ref="Q57">_xlfn.XLOOKUP(Tabla12[[#This Row],[codigo]],Tabla5[codigo],LEFT(Tabla5[Genero],1))</f>
        <v>F</v>
      </c>
      <c r="R57" s="15" t="str">
        <f>_xlfn.XLOOKUP(Tabla12[[#This Row],[codigo]],Tabla5[codigo],Tabla5[Lugar Funciones Codigo])</f>
        <v>01.83.00.09</v>
      </c>
    </row>
    <row r="58" spans="1:18">
      <c r="A58" s="40" t="s">
        <v>3333</v>
      </c>
      <c r="B58" s="40" t="str">
        <f t="shared" si="0"/>
        <v>2.1.1.2.0840222493062</v>
      </c>
      <c r="C58" s="40" t="str">
        <f>_xlfn.XLOOKUP(A58,ctas[Tipo Empleado],ctas[cta])</f>
        <v>2.1.1.2.08</v>
      </c>
      <c r="D58" s="40" t="s">
        <v>2985</v>
      </c>
      <c r="E58" s="40" t="str">
        <f>_xlfn.XLOOKUP(Tabla12[[#This Row],[codigo]],Tabla5[codigo],Tabla5[Empleado])</f>
        <v>ANDREA SUHEIDY TERRERO GARCIA</v>
      </c>
      <c r="F58" s="40" t="str">
        <f>_xlfn.XLOOKUP(Tabla12[[#This Row],[codigo]],Tabla5[codigo],Tabla5[Cargo])</f>
        <v>PERIODISTA</v>
      </c>
      <c r="G58" s="40" t="str">
        <f>_xlfn.XLOOKUP(Tabla12[[#This Row],[codigo]],Tabla5[codigo],Tabla5[Lugar Funciones])</f>
        <v>DIRECCION DE COMUNICACIONES</v>
      </c>
      <c r="H58" s="45" t="str">
        <f>Tabla12[[#This Row],[TIPO]]</f>
        <v>EMPLEADOS TEMPORALES</v>
      </c>
      <c r="I58" s="62">
        <f>_xlfn.XLOOKUP(Tabla12[[#This Row],[nodoc]],'[1]Temporales 2022'!$B$146:$B$362,'[1]Temporales 2022'!$F$146:$F$362)</f>
        <v>44682</v>
      </c>
      <c r="J58" s="62">
        <f>_xlfn.XLOOKUP(Tabla12[[#This Row],[nodoc]],'[1]Temporales 2022'!$B$146:$B$362,'[1]Temporales 2022'!$G$146:$G$362)</f>
        <v>44866</v>
      </c>
      <c r="K58" s="43">
        <v>35000</v>
      </c>
      <c r="L58" s="46">
        <v>0</v>
      </c>
      <c r="M58" s="43">
        <v>1064</v>
      </c>
      <c r="N58" s="43">
        <v>1004.5</v>
      </c>
      <c r="O58" s="44">
        <f>+Tabla12[[#This Row],[sbruto]]-Tabla12[[#This Row],[Impuesto Sobre la R]]-Tabla12[[#This Row],[Seguro Familiar de]]-Tabla12[[#This Row],[AFP]]-Tabla12[[#This Row],[sneto]]</f>
        <v>25</v>
      </c>
      <c r="P58" s="41">
        <v>32906.5</v>
      </c>
      <c r="Q58" s="15" t="str" cm="1">
        <f t="array" ref="Q58">_xlfn.XLOOKUP(Tabla12[[#This Row],[codigo]],Tabla5[codigo],LEFT(Tabla5[Genero],1))</f>
        <v>F</v>
      </c>
      <c r="R58" s="15" t="str">
        <f>_xlfn.XLOOKUP(Tabla12[[#This Row],[codigo]],Tabla5[codigo],Tabla5[Lugar Funciones Codigo])</f>
        <v>01.83.00.09</v>
      </c>
    </row>
    <row r="59" spans="1:18">
      <c r="A59" s="40" t="s">
        <v>3333</v>
      </c>
      <c r="B59" s="40" t="str">
        <f t="shared" si="0"/>
        <v>2.1.1.2.0800108924176</v>
      </c>
      <c r="C59" s="40" t="str">
        <f>_xlfn.XLOOKUP(A59,ctas[Tipo Empleado],ctas[cta])</f>
        <v>2.1.1.2.08</v>
      </c>
      <c r="D59" s="40" t="s">
        <v>3069</v>
      </c>
      <c r="E59" s="40" t="str">
        <f>_xlfn.XLOOKUP(Tabla12[[#This Row],[codigo]],Tabla5[codigo],Tabla5[Empleado])</f>
        <v>MARIA OLIMPIA GARCIA SANCHEZ DE ROSARIO</v>
      </c>
      <c r="F59" s="40" t="str">
        <f>_xlfn.XLOOKUP(Tabla12[[#This Row],[codigo]],Tabla5[codigo],Tabla5[Cargo])</f>
        <v>GESTOR CULTURAL</v>
      </c>
      <c r="G59" s="40" t="str">
        <f>_xlfn.XLOOKUP(Tabla12[[#This Row],[codigo]],Tabla5[codigo],Tabla5[Lugar Funciones])</f>
        <v>DIRECCION DE COMUNICACIONES</v>
      </c>
      <c r="H59" s="43" t="str">
        <f>Tabla12[[#This Row],[TIPO]]</f>
        <v>EMPLEADOS TEMPORALES</v>
      </c>
      <c r="I59" s="61">
        <f>_xlfn.XLOOKUP(Tabla12[[#This Row],[nodoc]],'[1]Temporales 2022'!$B$146:$B$362,'[1]Temporales 2022'!$F$146:$F$362)</f>
        <v>44621</v>
      </c>
      <c r="J59" s="61">
        <f>_xlfn.XLOOKUP(Tabla12[[#This Row],[nodoc]],'[1]Temporales 2022'!$B$146:$B$362,'[1]Temporales 2022'!$G$146:$G$362)</f>
        <v>44805</v>
      </c>
      <c r="K59" s="43">
        <v>30000</v>
      </c>
      <c r="L59" s="44">
        <v>0</v>
      </c>
      <c r="M59" s="43">
        <v>912</v>
      </c>
      <c r="N59" s="43">
        <v>861</v>
      </c>
      <c r="O59" s="44">
        <f>+Tabla12[[#This Row],[sbruto]]-Tabla12[[#This Row],[Impuesto Sobre la R]]-Tabla12[[#This Row],[Seguro Familiar de]]-Tabla12[[#This Row],[AFP]]-Tabla12[[#This Row],[sneto]]</f>
        <v>25</v>
      </c>
      <c r="P59" s="41">
        <v>28202</v>
      </c>
      <c r="Q59" s="15" t="str" cm="1">
        <f t="array" ref="Q59">_xlfn.XLOOKUP(Tabla12[[#This Row],[codigo]],Tabla5[codigo],LEFT(Tabla5[Genero],1))</f>
        <v>F</v>
      </c>
      <c r="R59" s="15" t="str">
        <f>_xlfn.XLOOKUP(Tabla12[[#This Row],[codigo]],Tabla5[codigo],Tabla5[Lugar Funciones Codigo])</f>
        <v>01.83.00.09</v>
      </c>
    </row>
    <row r="60" spans="1:18">
      <c r="A60" s="40" t="s">
        <v>3333</v>
      </c>
      <c r="B60" s="40" t="str">
        <f t="shared" si="0"/>
        <v>2.1.1.2.0840223943016</v>
      </c>
      <c r="C60" s="40" t="str">
        <f>_xlfn.XLOOKUP(A60,ctas[Tipo Empleado],ctas[cta])</f>
        <v>2.1.1.2.08</v>
      </c>
      <c r="D60" s="40" t="s">
        <v>3125</v>
      </c>
      <c r="E60" s="40" t="str">
        <f>_xlfn.XLOOKUP(Tabla12[[#This Row],[codigo]],Tabla5[codigo],Tabla5[Empleado])</f>
        <v>YELTSIN DANIEL SANCHEZ MORENO</v>
      </c>
      <c r="F60" s="40" t="str">
        <f>_xlfn.XLOOKUP(Tabla12[[#This Row],[codigo]],Tabla5[codigo],Tabla5[Cargo])</f>
        <v>DIRECTOR (A)</v>
      </c>
      <c r="G60" s="40" t="str">
        <f>_xlfn.XLOOKUP(Tabla12[[#This Row],[codigo]],Tabla5[codigo],Tabla5[Lugar Funciones])</f>
        <v>DIRECCION DE PLANIFICACION Y DESARROLLO</v>
      </c>
      <c r="H60" s="45" t="str">
        <f>Tabla12[[#This Row],[TIPO]]</f>
        <v>EMPLEADOS TEMPORALES</v>
      </c>
      <c r="I60" s="62" t="e">
        <f>_xlfn.XLOOKUP(Tabla12[[#This Row],[nodoc]],'[1]Temporales 2022'!$B$146:$B$362,'[1]Temporales 2022'!$F$146:$F$362)</f>
        <v>#N/A</v>
      </c>
      <c r="J60" s="62" t="e">
        <f>_xlfn.XLOOKUP(Tabla12[[#This Row],[nodoc]],'[1]Temporales 2022'!$B$146:$B$362,'[1]Temporales 2022'!$G$146:$G$362)</f>
        <v>#N/A</v>
      </c>
      <c r="K60" s="43">
        <v>165000</v>
      </c>
      <c r="L60" s="45">
        <v>27413.040000000001</v>
      </c>
      <c r="M60" s="43">
        <v>4943.8</v>
      </c>
      <c r="N60" s="43">
        <v>4735.5</v>
      </c>
      <c r="O60" s="44">
        <f>+Tabla12[[#This Row],[sbruto]]-Tabla12[[#This Row],[Impuesto Sobre la R]]-Tabla12[[#This Row],[Seguro Familiar de]]-Tabla12[[#This Row],[AFP]]-Tabla12[[#This Row],[sneto]]</f>
        <v>425</v>
      </c>
      <c r="P60" s="41">
        <v>127482.66</v>
      </c>
      <c r="Q60" s="15" t="str" cm="1">
        <f t="array" ref="Q60">_xlfn.XLOOKUP(Tabla12[[#This Row],[codigo]],Tabla5[codigo],LEFT(Tabla5[Genero],1))</f>
        <v>M</v>
      </c>
      <c r="R60" s="15" t="str">
        <f>_xlfn.XLOOKUP(Tabla12[[#This Row],[codigo]],Tabla5[codigo],Tabla5[Lugar Funciones Codigo])</f>
        <v>01.83.00.10</v>
      </c>
    </row>
    <row r="61" spans="1:18">
      <c r="A61" s="40" t="s">
        <v>3333</v>
      </c>
      <c r="B61" s="40" t="str">
        <f t="shared" si="0"/>
        <v>2.1.1.2.0804701081517</v>
      </c>
      <c r="C61" s="40" t="str">
        <f>_xlfn.XLOOKUP(A61,ctas[Tipo Empleado],ctas[cta])</f>
        <v>2.1.1.2.08</v>
      </c>
      <c r="D61" s="40" t="s">
        <v>3008</v>
      </c>
      <c r="E61" s="40" t="str">
        <f>_xlfn.XLOOKUP(Tabla12[[#This Row],[codigo]],Tabla5[codigo],Tabla5[Empleado])</f>
        <v>DANIA MERCEDES FERMIN GONZALEZ</v>
      </c>
      <c r="F61" s="40" t="str">
        <f>_xlfn.XLOOKUP(Tabla12[[#This Row],[codigo]],Tabla5[codigo],Tabla5[Cargo])</f>
        <v>COORDINADOR (A)</v>
      </c>
      <c r="G61" s="40" t="str">
        <f>_xlfn.XLOOKUP(Tabla12[[#This Row],[codigo]],Tabla5[codigo],Tabla5[Lugar Funciones])</f>
        <v>DEPARTAMENTO DE DESARROLLO INSTITUCIONAL</v>
      </c>
      <c r="H61" s="45" t="str">
        <f>Tabla12[[#This Row],[TIPO]]</f>
        <v>EMPLEADOS TEMPORALES</v>
      </c>
      <c r="I61" s="62">
        <f>_xlfn.XLOOKUP(Tabla12[[#This Row],[nodoc]],'[1]Temporales 2022'!$B$146:$B$362,'[1]Temporales 2022'!$F$146:$F$362)</f>
        <v>44652</v>
      </c>
      <c r="J61" s="62">
        <f>_xlfn.XLOOKUP(Tabla12[[#This Row],[nodoc]],'[1]Temporales 2022'!$B$146:$B$362,'[1]Temporales 2022'!$G$146:$G$362)</f>
        <v>44835</v>
      </c>
      <c r="K61" s="43">
        <v>70000</v>
      </c>
      <c r="L61" s="45">
        <v>4828.43</v>
      </c>
      <c r="M61" s="43">
        <v>2128</v>
      </c>
      <c r="N61" s="43">
        <v>2009</v>
      </c>
      <c r="O61" s="44">
        <f>+Tabla12[[#This Row],[sbruto]]-Tabla12[[#This Row],[Impuesto Sobre la R]]-Tabla12[[#This Row],[Seguro Familiar de]]-Tabla12[[#This Row],[AFP]]-Tabla12[[#This Row],[sneto]]</f>
        <v>2725.239999999998</v>
      </c>
      <c r="P61" s="41">
        <v>58309.33</v>
      </c>
      <c r="Q61" s="15" t="str" cm="1">
        <f t="array" ref="Q61">_xlfn.XLOOKUP(Tabla12[[#This Row],[codigo]],Tabla5[codigo],LEFT(Tabla5[Genero],1))</f>
        <v>F</v>
      </c>
      <c r="R61" s="15" t="str">
        <f>_xlfn.XLOOKUP(Tabla12[[#This Row],[codigo]],Tabla5[codigo],Tabla5[Lugar Funciones Codigo])</f>
        <v>01.83.00.10.00.02</v>
      </c>
    </row>
    <row r="62" spans="1:18">
      <c r="A62" s="40" t="s">
        <v>3333</v>
      </c>
      <c r="B62" s="40" t="str">
        <f t="shared" si="0"/>
        <v>2.1.1.2.0800118794759</v>
      </c>
      <c r="C62" s="40" t="str">
        <f>_xlfn.XLOOKUP(A62,ctas[Tipo Empleado],ctas[cta])</f>
        <v>2.1.1.2.08</v>
      </c>
      <c r="D62" s="40" t="s">
        <v>3024</v>
      </c>
      <c r="E62" s="40" t="str">
        <f>_xlfn.XLOOKUP(Tabla12[[#This Row],[codigo]],Tabla5[codigo],Tabla5[Empleado])</f>
        <v>FERNANDO JOSE RAFAEL ALVAREZ BELLO</v>
      </c>
      <c r="F62" s="40" t="str">
        <f>_xlfn.XLOOKUP(Tabla12[[#This Row],[codigo]],Tabla5[codigo],Tabla5[Cargo])</f>
        <v>ANALISTA</v>
      </c>
      <c r="G62" s="40" t="str">
        <f>_xlfn.XLOOKUP(Tabla12[[#This Row],[codigo]],Tabla5[codigo],Tabla5[Lugar Funciones])</f>
        <v>DEPARTAMENTO DE DESARROLLO INSTITUCIONAL</v>
      </c>
      <c r="H62" s="43" t="str">
        <f>Tabla12[[#This Row],[TIPO]]</f>
        <v>EMPLEADOS TEMPORALES</v>
      </c>
      <c r="I62" s="61">
        <f>_xlfn.XLOOKUP(Tabla12[[#This Row],[nodoc]],'[1]Temporales 2022'!$B$146:$B$362,'[1]Temporales 2022'!$F$146:$F$362)</f>
        <v>44682</v>
      </c>
      <c r="J62" s="61">
        <f>_xlfn.XLOOKUP(Tabla12[[#This Row],[nodoc]],'[1]Temporales 2022'!$B$146:$B$362,'[1]Temporales 2022'!$G$146:$G$362)</f>
        <v>44866</v>
      </c>
      <c r="K62" s="43">
        <v>65000</v>
      </c>
      <c r="L62" s="43">
        <v>4427.58</v>
      </c>
      <c r="M62" s="43">
        <v>1976</v>
      </c>
      <c r="N62" s="43">
        <v>1865.5</v>
      </c>
      <c r="O62" s="44">
        <f>+Tabla12[[#This Row],[sbruto]]-Tabla12[[#This Row],[Impuesto Sobre la R]]-Tabla12[[#This Row],[Seguro Familiar de]]-Tabla12[[#This Row],[AFP]]-Tabla12[[#This Row],[sneto]]</f>
        <v>25</v>
      </c>
      <c r="P62" s="41">
        <v>56705.919999999998</v>
      </c>
      <c r="Q62" s="15" t="str" cm="1">
        <f t="array" ref="Q62">_xlfn.XLOOKUP(Tabla12[[#This Row],[codigo]],Tabla5[codigo],LEFT(Tabla5[Genero],1))</f>
        <v>M</v>
      </c>
      <c r="R62" s="15" t="str">
        <f>_xlfn.XLOOKUP(Tabla12[[#This Row],[codigo]],Tabla5[codigo],Tabla5[Lugar Funciones Codigo])</f>
        <v>01.83.00.10.00.02</v>
      </c>
    </row>
    <row r="63" spans="1:18">
      <c r="A63" s="40" t="s">
        <v>3333</v>
      </c>
      <c r="B63" s="40" t="str">
        <f t="shared" si="0"/>
        <v>2.1.1.2.0840223006871</v>
      </c>
      <c r="C63" s="40" t="str">
        <f>_xlfn.XLOOKUP(A63,ctas[Tipo Empleado],ctas[cta])</f>
        <v>2.1.1.2.08</v>
      </c>
      <c r="D63" s="40" t="s">
        <v>2973</v>
      </c>
      <c r="E63" s="40" t="str">
        <f>_xlfn.XLOOKUP(Tabla12[[#This Row],[codigo]],Tabla5[codigo],Tabla5[Empleado])</f>
        <v>ABEL EFRAIM CANELA ESCAÑO</v>
      </c>
      <c r="F63" s="40" t="str">
        <f>_xlfn.XLOOKUP(Tabla12[[#This Row],[codigo]],Tabla5[codigo],Tabla5[Cargo])</f>
        <v>ANALISTA DESARROLLO INSTITUCIONAL</v>
      </c>
      <c r="G63" s="40" t="str">
        <f>_xlfn.XLOOKUP(Tabla12[[#This Row],[codigo]],Tabla5[codigo],Tabla5[Lugar Funciones])</f>
        <v>DEPARTAMENTO DE DESARROLLO INSTITUCIONAL</v>
      </c>
      <c r="H63" s="45" t="str">
        <f>Tabla12[[#This Row],[TIPO]]</f>
        <v>EMPLEADOS TEMPORALES</v>
      </c>
      <c r="I63" s="62">
        <f>_xlfn.XLOOKUP(Tabla12[[#This Row],[nodoc]],'[1]Temporales 2022'!$B$146:$B$362,'[1]Temporales 2022'!$F$146:$F$362)</f>
        <v>44593</v>
      </c>
      <c r="J63" s="62">
        <f>_xlfn.XLOOKUP(Tabla12[[#This Row],[nodoc]],'[1]Temporales 2022'!$B$146:$B$362,'[1]Temporales 2022'!$G$146:$G$362)</f>
        <v>44774</v>
      </c>
      <c r="K63" s="43">
        <v>60000</v>
      </c>
      <c r="L63" s="45">
        <v>3486.68</v>
      </c>
      <c r="M63" s="43">
        <v>1824</v>
      </c>
      <c r="N63" s="43">
        <v>1722</v>
      </c>
      <c r="O63" s="44">
        <f>+Tabla12[[#This Row],[sbruto]]-Tabla12[[#This Row],[Impuesto Sobre la R]]-Tabla12[[#This Row],[Seguro Familiar de]]-Tabla12[[#This Row],[AFP]]-Tabla12[[#This Row],[sneto]]</f>
        <v>25</v>
      </c>
      <c r="P63" s="41">
        <v>52942.32</v>
      </c>
      <c r="Q63" s="15" t="str" cm="1">
        <f t="array" ref="Q63">_xlfn.XLOOKUP(Tabla12[[#This Row],[codigo]],Tabla5[codigo],LEFT(Tabla5[Genero],1))</f>
        <v>M</v>
      </c>
      <c r="R63" s="15" t="str">
        <f>_xlfn.XLOOKUP(Tabla12[[#This Row],[codigo]],Tabla5[codigo],Tabla5[Lugar Funciones Codigo])</f>
        <v>01.83.00.10.00.02</v>
      </c>
    </row>
    <row r="64" spans="1:18">
      <c r="A64" s="40" t="s">
        <v>3333</v>
      </c>
      <c r="B64" s="40" t="str">
        <f t="shared" si="0"/>
        <v>2.1.1.2.0800118321538</v>
      </c>
      <c r="C64" s="40" t="str">
        <f>_xlfn.XLOOKUP(A64,ctas[Tipo Empleado],ctas[cta])</f>
        <v>2.1.1.2.08</v>
      </c>
      <c r="D64" s="40" t="s">
        <v>3003</v>
      </c>
      <c r="E64" s="40" t="str">
        <f>_xlfn.XLOOKUP(Tabla12[[#This Row],[codigo]],Tabla5[codigo],Tabla5[Empleado])</f>
        <v>CLARA ALTAGRACIA MERCADO</v>
      </c>
      <c r="F64" s="40" t="str">
        <f>_xlfn.XLOOKUP(Tabla12[[#This Row],[codigo]],Tabla5[codigo],Tabla5[Cargo])</f>
        <v>ANALISTA DESARROLLO INSTITUCIONAL</v>
      </c>
      <c r="G64" s="40" t="str">
        <f>_xlfn.XLOOKUP(Tabla12[[#This Row],[codigo]],Tabla5[codigo],Tabla5[Lugar Funciones])</f>
        <v>DEPARTAMENTO DE DESARROLLO INSTITUCIONAL</v>
      </c>
      <c r="H64" s="45" t="str">
        <f>Tabla12[[#This Row],[TIPO]]</f>
        <v>EMPLEADOS TEMPORALES</v>
      </c>
      <c r="I64" s="62">
        <f>_xlfn.XLOOKUP(Tabla12[[#This Row],[nodoc]],'[1]Temporales 2022'!$B$146:$B$362,'[1]Temporales 2022'!$F$146:$F$362)</f>
        <v>44531</v>
      </c>
      <c r="J64" s="62">
        <f>_xlfn.XLOOKUP(Tabla12[[#This Row],[nodoc]],'[1]Temporales 2022'!$B$146:$B$362,'[1]Temporales 2022'!$G$146:$G$362)</f>
        <v>44713</v>
      </c>
      <c r="K64" s="43">
        <v>60000</v>
      </c>
      <c r="L64" s="45">
        <v>3486.68</v>
      </c>
      <c r="M64" s="43">
        <v>1824</v>
      </c>
      <c r="N64" s="43">
        <v>1722</v>
      </c>
      <c r="O64" s="44">
        <f>+Tabla12[[#This Row],[sbruto]]-Tabla12[[#This Row],[Impuesto Sobre la R]]-Tabla12[[#This Row],[Seguro Familiar de]]-Tabla12[[#This Row],[AFP]]-Tabla12[[#This Row],[sneto]]</f>
        <v>25</v>
      </c>
      <c r="P64" s="41">
        <v>52942.32</v>
      </c>
      <c r="Q64" s="15" t="str" cm="1">
        <f t="array" ref="Q64">_xlfn.XLOOKUP(Tabla12[[#This Row],[codigo]],Tabla5[codigo],LEFT(Tabla5[Genero],1))</f>
        <v>F</v>
      </c>
      <c r="R64" s="15" t="str">
        <f>_xlfn.XLOOKUP(Tabla12[[#This Row],[codigo]],Tabla5[codigo],Tabla5[Lugar Funciones Codigo])</f>
        <v>01.83.00.10.00.02</v>
      </c>
    </row>
    <row r="65" spans="1:18">
      <c r="A65" s="40" t="s">
        <v>3333</v>
      </c>
      <c r="B65" s="40" t="str">
        <f t="shared" si="0"/>
        <v>2.1.1.2.0840200402218</v>
      </c>
      <c r="C65" s="40" t="str">
        <f>_xlfn.XLOOKUP(A65,ctas[Tipo Empleado],ctas[cta])</f>
        <v>2.1.1.2.08</v>
      </c>
      <c r="D65" s="40" t="s">
        <v>3030</v>
      </c>
      <c r="E65" s="40" t="str">
        <f>_xlfn.XLOOKUP(Tabla12[[#This Row],[codigo]],Tabla5[codigo],Tabla5[Empleado])</f>
        <v>INDHIARA ADRIANNA HERRERA DEL ROSARIO</v>
      </c>
      <c r="F65" s="40" t="str">
        <f>_xlfn.XLOOKUP(Tabla12[[#This Row],[codigo]],Tabla5[codigo],Tabla5[Cargo])</f>
        <v>COORDINADOR (A)</v>
      </c>
      <c r="G65" s="40" t="str">
        <f>_xlfn.XLOOKUP(Tabla12[[#This Row],[codigo]],Tabla5[codigo],Tabla5[Lugar Funciones])</f>
        <v>DIRECCION DE RELACIONES INTERNACIONALES</v>
      </c>
      <c r="H65" s="45" t="str">
        <f>Tabla12[[#This Row],[TIPO]]</f>
        <v>EMPLEADOS TEMPORALES</v>
      </c>
      <c r="I65" s="62">
        <f>_xlfn.XLOOKUP(Tabla12[[#This Row],[nodoc]],'[1]Temporales 2022'!$B$146:$B$362,'[1]Temporales 2022'!$F$146:$F$362)</f>
        <v>44531</v>
      </c>
      <c r="J65" s="62">
        <f>_xlfn.XLOOKUP(Tabla12[[#This Row],[nodoc]],'[1]Temporales 2022'!$B$146:$B$362,'[1]Temporales 2022'!$G$146:$G$362)</f>
        <v>44713</v>
      </c>
      <c r="K65" s="43">
        <v>90000</v>
      </c>
      <c r="L65" s="45">
        <v>9753.1200000000008</v>
      </c>
      <c r="M65" s="43">
        <v>2736</v>
      </c>
      <c r="N65" s="43">
        <v>2583</v>
      </c>
      <c r="O65" s="44">
        <f>+Tabla12[[#This Row],[sbruto]]-Tabla12[[#This Row],[Impuesto Sobre la R]]-Tabla12[[#This Row],[Seguro Familiar de]]-Tabla12[[#This Row],[AFP]]-Tabla12[[#This Row],[sneto]]</f>
        <v>25</v>
      </c>
      <c r="P65" s="41">
        <v>74902.880000000005</v>
      </c>
      <c r="Q65" s="15" t="str" cm="1">
        <f t="array" ref="Q65">_xlfn.XLOOKUP(Tabla12[[#This Row],[codigo]],Tabla5[codigo],LEFT(Tabla5[Genero],1))</f>
        <v>F</v>
      </c>
      <c r="R65" s="15" t="str">
        <f>_xlfn.XLOOKUP(Tabla12[[#This Row],[codigo]],Tabla5[codigo],Tabla5[Lugar Funciones Codigo])</f>
        <v>01.83.00.13</v>
      </c>
    </row>
    <row r="66" spans="1:18">
      <c r="A66" s="40" t="s">
        <v>3333</v>
      </c>
      <c r="B66" s="40" t="str">
        <f t="shared" ref="B66:B129" si="1">C66&amp;D66</f>
        <v>2.1.1.2.0800113139059</v>
      </c>
      <c r="C66" s="40" t="str">
        <f>_xlfn.XLOOKUP(A66,ctas[Tipo Empleado],ctas[cta])</f>
        <v>2.1.1.2.08</v>
      </c>
      <c r="D66" s="40" t="s">
        <v>3026</v>
      </c>
      <c r="E66" s="40" t="str">
        <f>_xlfn.XLOOKUP(Tabla12[[#This Row],[codigo]],Tabla5[codigo],Tabla5[Empleado])</f>
        <v>GIANELLA NATALIA PEREIRA LLUBERAS</v>
      </c>
      <c r="F66" s="40" t="str">
        <f>_xlfn.XLOOKUP(Tabla12[[#This Row],[codigo]],Tabla5[codigo],Tabla5[Cargo])</f>
        <v>DIRECTOR (A)</v>
      </c>
      <c r="G66" s="40" t="str">
        <f>_xlfn.XLOOKUP(Tabla12[[#This Row],[codigo]],Tabla5[codigo],Tabla5[Lugar Funciones])</f>
        <v>DIRECCION DE RECURSOS HUMANOS</v>
      </c>
      <c r="H66" s="45" t="str">
        <f>Tabla12[[#This Row],[TIPO]]</f>
        <v>EMPLEADOS TEMPORALES</v>
      </c>
      <c r="I66" s="62">
        <f>_xlfn.XLOOKUP(Tabla12[[#This Row],[nodoc]],'[1]Temporales 2022'!$B$146:$B$362,'[1]Temporales 2022'!$F$146:$F$362)</f>
        <v>44652</v>
      </c>
      <c r="J66" s="62">
        <f>_xlfn.XLOOKUP(Tabla12[[#This Row],[nodoc]],'[1]Temporales 2022'!$B$146:$B$362,'[1]Temporales 2022'!$G$146:$G$362)</f>
        <v>44835</v>
      </c>
      <c r="K66" s="43">
        <v>180000</v>
      </c>
      <c r="L66" s="45">
        <v>31055.42</v>
      </c>
      <c r="M66" s="43">
        <v>4943.8</v>
      </c>
      <c r="N66" s="43">
        <v>5166</v>
      </c>
      <c r="O66" s="44">
        <f>+Tabla12[[#This Row],[sbruto]]-Tabla12[[#This Row],[Impuesto Sobre la R]]-Tabla12[[#This Row],[Seguro Familiar de]]-Tabla12[[#This Row],[AFP]]-Tabla12[[#This Row],[sneto]]</f>
        <v>5025.0000000000291</v>
      </c>
      <c r="P66" s="41">
        <v>133809.78</v>
      </c>
      <c r="Q66" s="15" t="str" cm="1">
        <f t="array" ref="Q66">_xlfn.XLOOKUP(Tabla12[[#This Row],[codigo]],Tabla5[codigo],LEFT(Tabla5[Genero],1))</f>
        <v>F</v>
      </c>
      <c r="R66" s="15" t="str">
        <f>_xlfn.XLOOKUP(Tabla12[[#This Row],[codigo]],Tabla5[codigo],Tabla5[Lugar Funciones Codigo])</f>
        <v>01.83.00.14</v>
      </c>
    </row>
    <row r="67" spans="1:18">
      <c r="A67" s="40" t="s">
        <v>3333</v>
      </c>
      <c r="B67" s="40" t="str">
        <f t="shared" si="1"/>
        <v>2.1.1.2.0800119003622</v>
      </c>
      <c r="C67" s="40" t="str">
        <f>_xlfn.XLOOKUP(A67,ctas[Tipo Empleado],ctas[cta])</f>
        <v>2.1.1.2.08</v>
      </c>
      <c r="D67" s="40" t="s">
        <v>3085</v>
      </c>
      <c r="E67" s="40" t="str">
        <f>_xlfn.XLOOKUP(Tabla12[[#This Row],[codigo]],Tabla5[codigo],Tabla5[Empleado])</f>
        <v>NARALY ALTAGRACIA MEJIA</v>
      </c>
      <c r="F67" s="40" t="str">
        <f>_xlfn.XLOOKUP(Tabla12[[#This Row],[codigo]],Tabla5[codigo],Tabla5[Cargo])</f>
        <v>COORDINADOR (A)</v>
      </c>
      <c r="G67" s="40" t="str">
        <f>_xlfn.XLOOKUP(Tabla12[[#This Row],[codigo]],Tabla5[codigo],Tabla5[Lugar Funciones])</f>
        <v>DIRECCION DE RECURSOS HUMANOS</v>
      </c>
      <c r="H67" s="43" t="str">
        <f>Tabla12[[#This Row],[TIPO]]</f>
        <v>EMPLEADOS TEMPORALES</v>
      </c>
      <c r="I67" s="61">
        <f>_xlfn.XLOOKUP(Tabla12[[#This Row],[nodoc]],'[1]Temporales 2022'!$B$146:$B$362,'[1]Temporales 2022'!$F$146:$F$362)</f>
        <v>44652</v>
      </c>
      <c r="J67" s="61">
        <f>_xlfn.XLOOKUP(Tabla12[[#This Row],[nodoc]],'[1]Temporales 2022'!$B$146:$B$362,'[1]Temporales 2022'!$G$146:$G$362)</f>
        <v>44835</v>
      </c>
      <c r="K67" s="43">
        <v>70000</v>
      </c>
      <c r="L67" s="43">
        <v>5368.48</v>
      </c>
      <c r="M67" s="43">
        <v>2128</v>
      </c>
      <c r="N67" s="43">
        <v>2009</v>
      </c>
      <c r="O67" s="44">
        <f>+Tabla12[[#This Row],[sbruto]]-Tabla12[[#This Row],[Impuesto Sobre la R]]-Tabla12[[#This Row],[Seguro Familiar de]]-Tabla12[[#This Row],[AFP]]-Tabla12[[#This Row],[sneto]]</f>
        <v>25.000000000007276</v>
      </c>
      <c r="P67" s="41">
        <v>60469.52</v>
      </c>
      <c r="Q67" s="15" t="str" cm="1">
        <f t="array" ref="Q67">_xlfn.XLOOKUP(Tabla12[[#This Row],[codigo]],Tabla5[codigo],LEFT(Tabla5[Genero],1))</f>
        <v>F</v>
      </c>
      <c r="R67" s="15" t="str">
        <f>_xlfn.XLOOKUP(Tabla12[[#This Row],[codigo]],Tabla5[codigo],Tabla5[Lugar Funciones Codigo])</f>
        <v>01.83.00.14</v>
      </c>
    </row>
    <row r="68" spans="1:18">
      <c r="A68" s="40" t="s">
        <v>3333</v>
      </c>
      <c r="B68" s="40" t="str">
        <f t="shared" si="1"/>
        <v>2.1.1.2.0840224267118</v>
      </c>
      <c r="C68" s="40" t="str">
        <f>_xlfn.XLOOKUP(A68,ctas[Tipo Empleado],ctas[cta])</f>
        <v>2.1.1.2.08</v>
      </c>
      <c r="D68" s="40" t="s">
        <v>3089</v>
      </c>
      <c r="E68" s="40" t="str">
        <f>_xlfn.XLOOKUP(Tabla12[[#This Row],[codigo]],Tabla5[codigo],Tabla5[Empleado])</f>
        <v>PAMELLA ODILE DE LOS SANTOS GALAN</v>
      </c>
      <c r="F68" s="40" t="str">
        <f>_xlfn.XLOOKUP(Tabla12[[#This Row],[codigo]],Tabla5[codigo],Tabla5[Cargo])</f>
        <v>ANALISTA DE RECURSOS HUMANOS</v>
      </c>
      <c r="G68" s="40" t="str">
        <f>_xlfn.XLOOKUP(Tabla12[[#This Row],[codigo]],Tabla5[codigo],Tabla5[Lugar Funciones])</f>
        <v>DIRECCION DE RECURSOS HUMANOS</v>
      </c>
      <c r="H68" s="45" t="str">
        <f>Tabla12[[#This Row],[TIPO]]</f>
        <v>EMPLEADOS TEMPORALES</v>
      </c>
      <c r="I68" s="62">
        <f>_xlfn.XLOOKUP(Tabla12[[#This Row],[nodoc]],'[1]Temporales 2022'!$B$146:$B$362,'[1]Temporales 2022'!$F$146:$F$362)</f>
        <v>44682</v>
      </c>
      <c r="J68" s="62">
        <f>_xlfn.XLOOKUP(Tabla12[[#This Row],[nodoc]],'[1]Temporales 2022'!$B$146:$B$362,'[1]Temporales 2022'!$G$146:$G$362)</f>
        <v>44866</v>
      </c>
      <c r="K68" s="43">
        <v>50000</v>
      </c>
      <c r="L68" s="45">
        <v>1854</v>
      </c>
      <c r="M68" s="43">
        <v>1520</v>
      </c>
      <c r="N68" s="43">
        <v>1435</v>
      </c>
      <c r="O68" s="44">
        <f>+Tabla12[[#This Row],[sbruto]]-Tabla12[[#This Row],[Impuesto Sobre la R]]-Tabla12[[#This Row],[Seguro Familiar de]]-Tabla12[[#This Row],[AFP]]-Tabla12[[#This Row],[sneto]]</f>
        <v>11571</v>
      </c>
      <c r="P68" s="41">
        <v>33620</v>
      </c>
      <c r="Q68" s="15" t="str" cm="1">
        <f t="array" ref="Q68">_xlfn.XLOOKUP(Tabla12[[#This Row],[codigo]],Tabla5[codigo],LEFT(Tabla5[Genero],1))</f>
        <v>F</v>
      </c>
      <c r="R68" s="15" t="str">
        <f>_xlfn.XLOOKUP(Tabla12[[#This Row],[codigo]],Tabla5[codigo],Tabla5[Lugar Funciones Codigo])</f>
        <v>01.83.00.14</v>
      </c>
    </row>
    <row r="69" spans="1:18">
      <c r="A69" s="40" t="s">
        <v>3333</v>
      </c>
      <c r="B69" s="40" t="str">
        <f t="shared" si="1"/>
        <v>2.1.1.2.0840221054386</v>
      </c>
      <c r="C69" s="40" t="str">
        <f>_xlfn.XLOOKUP(A69,ctas[Tipo Empleado],ctas[cta])</f>
        <v>2.1.1.2.08</v>
      </c>
      <c r="D69" s="40" t="s">
        <v>3002</v>
      </c>
      <c r="E69" s="40" t="str">
        <f>_xlfn.XLOOKUP(Tabla12[[#This Row],[codigo]],Tabla5[codigo],Tabla5[Empleado])</f>
        <v>CINTHYA KRISMER BAUTISTA SANTANA</v>
      </c>
      <c r="F69" s="40" t="str">
        <f>_xlfn.XLOOKUP(Tabla12[[#This Row],[codigo]],Tabla5[codigo],Tabla5[Cargo])</f>
        <v>ANALISTA DE RECURSOS HUMANOS</v>
      </c>
      <c r="G69" s="40" t="str">
        <f>_xlfn.XLOOKUP(Tabla12[[#This Row],[codigo]],Tabla5[codigo],Tabla5[Lugar Funciones])</f>
        <v>DIRECCION DE RECURSOS HUMANOS</v>
      </c>
      <c r="H69" s="43" t="str">
        <f>Tabla12[[#This Row],[TIPO]]</f>
        <v>EMPLEADOS TEMPORALES</v>
      </c>
      <c r="I69" s="61" t="e">
        <f>_xlfn.XLOOKUP(Tabla12[[#This Row],[nodoc]],'[1]Temporales 2022'!$B$146:$B$362,'[1]Temporales 2022'!$F$146:$F$362)</f>
        <v>#N/A</v>
      </c>
      <c r="J69" s="61" t="e">
        <f>_xlfn.XLOOKUP(Tabla12[[#This Row],[nodoc]],'[1]Temporales 2022'!$B$146:$B$362,'[1]Temporales 2022'!$G$146:$G$362)</f>
        <v>#N/A</v>
      </c>
      <c r="K69" s="43">
        <v>45000</v>
      </c>
      <c r="L69" s="43">
        <v>1148.33</v>
      </c>
      <c r="M69" s="43">
        <v>1368</v>
      </c>
      <c r="N69" s="43">
        <v>1291.5</v>
      </c>
      <c r="O69" s="44">
        <f>+Tabla12[[#This Row],[sbruto]]-Tabla12[[#This Row],[Impuesto Sobre la R]]-Tabla12[[#This Row],[Seguro Familiar de]]-Tabla12[[#This Row],[AFP]]-Tabla12[[#This Row],[sneto]]</f>
        <v>25</v>
      </c>
      <c r="P69" s="41">
        <v>41167.17</v>
      </c>
      <c r="Q69" s="15" t="str" cm="1">
        <f t="array" ref="Q69">_xlfn.XLOOKUP(Tabla12[[#This Row],[codigo]],Tabla5[codigo],LEFT(Tabla5[Genero],1))</f>
        <v>F</v>
      </c>
      <c r="R69" s="15" t="str">
        <f>_xlfn.XLOOKUP(Tabla12[[#This Row],[codigo]],Tabla5[codigo],Tabla5[Lugar Funciones Codigo])</f>
        <v>01.83.00.14</v>
      </c>
    </row>
    <row r="70" spans="1:18">
      <c r="A70" s="40" t="s">
        <v>3333</v>
      </c>
      <c r="B70" s="40" t="str">
        <f t="shared" si="1"/>
        <v>2.1.1.2.0840222047199</v>
      </c>
      <c r="C70" s="40" t="str">
        <f>_xlfn.XLOOKUP(A70,ctas[Tipo Empleado],ctas[cta])</f>
        <v>2.1.1.2.08</v>
      </c>
      <c r="D70" s="40" t="s">
        <v>3093</v>
      </c>
      <c r="E70" s="40" t="str">
        <f>_xlfn.XLOOKUP(Tabla12[[#This Row],[codigo]],Tabla5[codigo],Tabla5[Empleado])</f>
        <v>PRISCI DELICIA PUJOLS MEJIA</v>
      </c>
      <c r="F70" s="40" t="str">
        <f>_xlfn.XLOOKUP(Tabla12[[#This Row],[codigo]],Tabla5[codigo],Tabla5[Cargo])</f>
        <v>ANALISTA DE RECURSOS HUMANOS</v>
      </c>
      <c r="G70" s="40" t="str">
        <f>_xlfn.XLOOKUP(Tabla12[[#This Row],[codigo]],Tabla5[codigo],Tabla5[Lugar Funciones])</f>
        <v>DIRECCION DE RECURSOS HUMANOS</v>
      </c>
      <c r="H70" s="45" t="str">
        <f>Tabla12[[#This Row],[TIPO]]</f>
        <v>EMPLEADOS TEMPORALES</v>
      </c>
      <c r="I70" s="62">
        <f>_xlfn.XLOOKUP(Tabla12[[#This Row],[nodoc]],'[1]Temporales 2022'!$B$146:$B$362,'[1]Temporales 2022'!$F$146:$F$362)</f>
        <v>44713</v>
      </c>
      <c r="J70" s="62">
        <f>_xlfn.XLOOKUP(Tabla12[[#This Row],[nodoc]],'[1]Temporales 2022'!$B$146:$B$362,'[1]Temporales 2022'!$G$146:$G$362)</f>
        <v>44896</v>
      </c>
      <c r="K70" s="43">
        <v>45000</v>
      </c>
      <c r="L70" s="45">
        <v>1148.33</v>
      </c>
      <c r="M70" s="43">
        <v>1368</v>
      </c>
      <c r="N70" s="43">
        <v>1291.5</v>
      </c>
      <c r="O70" s="44">
        <f>+Tabla12[[#This Row],[sbruto]]-Tabla12[[#This Row],[Impuesto Sobre la R]]-Tabla12[[#This Row],[Seguro Familiar de]]-Tabla12[[#This Row],[AFP]]-Tabla12[[#This Row],[sneto]]</f>
        <v>25</v>
      </c>
      <c r="P70" s="41">
        <v>41167.17</v>
      </c>
      <c r="Q70" s="15" t="str" cm="1">
        <f t="array" ref="Q70">_xlfn.XLOOKUP(Tabla12[[#This Row],[codigo]],Tabla5[codigo],LEFT(Tabla5[Genero],1))</f>
        <v>F</v>
      </c>
      <c r="R70" s="15" t="str">
        <f>_xlfn.XLOOKUP(Tabla12[[#This Row],[codigo]],Tabla5[codigo],Tabla5[Lugar Funciones Codigo])</f>
        <v>01.83.00.14</v>
      </c>
    </row>
    <row r="71" spans="1:18">
      <c r="A71" s="40" t="s">
        <v>3333</v>
      </c>
      <c r="B71" s="40" t="str">
        <f t="shared" si="1"/>
        <v>2.1.1.2.0800101028314</v>
      </c>
      <c r="C71" s="40" t="str">
        <f>_xlfn.XLOOKUP(A71,ctas[Tipo Empleado],ctas[cta])</f>
        <v>2.1.1.2.08</v>
      </c>
      <c r="D71" s="40" t="s">
        <v>3082</v>
      </c>
      <c r="E71" s="40" t="str">
        <f>_xlfn.XLOOKUP(Tabla12[[#This Row],[codigo]],Tabla5[codigo],Tabla5[Empleado])</f>
        <v>MIREYA MIGUELINA SUBERO DOMENECH</v>
      </c>
      <c r="F71" s="40" t="str">
        <f>_xlfn.XLOOKUP(Tabla12[[#This Row],[codigo]],Tabla5[codigo],Tabla5[Cargo])</f>
        <v>ENCARGADO (A)</v>
      </c>
      <c r="G71" s="40" t="str">
        <f>_xlfn.XLOOKUP(Tabla12[[#This Row],[codigo]],Tabla5[codigo],Tabla5[Lugar Funciones])</f>
        <v>DEPARTAMENTO DE RECLUTAMIENTO SELCCION Y CAPACITACION</v>
      </c>
      <c r="H71" s="45" t="str">
        <f>Tabla12[[#This Row],[TIPO]]</f>
        <v>EMPLEADOS TEMPORALES</v>
      </c>
      <c r="I71" s="62">
        <f>_xlfn.XLOOKUP(Tabla12[[#This Row],[nodoc]],'[1]Temporales 2022'!$B$146:$B$362,'[1]Temporales 2022'!$F$146:$F$362)</f>
        <v>44652</v>
      </c>
      <c r="J71" s="62">
        <f>_xlfn.XLOOKUP(Tabla12[[#This Row],[nodoc]],'[1]Temporales 2022'!$B$146:$B$362,'[1]Temporales 2022'!$G$146:$G$362)</f>
        <v>44835</v>
      </c>
      <c r="K71" s="43">
        <v>95000</v>
      </c>
      <c r="L71" s="45">
        <v>10591.71</v>
      </c>
      <c r="M71" s="43">
        <v>2888</v>
      </c>
      <c r="N71" s="43">
        <v>2726.5</v>
      </c>
      <c r="O71" s="44">
        <f>+Tabla12[[#This Row],[sbruto]]-Tabla12[[#This Row],[Impuesto Sobre la R]]-Tabla12[[#This Row],[Seguro Familiar de]]-Tabla12[[#This Row],[AFP]]-Tabla12[[#This Row],[sneto]]</f>
        <v>1775.1200000000099</v>
      </c>
      <c r="P71" s="41">
        <v>77018.67</v>
      </c>
      <c r="Q71" s="15" t="str" cm="1">
        <f t="array" ref="Q71">_xlfn.XLOOKUP(Tabla12[[#This Row],[codigo]],Tabla5[codigo],LEFT(Tabla5[Genero],1))</f>
        <v>F</v>
      </c>
      <c r="R71" s="15" t="str">
        <f>_xlfn.XLOOKUP(Tabla12[[#This Row],[codigo]],Tabla5[codigo],Tabla5[Lugar Funciones Codigo])</f>
        <v>01.83.00.14.00.03</v>
      </c>
    </row>
    <row r="72" spans="1:18">
      <c r="A72" s="40" t="s">
        <v>3333</v>
      </c>
      <c r="B72" s="40" t="str">
        <f t="shared" si="1"/>
        <v>2.1.1.2.0822400337873</v>
      </c>
      <c r="C72" s="40" t="str">
        <f>_xlfn.XLOOKUP(A72,ctas[Tipo Empleado],ctas[cta])</f>
        <v>2.1.1.2.08</v>
      </c>
      <c r="D72" s="40" t="s">
        <v>3012</v>
      </c>
      <c r="E72" s="40" t="str">
        <f>_xlfn.XLOOKUP(Tabla12[[#This Row],[codigo]],Tabla5[codigo],Tabla5[Empleado])</f>
        <v>DIANA JOSEFINA BISONO REYES</v>
      </c>
      <c r="F72" s="40" t="str">
        <f>_xlfn.XLOOKUP(Tabla12[[#This Row],[codigo]],Tabla5[codigo],Tabla5[Cargo])</f>
        <v>ANALISTA DE COMPRAS Y CONTRATACIONES</v>
      </c>
      <c r="G72" s="40" t="str">
        <f>_xlfn.XLOOKUP(Tabla12[[#This Row],[codigo]],Tabla5[codigo],Tabla5[Lugar Funciones])</f>
        <v>DEPARTAMENTO DE COMPRAS Y CONTRATACIONES</v>
      </c>
      <c r="H72" s="45" t="str">
        <f>Tabla12[[#This Row],[TIPO]]</f>
        <v>EMPLEADOS TEMPORALES</v>
      </c>
      <c r="I72" s="62">
        <f>_xlfn.XLOOKUP(Tabla12[[#This Row],[nodoc]],'[1]Temporales 2022'!$B$146:$B$362,'[1]Temporales 2022'!$F$146:$F$362)</f>
        <v>44621</v>
      </c>
      <c r="J72" s="62">
        <f>_xlfn.XLOOKUP(Tabla12[[#This Row],[nodoc]],'[1]Temporales 2022'!$B$146:$B$362,'[1]Temporales 2022'!$G$146:$G$362)</f>
        <v>44805</v>
      </c>
      <c r="K72" s="43">
        <v>65000</v>
      </c>
      <c r="L72" s="45">
        <v>4427.58</v>
      </c>
      <c r="M72" s="43">
        <v>1976</v>
      </c>
      <c r="N72" s="43">
        <v>1865.5</v>
      </c>
      <c r="O72" s="44">
        <f>+Tabla12[[#This Row],[sbruto]]-Tabla12[[#This Row],[Impuesto Sobre la R]]-Tabla12[[#This Row],[Seguro Familiar de]]-Tabla12[[#This Row],[AFP]]-Tabla12[[#This Row],[sneto]]</f>
        <v>325</v>
      </c>
      <c r="P72" s="41">
        <v>56405.919999999998</v>
      </c>
      <c r="Q72" s="15" t="str" cm="1">
        <f t="array" ref="Q72">_xlfn.XLOOKUP(Tabla12[[#This Row],[codigo]],Tabla5[codigo],LEFT(Tabla5[Genero],1))</f>
        <v>F</v>
      </c>
      <c r="R72" s="15" t="str">
        <f>_xlfn.XLOOKUP(Tabla12[[#This Row],[codigo]],Tabla5[codigo],Tabla5[Lugar Funciones Codigo])</f>
        <v>01.83.00.25.03.02</v>
      </c>
    </row>
    <row r="73" spans="1:18">
      <c r="A73" s="40" t="s">
        <v>3333</v>
      </c>
      <c r="B73" s="40" t="str">
        <f t="shared" si="1"/>
        <v>2.1.1.2.0803104797273</v>
      </c>
      <c r="C73" s="40" t="str">
        <f>_xlfn.XLOOKUP(A73,ctas[Tipo Empleado],ctas[cta])</f>
        <v>2.1.1.2.08</v>
      </c>
      <c r="D73" s="40" t="s">
        <v>3037</v>
      </c>
      <c r="E73" s="40" t="str">
        <f>_xlfn.XLOOKUP(Tabla12[[#This Row],[codigo]],Tabla5[codigo],Tabla5[Empleado])</f>
        <v>JOAN GERMAN MATIAS ALMONTE</v>
      </c>
      <c r="F73" s="40" t="str">
        <f>_xlfn.XLOOKUP(Tabla12[[#This Row],[codigo]],Tabla5[codigo],Tabla5[Cargo])</f>
        <v>COORDINADOR (A)</v>
      </c>
      <c r="G73" s="40" t="str">
        <f>_xlfn.XLOOKUP(Tabla12[[#This Row],[codigo]],Tabla5[codigo],Tabla5[Lugar Funciones])</f>
        <v>VICEMINITERIO DE DESARROLLO E INVESTIGACION CULTURAL</v>
      </c>
      <c r="H73" s="45" t="str">
        <f>Tabla12[[#This Row],[TIPO]]</f>
        <v>EMPLEADOS TEMPORALES</v>
      </c>
      <c r="I73" s="62">
        <f>_xlfn.XLOOKUP(Tabla12[[#This Row],[nodoc]],'[1]Temporales 2022'!$B$146:$B$362,'[1]Temporales 2022'!$F$146:$F$362)</f>
        <v>44621</v>
      </c>
      <c r="J73" s="62">
        <f>_xlfn.XLOOKUP(Tabla12[[#This Row],[nodoc]],'[1]Temporales 2022'!$B$146:$B$362,'[1]Temporales 2022'!$G$146:$G$362)</f>
        <v>44805</v>
      </c>
      <c r="K73" s="43">
        <v>70000</v>
      </c>
      <c r="L73" s="45">
        <v>5368.48</v>
      </c>
      <c r="M73" s="43">
        <v>2128</v>
      </c>
      <c r="N73" s="43">
        <v>2009</v>
      </c>
      <c r="O73" s="44">
        <f>+Tabla12[[#This Row],[sbruto]]-Tabla12[[#This Row],[Impuesto Sobre la R]]-Tabla12[[#This Row],[Seguro Familiar de]]-Tabla12[[#This Row],[AFP]]-Tabla12[[#This Row],[sneto]]</f>
        <v>25.000000000007276</v>
      </c>
      <c r="P73" s="41">
        <v>60469.52</v>
      </c>
      <c r="Q73" s="15" t="str" cm="1">
        <f t="array" ref="Q73">_xlfn.XLOOKUP(Tabla12[[#This Row],[codigo]],Tabla5[codigo],LEFT(Tabla5[Genero],1))</f>
        <v>M</v>
      </c>
      <c r="R73" s="15" t="str">
        <f>_xlfn.XLOOKUP(Tabla12[[#This Row],[codigo]],Tabla5[codigo],Tabla5[Lugar Funciones Codigo])</f>
        <v>01.83.01</v>
      </c>
    </row>
    <row r="74" spans="1:18">
      <c r="A74" s="40" t="s">
        <v>3333</v>
      </c>
      <c r="B74" s="40" t="str">
        <f t="shared" si="1"/>
        <v>2.1.1.2.0800115647794</v>
      </c>
      <c r="C74" s="40" t="str">
        <f>_xlfn.XLOOKUP(A74,ctas[Tipo Empleado],ctas[cta])</f>
        <v>2.1.1.2.08</v>
      </c>
      <c r="D74" s="40" t="s">
        <v>3027</v>
      </c>
      <c r="E74" s="40" t="str">
        <f>_xlfn.XLOOKUP(Tabla12[[#This Row],[codigo]],Tabla5[codigo],Tabla5[Empleado])</f>
        <v>GLENDY ABRIL TRONCOSO JIMENEZ</v>
      </c>
      <c r="F74" s="40" t="str">
        <f>_xlfn.XLOOKUP(Tabla12[[#This Row],[codigo]],Tabla5[codigo],Tabla5[Cargo])</f>
        <v>GESTOR CULTURAL</v>
      </c>
      <c r="G74" s="40" t="str">
        <f>_xlfn.XLOOKUP(Tabla12[[#This Row],[codigo]],Tabla5[codigo],Tabla5[Lugar Funciones])</f>
        <v>VICEMINITERIO DE DESARROLLO E INVESTIGACION CULTURAL</v>
      </c>
      <c r="H74" s="43" t="str">
        <f>Tabla12[[#This Row],[TIPO]]</f>
        <v>EMPLEADOS TEMPORALES</v>
      </c>
      <c r="I74" s="61">
        <f>_xlfn.XLOOKUP(Tabla12[[#This Row],[nodoc]],'[1]Temporales 2022'!$B$146:$B$362,'[1]Temporales 2022'!$F$146:$F$362)</f>
        <v>44531</v>
      </c>
      <c r="J74" s="61">
        <f>_xlfn.XLOOKUP(Tabla12[[#This Row],[nodoc]],'[1]Temporales 2022'!$B$146:$B$362,'[1]Temporales 2022'!$G$146:$G$362)</f>
        <v>44713</v>
      </c>
      <c r="K74" s="43">
        <v>35000</v>
      </c>
      <c r="L74" s="44">
        <v>0</v>
      </c>
      <c r="M74" s="43">
        <v>1064</v>
      </c>
      <c r="N74" s="43">
        <v>1004.5</v>
      </c>
      <c r="O74" s="44">
        <f>+Tabla12[[#This Row],[sbruto]]-Tabla12[[#This Row],[Impuesto Sobre la R]]-Tabla12[[#This Row],[Seguro Familiar de]]-Tabla12[[#This Row],[AFP]]-Tabla12[[#This Row],[sneto]]</f>
        <v>11453.279999999999</v>
      </c>
      <c r="P74" s="41">
        <v>21478.22</v>
      </c>
      <c r="Q74" s="15" t="str" cm="1">
        <f t="array" ref="Q74">_xlfn.XLOOKUP(Tabla12[[#This Row],[codigo]],Tabla5[codigo],LEFT(Tabla5[Genero],1))</f>
        <v>F</v>
      </c>
      <c r="R74" s="15" t="str">
        <f>_xlfn.XLOOKUP(Tabla12[[#This Row],[codigo]],Tabla5[codigo],Tabla5[Lugar Funciones Codigo])</f>
        <v>01.83.01</v>
      </c>
    </row>
    <row r="75" spans="1:18">
      <c r="A75" s="40" t="s">
        <v>3333</v>
      </c>
      <c r="B75" s="40" t="str">
        <f t="shared" si="1"/>
        <v>2.1.1.2.0803103159921</v>
      </c>
      <c r="C75" s="40" t="str">
        <f>_xlfn.XLOOKUP(A75,ctas[Tipo Empleado],ctas[cta])</f>
        <v>2.1.1.2.08</v>
      </c>
      <c r="D75" s="40" t="s">
        <v>3314</v>
      </c>
      <c r="E75" s="40" t="e">
        <f>_xlfn.XLOOKUP(Tabla12[[#This Row],[codigo]],Tabla5[codigo],Tabla5[Empleado])</f>
        <v>#N/A</v>
      </c>
      <c r="F75" s="40" t="e">
        <f>_xlfn.XLOOKUP(Tabla12[[#This Row],[codigo]],Tabla5[codigo],Tabla5[Cargo])</f>
        <v>#N/A</v>
      </c>
      <c r="G75" s="40" t="e">
        <f>_xlfn.XLOOKUP(Tabla12[[#This Row],[codigo]],Tabla5[codigo],Tabla5[Lugar Funciones])</f>
        <v>#N/A</v>
      </c>
      <c r="H75" s="45" t="str">
        <f>Tabla12[[#This Row],[TIPO]]</f>
        <v>EMPLEADOS TEMPORALES</v>
      </c>
      <c r="I75" s="62">
        <f>_xlfn.XLOOKUP(Tabla12[[#This Row],[nodoc]],'[1]Temporales 2022'!$B$146:$B$362,'[1]Temporales 2022'!$F$146:$F$362)</f>
        <v>44621</v>
      </c>
      <c r="J75" s="62">
        <f>_xlfn.XLOOKUP(Tabla12[[#This Row],[nodoc]],'[1]Temporales 2022'!$B$146:$B$362,'[1]Temporales 2022'!$G$146:$G$362)</f>
        <v>44805</v>
      </c>
      <c r="K75" s="43">
        <v>90000</v>
      </c>
      <c r="L75" s="45">
        <v>9753.1200000000008</v>
      </c>
      <c r="M75" s="43">
        <v>2736</v>
      </c>
      <c r="N75" s="43">
        <v>2583</v>
      </c>
      <c r="O75" s="44">
        <f>+Tabla12[[#This Row],[sbruto]]-Tabla12[[#This Row],[Impuesto Sobre la R]]-Tabla12[[#This Row],[Seguro Familiar de]]-Tabla12[[#This Row],[AFP]]-Tabla12[[#This Row],[sneto]]</f>
        <v>30847.320000000007</v>
      </c>
      <c r="P75" s="41">
        <v>44080.56</v>
      </c>
      <c r="Q75" s="15" t="e" cm="1">
        <f t="array" ref="Q75">_xlfn.XLOOKUP(Tabla12[[#This Row],[codigo]],Tabla5[codigo],LEFT(Tabla5[Genero],1))</f>
        <v>#N/A</v>
      </c>
      <c r="R75" s="15" t="e">
        <f>_xlfn.XLOOKUP(Tabla12[[#This Row],[codigo]],Tabla5[codigo],Tabla5[Lugar Funciones Codigo])</f>
        <v>#N/A</v>
      </c>
    </row>
    <row r="76" spans="1:18">
      <c r="A76" s="40" t="s">
        <v>3333</v>
      </c>
      <c r="B76" s="40" t="str">
        <f t="shared" si="1"/>
        <v>2.1.1.2.0822300008509</v>
      </c>
      <c r="C76" s="40" t="str">
        <f>_xlfn.XLOOKUP(A76,ctas[Tipo Empleado],ctas[cta])</f>
        <v>2.1.1.2.08</v>
      </c>
      <c r="D76" s="40" t="s">
        <v>3058</v>
      </c>
      <c r="E76" s="40" t="str">
        <f>_xlfn.XLOOKUP(Tabla12[[#This Row],[codigo]],Tabla5[codigo],Tabla5[Empleado])</f>
        <v>LADY LAURA LIRIANO BALBI</v>
      </c>
      <c r="F76" s="40" t="str">
        <f>_xlfn.XLOOKUP(Tabla12[[#This Row],[codigo]],Tabla5[codigo],Tabla5[Cargo])</f>
        <v>DIRECTOR (A)</v>
      </c>
      <c r="G76" s="40" t="str">
        <f>_xlfn.XLOOKUP(Tabla12[[#This Row],[codigo]],Tabla5[codigo],Tabla5[Lugar Funciones])</f>
        <v>DIRECCION DE FORMACION Y CAPACITACION EN GESTION CULTURAL</v>
      </c>
      <c r="H76" s="43" t="str">
        <f>Tabla12[[#This Row],[TIPO]]</f>
        <v>EMPLEADOS TEMPORALES</v>
      </c>
      <c r="I76" s="61">
        <f>_xlfn.XLOOKUP(Tabla12[[#This Row],[nodoc]],'[1]Temporales 2022'!$B$146:$B$362,'[1]Temporales 2022'!$F$146:$F$362)</f>
        <v>44682</v>
      </c>
      <c r="J76" s="61">
        <f>_xlfn.XLOOKUP(Tabla12[[#This Row],[nodoc]],'[1]Temporales 2022'!$B$146:$B$362,'[1]Temporales 2022'!$G$146:$G$362)</f>
        <v>44866</v>
      </c>
      <c r="K76" s="43">
        <v>115000</v>
      </c>
      <c r="L76" s="43">
        <v>15633.74</v>
      </c>
      <c r="M76" s="43">
        <v>3496</v>
      </c>
      <c r="N76" s="43">
        <v>3300.5</v>
      </c>
      <c r="O76" s="44">
        <f>+Tabla12[[#This Row],[sbruto]]-Tabla12[[#This Row],[Impuesto Sobre la R]]-Tabla12[[#This Row],[Seguro Familiar de]]-Tabla12[[#This Row],[AFP]]-Tabla12[[#This Row],[sneto]]</f>
        <v>25</v>
      </c>
      <c r="P76" s="41">
        <v>92544.76</v>
      </c>
      <c r="Q76" s="15" t="str" cm="1">
        <f t="array" ref="Q76">_xlfn.XLOOKUP(Tabla12[[#This Row],[codigo]],Tabla5[codigo],LEFT(Tabla5[Genero],1))</f>
        <v>F</v>
      </c>
      <c r="R76" s="15" t="str">
        <f>_xlfn.XLOOKUP(Tabla12[[#This Row],[codigo]],Tabla5[codigo],Tabla5[Lugar Funciones Codigo])</f>
        <v>01.83.01.00.02</v>
      </c>
    </row>
    <row r="77" spans="1:18">
      <c r="A77" s="40" t="s">
        <v>3333</v>
      </c>
      <c r="B77" s="40" t="str">
        <f t="shared" si="1"/>
        <v>2.1.1.2.0840223699782</v>
      </c>
      <c r="C77" s="40" t="str">
        <f>_xlfn.XLOOKUP(A77,ctas[Tipo Empleado],ctas[cta])</f>
        <v>2.1.1.2.08</v>
      </c>
      <c r="D77" s="40" t="s">
        <v>3086</v>
      </c>
      <c r="E77" s="40" t="str">
        <f>_xlfn.XLOOKUP(Tabla12[[#This Row],[codigo]],Tabla5[codigo],Tabla5[Empleado])</f>
        <v>NAYELY MARIA FERNANDEZ MORA</v>
      </c>
      <c r="F77" s="40" t="str">
        <f>_xlfn.XLOOKUP(Tabla12[[#This Row],[codigo]],Tabla5[codigo],Tabla5[Cargo])</f>
        <v>ANALISTA PROYECTOS</v>
      </c>
      <c r="G77" s="40" t="str">
        <f>_xlfn.XLOOKUP(Tabla12[[#This Row],[codigo]],Tabla5[codigo],Tabla5[Lugar Funciones])</f>
        <v>DIRECCION DE FORMACION Y CAPACITACION EN GESTION CULTURAL</v>
      </c>
      <c r="H77" s="45" t="str">
        <f>Tabla12[[#This Row],[TIPO]]</f>
        <v>EMPLEADOS TEMPORALES</v>
      </c>
      <c r="I77" s="62">
        <f>_xlfn.XLOOKUP(Tabla12[[#This Row],[nodoc]],'[1]Temporales 2022'!$B$146:$B$362,'[1]Temporales 2022'!$F$146:$F$362)</f>
        <v>44621</v>
      </c>
      <c r="J77" s="62">
        <f>_xlfn.XLOOKUP(Tabla12[[#This Row],[nodoc]],'[1]Temporales 2022'!$B$146:$B$362,'[1]Temporales 2022'!$G$146:$G$362)</f>
        <v>44805</v>
      </c>
      <c r="K77" s="43">
        <v>55000</v>
      </c>
      <c r="L77" s="45">
        <v>2559.6799999999998</v>
      </c>
      <c r="M77" s="43">
        <v>1672</v>
      </c>
      <c r="N77" s="43">
        <v>1578.5</v>
      </c>
      <c r="O77" s="44">
        <f>+Tabla12[[#This Row],[sbruto]]-Tabla12[[#This Row],[Impuesto Sobre la R]]-Tabla12[[#This Row],[Seguro Familiar de]]-Tabla12[[#This Row],[AFP]]-Tabla12[[#This Row],[sneto]]</f>
        <v>25</v>
      </c>
      <c r="P77" s="41">
        <v>49164.82</v>
      </c>
      <c r="Q77" s="15" t="str" cm="1">
        <f t="array" ref="Q77">_xlfn.XLOOKUP(Tabla12[[#This Row],[codigo]],Tabla5[codigo],LEFT(Tabla5[Genero],1))</f>
        <v>F</v>
      </c>
      <c r="R77" s="15" t="str">
        <f>_xlfn.XLOOKUP(Tabla12[[#This Row],[codigo]],Tabla5[codigo],Tabla5[Lugar Funciones Codigo])</f>
        <v>01.83.01.00.02</v>
      </c>
    </row>
    <row r="78" spans="1:18">
      <c r="A78" s="40" t="s">
        <v>3333</v>
      </c>
      <c r="B78" s="40" t="str">
        <f t="shared" si="1"/>
        <v>2.1.1.2.0800106995319</v>
      </c>
      <c r="C78" s="40" t="str">
        <f>_xlfn.XLOOKUP(A78,ctas[Tipo Empleado],ctas[cta])</f>
        <v>2.1.1.2.08</v>
      </c>
      <c r="D78" s="40" t="s">
        <v>3094</v>
      </c>
      <c r="E78" s="40" t="str">
        <f>_xlfn.XLOOKUP(Tabla12[[#This Row],[codigo]],Tabla5[codigo],Tabla5[Empleado])</f>
        <v>RAFAEL DAVID ALMENGOD RAPOSO</v>
      </c>
      <c r="F78" s="40" t="str">
        <f>_xlfn.XLOOKUP(Tabla12[[#This Row],[codigo]],Tabla5[codigo],Tabla5[Cargo])</f>
        <v>DIRECTOR (A)</v>
      </c>
      <c r="G78" s="40" t="str">
        <f>_xlfn.XLOOKUP(Tabla12[[#This Row],[codigo]],Tabla5[codigo],Tabla5[Lugar Funciones])</f>
        <v>VICEMINISTERIO DE CREATIVIDAD Y FORMACION ARTISTICA</v>
      </c>
      <c r="H78" s="45" t="str">
        <f>Tabla12[[#This Row],[TIPO]]</f>
        <v>EMPLEADOS TEMPORALES</v>
      </c>
      <c r="I78" s="62">
        <f>_xlfn.XLOOKUP(Tabla12[[#This Row],[nodoc]],'[1]Temporales 2022'!$B$146:$B$362,'[1]Temporales 2022'!$F$146:$F$362)</f>
        <v>44682</v>
      </c>
      <c r="J78" s="62">
        <f>_xlfn.XLOOKUP(Tabla12[[#This Row],[nodoc]],'[1]Temporales 2022'!$B$146:$B$362,'[1]Temporales 2022'!$G$146:$G$362)</f>
        <v>44866</v>
      </c>
      <c r="K78" s="43">
        <v>100000</v>
      </c>
      <c r="L78" s="45">
        <v>12105.37</v>
      </c>
      <c r="M78" s="43">
        <v>3040</v>
      </c>
      <c r="N78" s="43">
        <v>2870</v>
      </c>
      <c r="O78" s="44">
        <f>+Tabla12[[#This Row],[sbruto]]-Tabla12[[#This Row],[Impuesto Sobre la R]]-Tabla12[[#This Row],[Seguro Familiar de]]-Tabla12[[#This Row],[AFP]]-Tabla12[[#This Row],[sneto]]</f>
        <v>25</v>
      </c>
      <c r="P78" s="41">
        <v>81959.63</v>
      </c>
      <c r="Q78" s="15" t="str" cm="1">
        <f t="array" ref="Q78">_xlfn.XLOOKUP(Tabla12[[#This Row],[codigo]],Tabla5[codigo],LEFT(Tabla5[Genero],1))</f>
        <v>M</v>
      </c>
      <c r="R78" s="15" t="str">
        <f>_xlfn.XLOOKUP(Tabla12[[#This Row],[codigo]],Tabla5[codigo],Tabla5[Lugar Funciones Codigo])</f>
        <v>01.83.02</v>
      </c>
    </row>
    <row r="79" spans="1:18">
      <c r="A79" s="40" t="s">
        <v>3333</v>
      </c>
      <c r="B79" s="40" t="str">
        <f t="shared" si="1"/>
        <v>2.1.1.2.0801200039723</v>
      </c>
      <c r="C79" s="40" t="str">
        <f>_xlfn.XLOOKUP(A79,ctas[Tipo Empleado],ctas[cta])</f>
        <v>2.1.1.2.08</v>
      </c>
      <c r="D79" s="40" t="s">
        <v>2974</v>
      </c>
      <c r="E79" s="40" t="str">
        <f>_xlfn.XLOOKUP(Tabla12[[#This Row],[codigo]],Tabla5[codigo],Tabla5[Empleado])</f>
        <v>ALEXANDRA PEÑA CABRAL</v>
      </c>
      <c r="F79" s="40" t="str">
        <f>_xlfn.XLOOKUP(Tabla12[[#This Row],[codigo]],Tabla5[codigo],Tabla5[Cargo])</f>
        <v>ANALISTA FINANCIERO</v>
      </c>
      <c r="G79" s="40" t="str">
        <f>_xlfn.XLOOKUP(Tabla12[[#This Row],[codigo]],Tabla5[codigo],Tabla5[Lugar Funciones])</f>
        <v>VICEMINISTERIO DE CREATIVIDAD Y FORMACION ARTISTICA</v>
      </c>
      <c r="H79" s="43" t="str">
        <f>Tabla12[[#This Row],[TIPO]]</f>
        <v>EMPLEADOS TEMPORALES</v>
      </c>
      <c r="I79" s="61">
        <f>_xlfn.XLOOKUP(Tabla12[[#This Row],[nodoc]],'[1]Temporales 2022'!$B$146:$B$362,'[1]Temporales 2022'!$F$146:$F$362)</f>
        <v>44621</v>
      </c>
      <c r="J79" s="61">
        <f>_xlfn.XLOOKUP(Tabla12[[#This Row],[nodoc]],'[1]Temporales 2022'!$B$146:$B$362,'[1]Temporales 2022'!$G$146:$G$362)</f>
        <v>44805</v>
      </c>
      <c r="K79" s="43">
        <v>90000</v>
      </c>
      <c r="L79" s="43">
        <v>9753.1200000000008</v>
      </c>
      <c r="M79" s="43">
        <v>2736</v>
      </c>
      <c r="N79" s="43">
        <v>2583</v>
      </c>
      <c r="O79" s="44">
        <f>+Tabla12[[#This Row],[sbruto]]-Tabla12[[#This Row],[Impuesto Sobre la R]]-Tabla12[[#This Row],[Seguro Familiar de]]-Tabla12[[#This Row],[AFP]]-Tabla12[[#This Row],[sneto]]</f>
        <v>12656.390000000007</v>
      </c>
      <c r="P79" s="41">
        <v>62271.49</v>
      </c>
      <c r="Q79" s="15" t="str" cm="1">
        <f t="array" ref="Q79">_xlfn.XLOOKUP(Tabla12[[#This Row],[codigo]],Tabla5[codigo],LEFT(Tabla5[Genero],1))</f>
        <v>F</v>
      </c>
      <c r="R79" s="15" t="str">
        <f>_xlfn.XLOOKUP(Tabla12[[#This Row],[codigo]],Tabla5[codigo],Tabla5[Lugar Funciones Codigo])</f>
        <v>01.83.02</v>
      </c>
    </row>
    <row r="80" spans="1:18">
      <c r="A80" s="40" t="s">
        <v>3333</v>
      </c>
      <c r="B80" s="40" t="str">
        <f t="shared" si="1"/>
        <v>2.1.1.2.0806800394857</v>
      </c>
      <c r="C80" s="40" t="str">
        <f>_xlfn.XLOOKUP(A80,ctas[Tipo Empleado],ctas[cta])</f>
        <v>2.1.1.2.08</v>
      </c>
      <c r="D80" s="40" t="s">
        <v>2998</v>
      </c>
      <c r="E80" s="40" t="str">
        <f>_xlfn.XLOOKUP(Tabla12[[#This Row],[codigo]],Tabla5[codigo],Tabla5[Empleado])</f>
        <v>BLAS CARMONA DE JESUS</v>
      </c>
      <c r="F80" s="40" t="str">
        <f>_xlfn.XLOOKUP(Tabla12[[#This Row],[codigo]],Tabla5[codigo],Tabla5[Cargo])</f>
        <v>PROFESOR (A) DE DANZA</v>
      </c>
      <c r="G80" s="40" t="str">
        <f>_xlfn.XLOOKUP(Tabla12[[#This Row],[codigo]],Tabla5[codigo],Tabla5[Lugar Funciones])</f>
        <v>VICEMINISTERIO DE CREATIVIDAD Y FORMACION ARTISTICA</v>
      </c>
      <c r="H80" s="45" t="str">
        <f>Tabla12[[#This Row],[TIPO]]</f>
        <v>EMPLEADOS TEMPORALES</v>
      </c>
      <c r="I80" s="62">
        <f>_xlfn.XLOOKUP(Tabla12[[#This Row],[nodoc]],'[1]Temporales 2022'!$B$146:$B$362,'[1]Temporales 2022'!$F$146:$F$362)</f>
        <v>44256</v>
      </c>
      <c r="J80" s="62">
        <f>_xlfn.XLOOKUP(Tabla12[[#This Row],[nodoc]],'[1]Temporales 2022'!$B$146:$B$362,'[1]Temporales 2022'!$G$146:$G$362)</f>
        <v>44805</v>
      </c>
      <c r="K80" s="43">
        <v>13200</v>
      </c>
      <c r="L80" s="46">
        <v>0</v>
      </c>
      <c r="M80" s="43">
        <v>401.28</v>
      </c>
      <c r="N80" s="43">
        <v>378.84</v>
      </c>
      <c r="O80" s="44">
        <f>+Tabla12[[#This Row],[sbruto]]-Tabla12[[#This Row],[Impuesto Sobre la R]]-Tabla12[[#This Row],[Seguro Familiar de]]-Tabla12[[#This Row],[AFP]]-Tabla12[[#This Row],[sneto]]</f>
        <v>25</v>
      </c>
      <c r="P80" s="41">
        <v>12394.88</v>
      </c>
      <c r="Q80" s="15" t="str" cm="1">
        <f t="array" ref="Q80">_xlfn.XLOOKUP(Tabla12[[#This Row],[codigo]],Tabla5[codigo],LEFT(Tabla5[Genero],1))</f>
        <v>M</v>
      </c>
      <c r="R80" s="15" t="str">
        <f>_xlfn.XLOOKUP(Tabla12[[#This Row],[codigo]],Tabla5[codigo],Tabla5[Lugar Funciones Codigo])</f>
        <v>01.83.02</v>
      </c>
    </row>
    <row r="81" spans="1:18">
      <c r="A81" s="40" t="s">
        <v>3333</v>
      </c>
      <c r="B81" s="40" t="str">
        <f t="shared" si="1"/>
        <v>2.1.1.2.0840212685727</v>
      </c>
      <c r="C81" s="40" t="str">
        <f>_xlfn.XLOOKUP(A81,ctas[Tipo Empleado],ctas[cta])</f>
        <v>2.1.1.2.08</v>
      </c>
      <c r="D81" s="40" t="s">
        <v>3117</v>
      </c>
      <c r="E81" s="40" t="str">
        <f>_xlfn.XLOOKUP(Tabla12[[#This Row],[codigo]],Tabla5[codigo],Tabla5[Empleado])</f>
        <v>VICTOR ARIEL BLANCO BLANCO</v>
      </c>
      <c r="F81" s="40" t="str">
        <f>_xlfn.XLOOKUP(Tabla12[[#This Row],[codigo]],Tabla5[codigo],Tabla5[Cargo])</f>
        <v>MAESTRO DE ARTESANIA</v>
      </c>
      <c r="G81" s="40" t="str">
        <f>_xlfn.XLOOKUP(Tabla12[[#This Row],[codigo]],Tabla5[codigo],Tabla5[Lugar Funciones])</f>
        <v>VICEMINISTERIO DE CREATIVIDAD Y FORMACION ARTISTICA</v>
      </c>
      <c r="H81" s="45" t="str">
        <f>Tabla12[[#This Row],[TIPO]]</f>
        <v>EMPLEADOS TEMPORALES</v>
      </c>
      <c r="I81" s="62" t="e">
        <f>_xlfn.XLOOKUP(Tabla12[[#This Row],[nodoc]],'[1]Temporales 2022'!$B$146:$B$362,'[1]Temporales 2022'!$F$146:$F$362)</f>
        <v>#N/A</v>
      </c>
      <c r="J81" s="62" t="e">
        <f>_xlfn.XLOOKUP(Tabla12[[#This Row],[nodoc]],'[1]Temporales 2022'!$B$146:$B$362,'[1]Temporales 2022'!$G$146:$G$362)</f>
        <v>#N/A</v>
      </c>
      <c r="K81" s="43">
        <v>10000</v>
      </c>
      <c r="L81" s="46">
        <v>0</v>
      </c>
      <c r="M81" s="43">
        <v>304</v>
      </c>
      <c r="N81" s="43">
        <v>287</v>
      </c>
      <c r="O81" s="44">
        <f>+Tabla12[[#This Row],[sbruto]]-Tabla12[[#This Row],[Impuesto Sobre la R]]-Tabla12[[#This Row],[Seguro Familiar de]]-Tabla12[[#This Row],[AFP]]-Tabla12[[#This Row],[sneto]]</f>
        <v>25</v>
      </c>
      <c r="P81" s="41">
        <v>9384</v>
      </c>
      <c r="Q81" s="15" t="str" cm="1">
        <f t="array" ref="Q81">_xlfn.XLOOKUP(Tabla12[[#This Row],[codigo]],Tabla5[codigo],LEFT(Tabla5[Genero],1))</f>
        <v>M</v>
      </c>
      <c r="R81" s="15" t="str">
        <f>_xlfn.XLOOKUP(Tabla12[[#This Row],[codigo]],Tabla5[codigo],Tabla5[Lugar Funciones Codigo])</f>
        <v>01.83.02</v>
      </c>
    </row>
    <row r="82" spans="1:18">
      <c r="A82" s="40" t="s">
        <v>3333</v>
      </c>
      <c r="B82" s="40" t="str">
        <f t="shared" si="1"/>
        <v>2.1.1.2.0804700890074</v>
      </c>
      <c r="C82" s="40" t="str">
        <f>_xlfn.XLOOKUP(A82,ctas[Tipo Empleado],ctas[cta])</f>
        <v>2.1.1.2.08</v>
      </c>
      <c r="D82" s="40" t="s">
        <v>1437</v>
      </c>
      <c r="E82" s="40" t="str">
        <f>_xlfn.XLOOKUP(Tabla12[[#This Row],[codigo]],Tabla5[codigo],Tabla5[Empleado])</f>
        <v>ROSANGEL GUERRERO CACERES</v>
      </c>
      <c r="F82" s="40" t="str">
        <f>_xlfn.XLOOKUP(Tabla12[[#This Row],[codigo]],Tabla5[codigo],Tabla5[Cargo])</f>
        <v>SECRETARIA</v>
      </c>
      <c r="G82" s="40" t="str">
        <f>_xlfn.XLOOKUP(Tabla12[[#This Row],[codigo]],Tabla5[codigo],Tabla5[Lugar Funciones])</f>
        <v>VICEMINISTERIO DE CREATIVIDAD Y FORMACION ARTISTICA</v>
      </c>
      <c r="H82" s="45" t="str">
        <f>Tabla12[[#This Row],[TIPO]]</f>
        <v>EMPLEADOS TEMPORALES</v>
      </c>
      <c r="I82" s="62">
        <f>_xlfn.XLOOKUP(Tabla12[[#This Row],[nodoc]],'[1]Temporales 2022'!$B$146:$B$362,'[1]Temporales 2022'!$F$146:$F$362)</f>
        <v>44256</v>
      </c>
      <c r="J82" s="62">
        <f>_xlfn.XLOOKUP(Tabla12[[#This Row],[nodoc]],'[1]Temporales 2022'!$B$146:$B$362,'[1]Temporales 2022'!$G$146:$G$362)</f>
        <v>44805</v>
      </c>
      <c r="K82" s="43">
        <v>5000</v>
      </c>
      <c r="L82" s="46">
        <v>0</v>
      </c>
      <c r="M82" s="43">
        <v>152</v>
      </c>
      <c r="N82" s="43">
        <v>143.5</v>
      </c>
      <c r="O82" s="44">
        <f>+Tabla12[[#This Row],[sbruto]]-Tabla12[[#This Row],[Impuesto Sobre la R]]-Tabla12[[#This Row],[Seguro Familiar de]]-Tabla12[[#This Row],[AFP]]-Tabla12[[#This Row],[sneto]]</f>
        <v>25</v>
      </c>
      <c r="P82" s="41">
        <v>4679.5</v>
      </c>
      <c r="Q82" s="15" t="str" cm="1">
        <f t="array" ref="Q82">_xlfn.XLOOKUP(Tabla12[[#This Row],[codigo]],Tabla5[codigo],LEFT(Tabla5[Genero],1))</f>
        <v>F</v>
      </c>
      <c r="R82" s="15" t="str">
        <f>_xlfn.XLOOKUP(Tabla12[[#This Row],[codigo]],Tabla5[codigo],Tabla5[Lugar Funciones Codigo])</f>
        <v>01.83.02</v>
      </c>
    </row>
    <row r="83" spans="1:18">
      <c r="A83" s="40" t="s">
        <v>3333</v>
      </c>
      <c r="B83" s="40" t="str">
        <f t="shared" si="1"/>
        <v>2.1.1.2.0800104862065</v>
      </c>
      <c r="C83" s="40" t="str">
        <f>_xlfn.XLOOKUP(A83,ctas[Tipo Empleado],ctas[cta])</f>
        <v>2.1.1.2.08</v>
      </c>
      <c r="D83" s="40" t="s">
        <v>3103</v>
      </c>
      <c r="E83" s="40" t="str">
        <f>_xlfn.XLOOKUP(Tabla12[[#This Row],[codigo]],Tabla5[codigo],Tabla5[Empleado])</f>
        <v>ROSARIO JOSELINE NOLASCO DE MOTA</v>
      </c>
      <c r="F83" s="40" t="str">
        <f>_xlfn.XLOOKUP(Tabla12[[#This Row],[codigo]],Tabla5[codigo],Tabla5[Cargo])</f>
        <v>ENCARGADO DE PLANIFICACION</v>
      </c>
      <c r="G83" s="40" t="str">
        <f>_xlfn.XLOOKUP(Tabla12[[#This Row],[codigo]],Tabla5[codigo],Tabla5[Lugar Funciones])</f>
        <v>TEATRO NACIONAL</v>
      </c>
      <c r="H83" s="45" t="str">
        <f>Tabla12[[#This Row],[TIPO]]</f>
        <v>EMPLEADOS TEMPORALES</v>
      </c>
      <c r="I83" s="62">
        <f>_xlfn.XLOOKUP(Tabla12[[#This Row],[nodoc]],'[1]Temporales 2022'!$B$146:$B$362,'[1]Temporales 2022'!$F$146:$F$362)</f>
        <v>44682</v>
      </c>
      <c r="J83" s="62">
        <f>_xlfn.XLOOKUP(Tabla12[[#This Row],[nodoc]],'[1]Temporales 2022'!$B$146:$B$362,'[1]Temporales 2022'!$G$146:$G$362)</f>
        <v>44866</v>
      </c>
      <c r="K83" s="43">
        <v>80000</v>
      </c>
      <c r="L83" s="45">
        <v>7400.87</v>
      </c>
      <c r="M83" s="43">
        <v>2432</v>
      </c>
      <c r="N83" s="43">
        <v>2296</v>
      </c>
      <c r="O83" s="44">
        <f>+Tabla12[[#This Row],[sbruto]]-Tabla12[[#This Row],[Impuesto Sobre la R]]-Tabla12[[#This Row],[Seguro Familiar de]]-Tabla12[[#This Row],[AFP]]-Tabla12[[#This Row],[sneto]]</f>
        <v>25</v>
      </c>
      <c r="P83" s="41">
        <v>67846.13</v>
      </c>
      <c r="Q83" s="15" t="str" cm="1">
        <f t="array" ref="Q83">_xlfn.XLOOKUP(Tabla12[[#This Row],[codigo]],Tabla5[codigo],LEFT(Tabla5[Genero],1))</f>
        <v>F</v>
      </c>
      <c r="R83" s="15" t="str">
        <f>_xlfn.XLOOKUP(Tabla12[[#This Row],[codigo]],Tabla5[codigo],Tabla5[Lugar Funciones Codigo])</f>
        <v>01.83.02.00.01</v>
      </c>
    </row>
    <row r="84" spans="1:18">
      <c r="A84" s="40" t="s">
        <v>3333</v>
      </c>
      <c r="B84" s="40" t="str">
        <f t="shared" si="1"/>
        <v>2.1.1.2.0800116514092</v>
      </c>
      <c r="C84" s="40" t="str">
        <f>_xlfn.XLOOKUP(A84,ctas[Tipo Empleado],ctas[cta])</f>
        <v>2.1.1.2.08</v>
      </c>
      <c r="D84" s="40" t="s">
        <v>3081</v>
      </c>
      <c r="E84" s="40" t="str">
        <f>_xlfn.XLOOKUP(Tabla12[[#This Row],[codigo]],Tabla5[codigo],Tabla5[Empleado])</f>
        <v>MILTON CRUZ SANCHEZ</v>
      </c>
      <c r="F84" s="40" t="str">
        <f>_xlfn.XLOOKUP(Tabla12[[#This Row],[codigo]],Tabla5[codigo],Tabla5[Cargo])</f>
        <v>DIRECTOR (A) TECNICO (A)</v>
      </c>
      <c r="G84" s="40" t="str">
        <f>_xlfn.XLOOKUP(Tabla12[[#This Row],[codigo]],Tabla5[codigo],Tabla5[Lugar Funciones])</f>
        <v>TEATRO NACIONAL</v>
      </c>
      <c r="H84" s="43" t="str">
        <f>Tabla12[[#This Row],[TIPO]]</f>
        <v>EMPLEADOS TEMPORALES</v>
      </c>
      <c r="I84" s="61">
        <f>_xlfn.XLOOKUP(Tabla12[[#This Row],[nodoc]],'[1]Temporales 2022'!$B$146:$B$362,'[1]Temporales 2022'!$F$146:$F$362)</f>
        <v>44682</v>
      </c>
      <c r="J84" s="61">
        <f>_xlfn.XLOOKUP(Tabla12[[#This Row],[nodoc]],'[1]Temporales 2022'!$B$146:$B$362,'[1]Temporales 2022'!$G$146:$G$362)</f>
        <v>44866</v>
      </c>
      <c r="K84" s="43">
        <v>75000</v>
      </c>
      <c r="L84" s="43">
        <v>6309.38</v>
      </c>
      <c r="M84" s="43">
        <v>2280</v>
      </c>
      <c r="N84" s="43">
        <v>2152.5</v>
      </c>
      <c r="O84" s="44">
        <f>+Tabla12[[#This Row],[sbruto]]-Tabla12[[#This Row],[Impuesto Sobre la R]]-Tabla12[[#This Row],[Seguro Familiar de]]-Tabla12[[#This Row],[AFP]]-Tabla12[[#This Row],[sneto]]</f>
        <v>24.999999999992724</v>
      </c>
      <c r="P84" s="41">
        <v>64233.120000000003</v>
      </c>
      <c r="Q84" s="15" t="str" cm="1">
        <f t="array" ref="Q84">_xlfn.XLOOKUP(Tabla12[[#This Row],[codigo]],Tabla5[codigo],LEFT(Tabla5[Genero],1))</f>
        <v>M</v>
      </c>
      <c r="R84" s="15" t="str">
        <f>_xlfn.XLOOKUP(Tabla12[[#This Row],[codigo]],Tabla5[codigo],Tabla5[Lugar Funciones Codigo])</f>
        <v>01.83.02.00.01</v>
      </c>
    </row>
    <row r="85" spans="1:18">
      <c r="A85" s="40" t="s">
        <v>3333</v>
      </c>
      <c r="B85" s="40" t="str">
        <f t="shared" si="1"/>
        <v>2.1.1.2.0803103485854</v>
      </c>
      <c r="C85" s="40" t="str">
        <f>_xlfn.XLOOKUP(A85,ctas[Tipo Empleado],ctas[cta])</f>
        <v>2.1.1.2.08</v>
      </c>
      <c r="D85" s="40" t="s">
        <v>3007</v>
      </c>
      <c r="E85" s="40" t="str">
        <f>_xlfn.XLOOKUP(Tabla12[[#This Row],[codigo]],Tabla5[codigo],Tabla5[Empleado])</f>
        <v>DAMARIS ALTAGRACIA ALVAREZ MEDRANO</v>
      </c>
      <c r="F85" s="40" t="str">
        <f>_xlfn.XLOOKUP(Tabla12[[#This Row],[codigo]],Tabla5[codigo],Tabla5[Cargo])</f>
        <v>ANALISTA DE RECURSOS HUMANOS</v>
      </c>
      <c r="G85" s="40" t="str">
        <f>_xlfn.XLOOKUP(Tabla12[[#This Row],[codigo]],Tabla5[codigo],Tabla5[Lugar Funciones])</f>
        <v>GRAN TEATRO DEL CIBAO</v>
      </c>
      <c r="H85" s="45" t="str">
        <f>Tabla12[[#This Row],[TIPO]]</f>
        <v>EMPLEADOS TEMPORALES</v>
      </c>
      <c r="I85" s="62">
        <f>_xlfn.XLOOKUP(Tabla12[[#This Row],[nodoc]],'[1]Temporales 2022'!$B$146:$B$362,'[1]Temporales 2022'!$F$146:$F$362)</f>
        <v>44621</v>
      </c>
      <c r="J85" s="62">
        <f>_xlfn.XLOOKUP(Tabla12[[#This Row],[nodoc]],'[1]Temporales 2022'!$B$146:$B$362,'[1]Temporales 2022'!$G$146:$G$362)</f>
        <v>44805</v>
      </c>
      <c r="K85" s="43">
        <v>60000</v>
      </c>
      <c r="L85" s="45">
        <v>3216.65</v>
      </c>
      <c r="M85" s="43">
        <v>1824</v>
      </c>
      <c r="N85" s="43">
        <v>1722</v>
      </c>
      <c r="O85" s="44">
        <f>+Tabla12[[#This Row],[sbruto]]-Tabla12[[#This Row],[Impuesto Sobre la R]]-Tabla12[[#This Row],[Seguro Familiar de]]-Tabla12[[#This Row],[AFP]]-Tabla12[[#This Row],[sneto]]</f>
        <v>1375.1199999999953</v>
      </c>
      <c r="P85" s="41">
        <v>51862.23</v>
      </c>
      <c r="Q85" s="15" t="str" cm="1">
        <f t="array" ref="Q85">_xlfn.XLOOKUP(Tabla12[[#This Row],[codigo]],Tabla5[codigo],LEFT(Tabla5[Genero],1))</f>
        <v>F</v>
      </c>
      <c r="R85" s="15" t="str">
        <f>_xlfn.XLOOKUP(Tabla12[[#This Row],[codigo]],Tabla5[codigo],Tabla5[Lugar Funciones Codigo])</f>
        <v>01.83.02.00.02</v>
      </c>
    </row>
    <row r="86" spans="1:18">
      <c r="A86" s="40" t="s">
        <v>3333</v>
      </c>
      <c r="B86" s="40" t="str">
        <f t="shared" si="1"/>
        <v>2.1.1.2.0822301291641</v>
      </c>
      <c r="C86" s="40" t="str">
        <f>_xlfn.XLOOKUP(A86,ctas[Tipo Empleado],ctas[cta])</f>
        <v>2.1.1.2.08</v>
      </c>
      <c r="D86" s="40" t="s">
        <v>3014</v>
      </c>
      <c r="E86" s="40" t="str">
        <f>_xlfn.XLOOKUP(Tabla12[[#This Row],[codigo]],Tabla5[codigo],Tabla5[Empleado])</f>
        <v>DORCHY RODRIGUEZ CARABALLO</v>
      </c>
      <c r="F86" s="40" t="str">
        <f>_xlfn.XLOOKUP(Tabla12[[#This Row],[codigo]],Tabla5[codigo],Tabla5[Cargo])</f>
        <v>CONTADOR (A)</v>
      </c>
      <c r="G86" s="40" t="str">
        <f>_xlfn.XLOOKUP(Tabla12[[#This Row],[codigo]],Tabla5[codigo],Tabla5[Lugar Funciones])</f>
        <v>GRAN TEATRO DEL CIBAO</v>
      </c>
      <c r="H86" s="45" t="str">
        <f>Tabla12[[#This Row],[TIPO]]</f>
        <v>EMPLEADOS TEMPORALES</v>
      </c>
      <c r="I86" s="62">
        <f>_xlfn.XLOOKUP(Tabla12[[#This Row],[nodoc]],'[1]Temporales 2022'!$B$146:$B$362,'[1]Temporales 2022'!$F$146:$F$362)</f>
        <v>44531</v>
      </c>
      <c r="J86" s="62">
        <f>_xlfn.XLOOKUP(Tabla12[[#This Row],[nodoc]],'[1]Temporales 2022'!$B$146:$B$362,'[1]Temporales 2022'!$G$146:$G$362)</f>
        <v>44713</v>
      </c>
      <c r="K86" s="43">
        <v>50000</v>
      </c>
      <c r="L86" s="45">
        <v>1854</v>
      </c>
      <c r="M86" s="43">
        <v>1520</v>
      </c>
      <c r="N86" s="43">
        <v>1435</v>
      </c>
      <c r="O86" s="44">
        <f>+Tabla12[[#This Row],[sbruto]]-Tabla12[[#This Row],[Impuesto Sobre la R]]-Tabla12[[#This Row],[Seguro Familiar de]]-Tabla12[[#This Row],[AFP]]-Tabla12[[#This Row],[sneto]]</f>
        <v>25</v>
      </c>
      <c r="P86" s="41">
        <v>45166</v>
      </c>
      <c r="Q86" s="15" t="str" cm="1">
        <f t="array" ref="Q86">_xlfn.XLOOKUP(Tabla12[[#This Row],[codigo]],Tabla5[codigo],LEFT(Tabla5[Genero],1))</f>
        <v>F</v>
      </c>
      <c r="R86" s="15" t="str">
        <f>_xlfn.XLOOKUP(Tabla12[[#This Row],[codigo]],Tabla5[codigo],Tabla5[Lugar Funciones Codigo])</f>
        <v>01.83.02.00.02</v>
      </c>
    </row>
    <row r="87" spans="1:18">
      <c r="A87" s="40" t="s">
        <v>3333</v>
      </c>
      <c r="B87" s="40" t="str">
        <f t="shared" si="1"/>
        <v>2.1.1.2.0803103787838</v>
      </c>
      <c r="C87" s="40" t="str">
        <f>_xlfn.XLOOKUP(A87,ctas[Tipo Empleado],ctas[cta])</f>
        <v>2.1.1.2.08</v>
      </c>
      <c r="D87" s="40" t="s">
        <v>3041</v>
      </c>
      <c r="E87" s="40" t="str">
        <f>_xlfn.XLOOKUP(Tabla12[[#This Row],[codigo]],Tabla5[codigo],Tabla5[Empleado])</f>
        <v>JORGE LUCIANO RODRIGUEZ NUÑEZ</v>
      </c>
      <c r="F87" s="40" t="str">
        <f>_xlfn.XLOOKUP(Tabla12[[#This Row],[codigo]],Tabla5[codigo],Tabla5[Cargo])</f>
        <v>COORDINADOR (A)</v>
      </c>
      <c r="G87" s="40" t="str">
        <f>_xlfn.XLOOKUP(Tabla12[[#This Row],[codigo]],Tabla5[codigo],Tabla5[Lugar Funciones])</f>
        <v>GRAN TEATRO DEL CIBAO</v>
      </c>
      <c r="H87" s="43" t="str">
        <f>Tabla12[[#This Row],[TIPO]]</f>
        <v>EMPLEADOS TEMPORALES</v>
      </c>
      <c r="I87" s="61">
        <f>_xlfn.XLOOKUP(Tabla12[[#This Row],[nodoc]],'[1]Temporales 2022'!$B$146:$B$362,'[1]Temporales 2022'!$F$146:$F$362)</f>
        <v>44564</v>
      </c>
      <c r="J87" s="61">
        <f>_xlfn.XLOOKUP(Tabla12[[#This Row],[nodoc]],'[1]Temporales 2022'!$B$146:$B$362,'[1]Temporales 2022'!$G$146:$G$362)</f>
        <v>44745</v>
      </c>
      <c r="K87" s="43">
        <v>50000</v>
      </c>
      <c r="L87" s="43">
        <v>1854</v>
      </c>
      <c r="M87" s="43">
        <v>1520</v>
      </c>
      <c r="N87" s="43">
        <v>1435</v>
      </c>
      <c r="O87" s="44">
        <f>+Tabla12[[#This Row],[sbruto]]-Tabla12[[#This Row],[Impuesto Sobre la R]]-Tabla12[[#This Row],[Seguro Familiar de]]-Tabla12[[#This Row],[AFP]]-Tabla12[[#This Row],[sneto]]</f>
        <v>25</v>
      </c>
      <c r="P87" s="41">
        <v>45166</v>
      </c>
      <c r="Q87" s="15" t="str" cm="1">
        <f t="array" ref="Q87">_xlfn.XLOOKUP(Tabla12[[#This Row],[codigo]],Tabla5[codigo],LEFT(Tabla5[Genero],1))</f>
        <v>M</v>
      </c>
      <c r="R87" s="15" t="str">
        <f>_xlfn.XLOOKUP(Tabla12[[#This Row],[codigo]],Tabla5[codigo],Tabla5[Lugar Funciones Codigo])</f>
        <v>01.83.02.00.02</v>
      </c>
    </row>
    <row r="88" spans="1:18">
      <c r="A88" s="40" t="s">
        <v>3333</v>
      </c>
      <c r="B88" s="40" t="str">
        <f t="shared" si="1"/>
        <v>2.1.1.2.0803103587022</v>
      </c>
      <c r="C88" s="40" t="str">
        <f>_xlfn.XLOOKUP(A88,ctas[Tipo Empleado],ctas[cta])</f>
        <v>2.1.1.2.08</v>
      </c>
      <c r="D88" s="40" t="s">
        <v>3009</v>
      </c>
      <c r="E88" s="40" t="str">
        <f>_xlfn.XLOOKUP(Tabla12[[#This Row],[codigo]],Tabla5[codigo],Tabla5[Empleado])</f>
        <v>DAYSI MIGUELINA JIMENEZ DE SECLI</v>
      </c>
      <c r="F88" s="40" t="str">
        <f>_xlfn.XLOOKUP(Tabla12[[#This Row],[codigo]],Tabla5[codigo],Tabla5[Cargo])</f>
        <v>ANALISTA DE COMPRAS Y CONTRATACIONES</v>
      </c>
      <c r="G88" s="40" t="str">
        <f>_xlfn.XLOOKUP(Tabla12[[#This Row],[codigo]],Tabla5[codigo],Tabla5[Lugar Funciones])</f>
        <v>GRAN TEATRO DEL CIBAO</v>
      </c>
      <c r="H88" s="45" t="str">
        <f>Tabla12[[#This Row],[TIPO]]</f>
        <v>EMPLEADOS TEMPORALES</v>
      </c>
      <c r="I88" s="62">
        <f>_xlfn.XLOOKUP(Tabla12[[#This Row],[nodoc]],'[1]Temporales 2022'!$B$146:$B$362,'[1]Temporales 2022'!$F$146:$F$362)</f>
        <v>44593</v>
      </c>
      <c r="J88" s="62">
        <f>_xlfn.XLOOKUP(Tabla12[[#This Row],[nodoc]],'[1]Temporales 2022'!$B$146:$B$362,'[1]Temporales 2022'!$G$146:$G$362)</f>
        <v>44774</v>
      </c>
      <c r="K88" s="43">
        <v>45000</v>
      </c>
      <c r="L88" s="45">
        <v>945.81</v>
      </c>
      <c r="M88" s="43">
        <v>1368</v>
      </c>
      <c r="N88" s="43">
        <v>1291.5</v>
      </c>
      <c r="O88" s="44">
        <f>+Tabla12[[#This Row],[sbruto]]-Tabla12[[#This Row],[Impuesto Sobre la R]]-Tabla12[[#This Row],[Seguro Familiar de]]-Tabla12[[#This Row],[AFP]]-Tabla12[[#This Row],[sneto]]</f>
        <v>1375.1200000000026</v>
      </c>
      <c r="P88" s="41">
        <v>40019.57</v>
      </c>
      <c r="Q88" s="15" t="str" cm="1">
        <f t="array" ref="Q88">_xlfn.XLOOKUP(Tabla12[[#This Row],[codigo]],Tabla5[codigo],LEFT(Tabla5[Genero],1))</f>
        <v>F</v>
      </c>
      <c r="R88" s="15" t="str">
        <f>_xlfn.XLOOKUP(Tabla12[[#This Row],[codigo]],Tabla5[codigo],Tabla5[Lugar Funciones Codigo])</f>
        <v>01.83.02.00.02</v>
      </c>
    </row>
    <row r="89" spans="1:18">
      <c r="A89" s="40" t="s">
        <v>3333</v>
      </c>
      <c r="B89" s="40" t="str">
        <f t="shared" si="1"/>
        <v>2.1.1.2.0840221840115</v>
      </c>
      <c r="C89" s="40" t="str">
        <f>_xlfn.XLOOKUP(A89,ctas[Tipo Empleado],ctas[cta])</f>
        <v>2.1.1.2.08</v>
      </c>
      <c r="D89" s="40" t="s">
        <v>3084</v>
      </c>
      <c r="E89" s="40" t="str">
        <f>_xlfn.XLOOKUP(Tabla12[[#This Row],[codigo]],Tabla5[codigo],Tabla5[Empleado])</f>
        <v>MONSERRAT CURIEL AQUINO</v>
      </c>
      <c r="F89" s="40" t="str">
        <f>_xlfn.XLOOKUP(Tabla12[[#This Row],[codigo]],Tabla5[codigo],Tabla5[Cargo])</f>
        <v>TECNICO ADMINISTRATIVO</v>
      </c>
      <c r="G89" s="40" t="str">
        <f>_xlfn.XLOOKUP(Tabla12[[#This Row],[codigo]],Tabla5[codigo],Tabla5[Lugar Funciones])</f>
        <v>GRAN TEATRO DEL CIBAO</v>
      </c>
      <c r="H89" s="43" t="str">
        <f>Tabla12[[#This Row],[TIPO]]</f>
        <v>EMPLEADOS TEMPORALES</v>
      </c>
      <c r="I89" s="61">
        <f>_xlfn.XLOOKUP(Tabla12[[#This Row],[nodoc]],'[1]Temporales 2022'!$B$146:$B$362,'[1]Temporales 2022'!$F$146:$F$362)</f>
        <v>44621</v>
      </c>
      <c r="J89" s="61">
        <f>_xlfn.XLOOKUP(Tabla12[[#This Row],[nodoc]],'[1]Temporales 2022'!$B$146:$B$362,'[1]Temporales 2022'!$G$146:$G$362)</f>
        <v>44805</v>
      </c>
      <c r="K89" s="43">
        <v>45000</v>
      </c>
      <c r="L89" s="43">
        <v>1148.33</v>
      </c>
      <c r="M89" s="43">
        <v>1368</v>
      </c>
      <c r="N89" s="43">
        <v>1291.5</v>
      </c>
      <c r="O89" s="44">
        <f>+Tabla12[[#This Row],[sbruto]]-Tabla12[[#This Row],[Impuesto Sobre la R]]-Tabla12[[#This Row],[Seguro Familiar de]]-Tabla12[[#This Row],[AFP]]-Tabla12[[#This Row],[sneto]]</f>
        <v>25</v>
      </c>
      <c r="P89" s="41">
        <v>41167.17</v>
      </c>
      <c r="Q89" s="15" t="str" cm="1">
        <f t="array" ref="Q89">_xlfn.XLOOKUP(Tabla12[[#This Row],[codigo]],Tabla5[codigo],LEFT(Tabla5[Genero],1))</f>
        <v>F</v>
      </c>
      <c r="R89" s="15" t="str">
        <f>_xlfn.XLOOKUP(Tabla12[[#This Row],[codigo]],Tabla5[codigo],Tabla5[Lugar Funciones Codigo])</f>
        <v>01.83.02.00.02</v>
      </c>
    </row>
    <row r="90" spans="1:18">
      <c r="A90" s="40" t="s">
        <v>3333</v>
      </c>
      <c r="B90" s="40" t="str">
        <f t="shared" si="1"/>
        <v>2.1.1.2.0840222839769</v>
      </c>
      <c r="C90" s="40" t="str">
        <f>_xlfn.XLOOKUP(A90,ctas[Tipo Empleado],ctas[cta])</f>
        <v>2.1.1.2.08</v>
      </c>
      <c r="D90" s="40" t="s">
        <v>3051</v>
      </c>
      <c r="E90" s="40" t="str">
        <f>_xlfn.XLOOKUP(Tabla12[[#This Row],[codigo]],Tabla5[codigo],Tabla5[Empleado])</f>
        <v>JUAN RAMON CONTRERAS STEFAN</v>
      </c>
      <c r="F90" s="40" t="str">
        <f>_xlfn.XLOOKUP(Tabla12[[#This Row],[codigo]],Tabla5[codigo],Tabla5[Cargo])</f>
        <v>ANIMADOR CULTURAL</v>
      </c>
      <c r="G90" s="40" t="str">
        <f>_xlfn.XLOOKUP(Tabla12[[#This Row],[codigo]],Tabla5[codigo],Tabla5[Lugar Funciones])</f>
        <v>GRAN TEATRO DEL CIBAO</v>
      </c>
      <c r="H90" s="45" t="str">
        <f>Tabla12[[#This Row],[TIPO]]</f>
        <v>EMPLEADOS TEMPORALES</v>
      </c>
      <c r="I90" s="62">
        <f>_xlfn.XLOOKUP(Tabla12[[#This Row],[nodoc]],'[1]Temporales 2022'!$B$146:$B$362,'[1]Temporales 2022'!$F$146:$F$362)</f>
        <v>44531</v>
      </c>
      <c r="J90" s="62">
        <f>_xlfn.XLOOKUP(Tabla12[[#This Row],[nodoc]],'[1]Temporales 2022'!$B$146:$B$362,'[1]Temporales 2022'!$G$146:$G$362)</f>
        <v>44713</v>
      </c>
      <c r="K90" s="43">
        <v>36000</v>
      </c>
      <c r="L90" s="46">
        <v>0</v>
      </c>
      <c r="M90" s="43">
        <v>1094.4000000000001</v>
      </c>
      <c r="N90" s="43">
        <v>1033.2</v>
      </c>
      <c r="O90" s="44">
        <f>+Tabla12[[#This Row],[sbruto]]-Tabla12[[#This Row],[Impuesto Sobre la R]]-Tabla12[[#This Row],[Seguro Familiar de]]-Tabla12[[#This Row],[AFP]]-Tabla12[[#This Row],[sneto]]</f>
        <v>25</v>
      </c>
      <c r="P90" s="41">
        <v>33847.4</v>
      </c>
      <c r="Q90" s="15" t="str" cm="1">
        <f t="array" ref="Q90">_xlfn.XLOOKUP(Tabla12[[#This Row],[codigo]],Tabla5[codigo],LEFT(Tabla5[Genero],1))</f>
        <v>M</v>
      </c>
      <c r="R90" s="15" t="str">
        <f>_xlfn.XLOOKUP(Tabla12[[#This Row],[codigo]],Tabla5[codigo],Tabla5[Lugar Funciones Codigo])</f>
        <v>01.83.02.00.02</v>
      </c>
    </row>
    <row r="91" spans="1:18">
      <c r="A91" s="40" t="s">
        <v>3333</v>
      </c>
      <c r="B91" s="40" t="str">
        <f t="shared" si="1"/>
        <v>2.1.1.2.0803100402639</v>
      </c>
      <c r="C91" s="40" t="str">
        <f>_xlfn.XLOOKUP(A91,ctas[Tipo Empleado],ctas[cta])</f>
        <v>2.1.1.2.08</v>
      </c>
      <c r="D91" s="40" t="s">
        <v>3100</v>
      </c>
      <c r="E91" s="40" t="str">
        <f>_xlfn.XLOOKUP(Tabla12[[#This Row],[codigo]],Tabla5[codigo],Tabla5[Empleado])</f>
        <v>ROBINSON BERNABE AYBAR</v>
      </c>
      <c r="F91" s="40" t="str">
        <f>_xlfn.XLOOKUP(Tabla12[[#This Row],[codigo]],Tabla5[codigo],Tabla5[Cargo])</f>
        <v>ENCARGADO (A)</v>
      </c>
      <c r="G91" s="40" t="str">
        <f>_xlfn.XLOOKUP(Tabla12[[#This Row],[codigo]],Tabla5[codigo],Tabla5[Lugar Funciones])</f>
        <v>CENTRO DE LA CULTURA DE SANTIAGO</v>
      </c>
      <c r="H91" s="45" t="str">
        <f>Tabla12[[#This Row],[TIPO]]</f>
        <v>EMPLEADOS TEMPORALES</v>
      </c>
      <c r="I91" s="62" t="e">
        <f>_xlfn.XLOOKUP(Tabla12[[#This Row],[nodoc]],'[1]Temporales 2022'!$B$146:$B$362,'[1]Temporales 2022'!$F$146:$F$362)</f>
        <v>#N/A</v>
      </c>
      <c r="J91" s="62" t="e">
        <f>_xlfn.XLOOKUP(Tabla12[[#This Row],[nodoc]],'[1]Temporales 2022'!$B$146:$B$362,'[1]Temporales 2022'!$G$146:$G$362)</f>
        <v>#N/A</v>
      </c>
      <c r="K91" s="43">
        <v>115000</v>
      </c>
      <c r="L91" s="45">
        <v>15633.74</v>
      </c>
      <c r="M91" s="43">
        <v>3496</v>
      </c>
      <c r="N91" s="43">
        <v>3300.5</v>
      </c>
      <c r="O91" s="44">
        <f>+Tabla12[[#This Row],[sbruto]]-Tabla12[[#This Row],[Impuesto Sobre la R]]-Tabla12[[#This Row],[Seguro Familiar de]]-Tabla12[[#This Row],[AFP]]-Tabla12[[#This Row],[sneto]]</f>
        <v>25</v>
      </c>
      <c r="P91" s="41">
        <v>92544.76</v>
      </c>
      <c r="Q91" s="15" t="str" cm="1">
        <f t="array" ref="Q91">_xlfn.XLOOKUP(Tabla12[[#This Row],[codigo]],Tabla5[codigo],LEFT(Tabla5[Genero],1))</f>
        <v>M</v>
      </c>
      <c r="R91" s="15" t="str">
        <f>_xlfn.XLOOKUP(Tabla12[[#This Row],[codigo]],Tabla5[codigo],Tabla5[Lugar Funciones Codigo])</f>
        <v>01.83.02.00.03</v>
      </c>
    </row>
    <row r="92" spans="1:18">
      <c r="A92" s="40" t="s">
        <v>3333</v>
      </c>
      <c r="B92" s="40" t="str">
        <f t="shared" si="1"/>
        <v>2.1.1.2.0803400487710</v>
      </c>
      <c r="C92" s="40" t="str">
        <f>_xlfn.XLOOKUP(A92,ctas[Tipo Empleado],ctas[cta])</f>
        <v>2.1.1.2.08</v>
      </c>
      <c r="D92" s="40" t="s">
        <v>3021</v>
      </c>
      <c r="E92" s="40" t="str">
        <f>_xlfn.XLOOKUP(Tabla12[[#This Row],[codigo]],Tabla5[codigo],Tabla5[Empleado])</f>
        <v>EVA MARIA ESPINAL DE ACOSTA</v>
      </c>
      <c r="F92" s="40" t="str">
        <f>_xlfn.XLOOKUP(Tabla12[[#This Row],[codigo]],Tabla5[codigo],Tabla5[Cargo])</f>
        <v>CONTADOR (A)</v>
      </c>
      <c r="G92" s="40" t="str">
        <f>_xlfn.XLOOKUP(Tabla12[[#This Row],[codigo]],Tabla5[codigo],Tabla5[Lugar Funciones])</f>
        <v>CENTRO DE LA CULTURA DE SANTIAGO</v>
      </c>
      <c r="H92" s="45" t="str">
        <f>Tabla12[[#This Row],[TIPO]]</f>
        <v>EMPLEADOS TEMPORALES</v>
      </c>
      <c r="I92" s="62">
        <f>_xlfn.XLOOKUP(Tabla12[[#This Row],[nodoc]],'[1]Temporales 2022'!$B$146:$B$362,'[1]Temporales 2022'!$F$146:$F$362)</f>
        <v>44531</v>
      </c>
      <c r="J92" s="62">
        <f>_xlfn.XLOOKUP(Tabla12[[#This Row],[nodoc]],'[1]Temporales 2022'!$B$146:$B$362,'[1]Temporales 2022'!$G$146:$G$362)</f>
        <v>44713</v>
      </c>
      <c r="K92" s="43">
        <v>45000</v>
      </c>
      <c r="L92" s="45">
        <v>1148.33</v>
      </c>
      <c r="M92" s="43">
        <v>1368</v>
      </c>
      <c r="N92" s="43">
        <v>1291.5</v>
      </c>
      <c r="O92" s="44">
        <f>+Tabla12[[#This Row],[sbruto]]-Tabla12[[#This Row],[Impuesto Sobre la R]]-Tabla12[[#This Row],[Seguro Familiar de]]-Tabla12[[#This Row],[AFP]]-Tabla12[[#This Row],[sneto]]</f>
        <v>25</v>
      </c>
      <c r="P92" s="41">
        <v>41167.17</v>
      </c>
      <c r="Q92" s="15" t="str" cm="1">
        <f t="array" ref="Q92">_xlfn.XLOOKUP(Tabla12[[#This Row],[codigo]],Tabla5[codigo],LEFT(Tabla5[Genero],1))</f>
        <v>F</v>
      </c>
      <c r="R92" s="15" t="str">
        <f>_xlfn.XLOOKUP(Tabla12[[#This Row],[codigo]],Tabla5[codigo],Tabla5[Lugar Funciones Codigo])</f>
        <v>01.83.02.00.03</v>
      </c>
    </row>
    <row r="93" spans="1:18">
      <c r="A93" s="40" t="s">
        <v>3333</v>
      </c>
      <c r="B93" s="40" t="str">
        <f t="shared" si="1"/>
        <v>2.1.1.2.0800101844918</v>
      </c>
      <c r="C93" s="40" t="str">
        <f>_xlfn.XLOOKUP(A93,ctas[Tipo Empleado],ctas[cta])</f>
        <v>2.1.1.2.08</v>
      </c>
      <c r="D93" s="40" t="s">
        <v>3004</v>
      </c>
      <c r="E93" s="40" t="str">
        <f>_xlfn.XLOOKUP(Tabla12[[#This Row],[codigo]],Tabla5[codigo],Tabla5[Empleado])</f>
        <v>CLAUDIA LISBET MORALES HERNANDEZ</v>
      </c>
      <c r="F93" s="40" t="str">
        <f>_xlfn.XLOOKUP(Tabla12[[#This Row],[codigo]],Tabla5[codigo],Tabla5[Cargo])</f>
        <v>MAESTRO DE ARTESANIA</v>
      </c>
      <c r="G93" s="40" t="str">
        <f>_xlfn.XLOOKUP(Tabla12[[#This Row],[codigo]],Tabla5[codigo],Tabla5[Lugar Funciones])</f>
        <v>CENTRO DE LA CULTURA NARCISO GONZALEZ</v>
      </c>
      <c r="H93" s="45" t="str">
        <f>Tabla12[[#This Row],[TIPO]]</f>
        <v>EMPLEADOS TEMPORALES</v>
      </c>
      <c r="I93" s="62">
        <f>_xlfn.XLOOKUP(Tabla12[[#This Row],[nodoc]],'[1]Temporales 2022'!$B$146:$B$362,'[1]Temporales 2022'!$F$146:$F$362)</f>
        <v>44593</v>
      </c>
      <c r="J93" s="62">
        <f>_xlfn.XLOOKUP(Tabla12[[#This Row],[nodoc]],'[1]Temporales 2022'!$B$146:$B$362,'[1]Temporales 2022'!$G$146:$G$362)</f>
        <v>44774</v>
      </c>
      <c r="K93" s="43">
        <v>16500</v>
      </c>
      <c r="L93" s="46">
        <v>0</v>
      </c>
      <c r="M93" s="43">
        <v>501.6</v>
      </c>
      <c r="N93" s="43">
        <v>473.55</v>
      </c>
      <c r="O93" s="44">
        <f>+Tabla12[[#This Row],[sbruto]]-Tabla12[[#This Row],[Impuesto Sobre la R]]-Tabla12[[#This Row],[Seguro Familiar de]]-Tabla12[[#This Row],[AFP]]-Tabla12[[#This Row],[sneto]]</f>
        <v>25</v>
      </c>
      <c r="P93" s="41">
        <v>15499.85</v>
      </c>
      <c r="Q93" s="15" t="str" cm="1">
        <f t="array" ref="Q93">_xlfn.XLOOKUP(Tabla12[[#This Row],[codigo]],Tabla5[codigo],LEFT(Tabla5[Genero],1))</f>
        <v>F</v>
      </c>
      <c r="R93" s="15" t="str">
        <f>_xlfn.XLOOKUP(Tabla12[[#This Row],[codigo]],Tabla5[codigo],Tabla5[Lugar Funciones Codigo])</f>
        <v>01.83.02.00.04</v>
      </c>
    </row>
    <row r="94" spans="1:18">
      <c r="A94" s="40" t="s">
        <v>3333</v>
      </c>
      <c r="B94" s="40" t="str">
        <f t="shared" si="1"/>
        <v>2.1.1.2.0840226080253</v>
      </c>
      <c r="C94" s="40" t="str">
        <f>_xlfn.XLOOKUP(A94,ctas[Tipo Empleado],ctas[cta])</f>
        <v>2.1.1.2.08</v>
      </c>
      <c r="D94" s="40" t="s">
        <v>3011</v>
      </c>
      <c r="E94" s="40" t="str">
        <f>_xlfn.XLOOKUP(Tabla12[[#This Row],[codigo]],Tabla5[codigo],Tabla5[Empleado])</f>
        <v>DI BLASIO TAVERAS MEDINA</v>
      </c>
      <c r="F94" s="40" t="str">
        <f>_xlfn.XLOOKUP(Tabla12[[#This Row],[codigo]],Tabla5[codigo],Tabla5[Cargo])</f>
        <v>ENCARGADO (A)</v>
      </c>
      <c r="G94" s="40" t="str">
        <f>_xlfn.XLOOKUP(Tabla12[[#This Row],[codigo]],Tabla5[codigo],Tabla5[Lugar Funciones])</f>
        <v>CENTRO CULTURAL SAN JUAN DE LA MAGUANA</v>
      </c>
      <c r="H94" s="45" t="str">
        <f>Tabla12[[#This Row],[TIPO]]</f>
        <v>EMPLEADOS TEMPORALES</v>
      </c>
      <c r="I94" s="62" t="e">
        <f>_xlfn.XLOOKUP(Tabla12[[#This Row],[nodoc]],'[1]Temporales 2022'!$B$146:$B$362,'[1]Temporales 2022'!$F$146:$F$362)</f>
        <v>#N/A</v>
      </c>
      <c r="J94" s="62" t="e">
        <f>_xlfn.XLOOKUP(Tabla12[[#This Row],[nodoc]],'[1]Temporales 2022'!$B$146:$B$362,'[1]Temporales 2022'!$G$146:$G$362)</f>
        <v>#N/A</v>
      </c>
      <c r="K94" s="43">
        <v>100000</v>
      </c>
      <c r="L94" s="45">
        <v>12105.37</v>
      </c>
      <c r="M94" s="43">
        <v>3040</v>
      </c>
      <c r="N94" s="43">
        <v>2870</v>
      </c>
      <c r="O94" s="44">
        <f>+Tabla12[[#This Row],[sbruto]]-Tabla12[[#This Row],[Impuesto Sobre la R]]-Tabla12[[#This Row],[Seguro Familiar de]]-Tabla12[[#This Row],[AFP]]-Tabla12[[#This Row],[sneto]]</f>
        <v>25</v>
      </c>
      <c r="P94" s="41">
        <v>81959.63</v>
      </c>
      <c r="Q94" s="15" t="str" cm="1">
        <f t="array" ref="Q94">_xlfn.XLOOKUP(Tabla12[[#This Row],[codigo]],Tabla5[codigo],LEFT(Tabla5[Genero],1))</f>
        <v>M</v>
      </c>
      <c r="R94" s="15" t="str">
        <f>_xlfn.XLOOKUP(Tabla12[[#This Row],[codigo]],Tabla5[codigo],Tabla5[Lugar Funciones Codigo])</f>
        <v>01.83.02.00.06</v>
      </c>
    </row>
    <row r="95" spans="1:18">
      <c r="A95" s="40" t="s">
        <v>3333</v>
      </c>
      <c r="B95" s="40" t="str">
        <f t="shared" si="1"/>
        <v>2.1.1.2.0822500121193</v>
      </c>
      <c r="C95" s="40" t="str">
        <f>_xlfn.XLOOKUP(A95,ctas[Tipo Empleado],ctas[cta])</f>
        <v>2.1.1.2.08</v>
      </c>
      <c r="D95" s="40" t="s">
        <v>3015</v>
      </c>
      <c r="E95" s="40" t="str">
        <f>_xlfn.XLOOKUP(Tabla12[[#This Row],[codigo]],Tabla5[codigo],Tabla5[Empleado])</f>
        <v>EDDY RICHARD MARTELL BRAZOBAN</v>
      </c>
      <c r="F95" s="40" t="str">
        <f>_xlfn.XLOOKUP(Tabla12[[#This Row],[codigo]],Tabla5[codigo],Tabla5[Cargo])</f>
        <v>ARQUITECTO (A)</v>
      </c>
      <c r="G95" s="40" t="str">
        <f>_xlfn.XLOOKUP(Tabla12[[#This Row],[codigo]],Tabla5[codigo],Tabla5[Lugar Funciones])</f>
        <v>DEPARTAMENTO DE INVENTARIO DE BIENES CULTURALES</v>
      </c>
      <c r="H95" s="45" t="str">
        <f>Tabla12[[#This Row],[TIPO]]</f>
        <v>EMPLEADOS TEMPORALES</v>
      </c>
      <c r="I95" s="62">
        <f>_xlfn.XLOOKUP(Tabla12[[#This Row],[nodoc]],'[1]Temporales 2022'!$B$146:$B$362,'[1]Temporales 2022'!$F$146:$F$362)</f>
        <v>44593</v>
      </c>
      <c r="J95" s="62">
        <f>_xlfn.XLOOKUP(Tabla12[[#This Row],[nodoc]],'[1]Temporales 2022'!$B$146:$B$362,'[1]Temporales 2022'!$G$146:$G$362)</f>
        <v>44774</v>
      </c>
      <c r="K95" s="43">
        <v>45000</v>
      </c>
      <c r="L95" s="45">
        <v>1148.33</v>
      </c>
      <c r="M95" s="43">
        <v>1368</v>
      </c>
      <c r="N95" s="43">
        <v>1291.5</v>
      </c>
      <c r="O95" s="44">
        <f>+Tabla12[[#This Row],[sbruto]]-Tabla12[[#This Row],[Impuesto Sobre la R]]-Tabla12[[#This Row],[Seguro Familiar de]]-Tabla12[[#This Row],[AFP]]-Tabla12[[#This Row],[sneto]]</f>
        <v>25</v>
      </c>
      <c r="P95" s="41">
        <v>41167.17</v>
      </c>
      <c r="Q95" s="15" t="str" cm="1">
        <f t="array" ref="Q95">_xlfn.XLOOKUP(Tabla12[[#This Row],[codigo]],Tabla5[codigo],LEFT(Tabla5[Genero],1))</f>
        <v>M</v>
      </c>
      <c r="R95" s="15" t="str">
        <f>_xlfn.XLOOKUP(Tabla12[[#This Row],[codigo]],Tabla5[codigo],Tabla5[Lugar Funciones Codigo])</f>
        <v>01.83.03.00.00.02</v>
      </c>
    </row>
    <row r="96" spans="1:18">
      <c r="A96" s="40" t="s">
        <v>3333</v>
      </c>
      <c r="B96" s="40" t="str">
        <f t="shared" si="1"/>
        <v>2.1.1.2.0800201442589</v>
      </c>
      <c r="C96" s="40" t="str">
        <f>_xlfn.XLOOKUP(A96,ctas[Tipo Empleado],ctas[cta])</f>
        <v>2.1.1.2.08</v>
      </c>
      <c r="D96" s="40" t="s">
        <v>3035</v>
      </c>
      <c r="E96" s="40" t="str">
        <f>_xlfn.XLOOKUP(Tabla12[[#This Row],[codigo]],Tabla5[codigo],Tabla5[Empleado])</f>
        <v>JESSICA ELAINE GONZALEZ VARGAS</v>
      </c>
      <c r="F96" s="40" t="str">
        <f>_xlfn.XLOOKUP(Tabla12[[#This Row],[codigo]],Tabla5[codigo],Tabla5[Cargo])</f>
        <v>COORDINADOR (A)</v>
      </c>
      <c r="G96" s="40" t="str">
        <f>_xlfn.XLOOKUP(Tabla12[[#This Row],[codigo]],Tabla5[codigo],Tabla5[Lugar Funciones])</f>
        <v>DIRECCION NACIONAL DE PATRIMONIO MONUMENTAL</v>
      </c>
      <c r="H96" s="45" t="str">
        <f>Tabla12[[#This Row],[TIPO]]</f>
        <v>EMPLEADOS TEMPORALES</v>
      </c>
      <c r="I96" s="62">
        <f>_xlfn.XLOOKUP(Tabla12[[#This Row],[nodoc]],'[1]Temporales 2022'!$B$146:$B$362,'[1]Temporales 2022'!$F$146:$F$362)</f>
        <v>44593</v>
      </c>
      <c r="J96" s="62">
        <f>_xlfn.XLOOKUP(Tabla12[[#This Row],[nodoc]],'[1]Temporales 2022'!$B$146:$B$362,'[1]Temporales 2022'!$G$146:$G$362)</f>
        <v>44774</v>
      </c>
      <c r="K96" s="43">
        <v>60000</v>
      </c>
      <c r="L96" s="45">
        <v>3486.68</v>
      </c>
      <c r="M96" s="43">
        <v>1824</v>
      </c>
      <c r="N96" s="43">
        <v>1722</v>
      </c>
      <c r="O96" s="44">
        <f>+Tabla12[[#This Row],[sbruto]]-Tabla12[[#This Row],[Impuesto Sobre la R]]-Tabla12[[#This Row],[Seguro Familiar de]]-Tabla12[[#This Row],[AFP]]-Tabla12[[#This Row],[sneto]]</f>
        <v>25</v>
      </c>
      <c r="P96" s="41">
        <v>52942.32</v>
      </c>
      <c r="Q96" s="15" t="str" cm="1">
        <f t="array" ref="Q96">_xlfn.XLOOKUP(Tabla12[[#This Row],[codigo]],Tabla5[codigo],LEFT(Tabla5[Genero],1))</f>
        <v>F</v>
      </c>
      <c r="R96" s="15" t="str">
        <f>_xlfn.XLOOKUP(Tabla12[[#This Row],[codigo]],Tabla5[codigo],Tabla5[Lugar Funciones Codigo])</f>
        <v>01.83.03.03</v>
      </c>
    </row>
    <row r="97" spans="1:18">
      <c r="A97" s="40" t="s">
        <v>3333</v>
      </c>
      <c r="B97" s="40" t="str">
        <f t="shared" si="1"/>
        <v>2.1.1.2.0800101535060</v>
      </c>
      <c r="C97" s="40" t="str">
        <f>_xlfn.XLOOKUP(A97,ctas[Tipo Empleado],ctas[cta])</f>
        <v>2.1.1.2.08</v>
      </c>
      <c r="D97" s="40" t="s">
        <v>3096</v>
      </c>
      <c r="E97" s="40" t="str">
        <f>_xlfn.XLOOKUP(Tabla12[[#This Row],[codigo]],Tabla5[codigo],Tabla5[Empleado])</f>
        <v>RAIZA VALENTINA PRESTOL ALMANZAR DE CAMPOS</v>
      </c>
      <c r="F97" s="40" t="str">
        <f>_xlfn.XLOOKUP(Tabla12[[#This Row],[codigo]],Tabla5[codigo],Tabla5[Cargo])</f>
        <v>ANALISTA LEGAL</v>
      </c>
      <c r="G97" s="40" t="str">
        <f>_xlfn.XLOOKUP(Tabla12[[#This Row],[codigo]],Tabla5[codigo],Tabla5[Lugar Funciones])</f>
        <v>DIRECCION NACIONAL DE PATRIMONIO MONUMENTAL</v>
      </c>
      <c r="H97" s="45" t="str">
        <f>Tabla12[[#This Row],[TIPO]]</f>
        <v>EMPLEADOS TEMPORALES</v>
      </c>
      <c r="I97" s="62">
        <f>_xlfn.XLOOKUP(Tabla12[[#This Row],[nodoc]],'[1]Temporales 2022'!$B$146:$B$362,'[1]Temporales 2022'!$F$146:$F$362)</f>
        <v>44531</v>
      </c>
      <c r="J97" s="62">
        <f>_xlfn.XLOOKUP(Tabla12[[#This Row],[nodoc]],'[1]Temporales 2022'!$B$146:$B$362,'[1]Temporales 2022'!$G$146:$G$362)</f>
        <v>44713</v>
      </c>
      <c r="K97" s="43">
        <v>55000</v>
      </c>
      <c r="L97" s="45">
        <v>2559.6799999999998</v>
      </c>
      <c r="M97" s="43">
        <v>1672</v>
      </c>
      <c r="N97" s="43">
        <v>1578.5</v>
      </c>
      <c r="O97" s="44">
        <f>+Tabla12[[#This Row],[sbruto]]-Tabla12[[#This Row],[Impuesto Sobre la R]]-Tabla12[[#This Row],[Seguro Familiar de]]-Tabla12[[#This Row],[AFP]]-Tabla12[[#This Row],[sneto]]</f>
        <v>25</v>
      </c>
      <c r="P97" s="41">
        <v>49164.82</v>
      </c>
      <c r="Q97" s="15" t="str" cm="1">
        <f t="array" ref="Q97">_xlfn.XLOOKUP(Tabla12[[#This Row],[codigo]],Tabla5[codigo],LEFT(Tabla5[Genero],1))</f>
        <v>F</v>
      </c>
      <c r="R97" s="15" t="str">
        <f>_xlfn.XLOOKUP(Tabla12[[#This Row],[codigo]],Tabla5[codigo],Tabla5[Lugar Funciones Codigo])</f>
        <v>01.83.03.03</v>
      </c>
    </row>
    <row r="98" spans="1:18">
      <c r="A98" s="40" t="s">
        <v>3333</v>
      </c>
      <c r="B98" s="40" t="str">
        <f t="shared" si="1"/>
        <v>2.1.1.2.0822600023851</v>
      </c>
      <c r="C98" s="40" t="str">
        <f>_xlfn.XLOOKUP(A98,ctas[Tipo Empleado],ctas[cta])</f>
        <v>2.1.1.2.08</v>
      </c>
      <c r="D98" s="40" t="s">
        <v>3110</v>
      </c>
      <c r="E98" s="40" t="str">
        <f>_xlfn.XLOOKUP(Tabla12[[#This Row],[codigo]],Tabla5[codigo],Tabla5[Empleado])</f>
        <v>SMAILING NICOL SILVA PEREZ</v>
      </c>
      <c r="F98" s="40" t="str">
        <f>_xlfn.XLOOKUP(Tabla12[[#This Row],[codigo]],Tabla5[codigo],Tabla5[Cargo])</f>
        <v>ANALISTA PROYECTOS</v>
      </c>
      <c r="G98" s="40" t="str">
        <f>_xlfn.XLOOKUP(Tabla12[[#This Row],[codigo]],Tabla5[codigo],Tabla5[Lugar Funciones])</f>
        <v>DIRECCION NACIONAL DE PATRIMONIO MONUMENTAL</v>
      </c>
      <c r="H98" s="45" t="str">
        <f>Tabla12[[#This Row],[TIPO]]</f>
        <v>EMPLEADOS TEMPORALES</v>
      </c>
      <c r="I98" s="62" t="e">
        <f>_xlfn.XLOOKUP(Tabla12[[#This Row],[nodoc]],'[1]Temporales 2022'!$B$146:$B$362,'[1]Temporales 2022'!$F$146:$F$362)</f>
        <v>#N/A</v>
      </c>
      <c r="J98" s="62" t="e">
        <f>_xlfn.XLOOKUP(Tabla12[[#This Row],[nodoc]],'[1]Temporales 2022'!$B$146:$B$362,'[1]Temporales 2022'!$G$146:$G$362)</f>
        <v>#N/A</v>
      </c>
      <c r="K98" s="43">
        <v>55000</v>
      </c>
      <c r="L98" s="45">
        <v>2559.6799999999998</v>
      </c>
      <c r="M98" s="43">
        <v>1672</v>
      </c>
      <c r="N98" s="43">
        <v>1578.5</v>
      </c>
      <c r="O98" s="44">
        <f>+Tabla12[[#This Row],[sbruto]]-Tabla12[[#This Row],[Impuesto Sobre la R]]-Tabla12[[#This Row],[Seguro Familiar de]]-Tabla12[[#This Row],[AFP]]-Tabla12[[#This Row],[sneto]]</f>
        <v>25</v>
      </c>
      <c r="P98" s="41">
        <v>49164.82</v>
      </c>
      <c r="Q98" s="15" t="str" cm="1">
        <f t="array" ref="Q98">_xlfn.XLOOKUP(Tabla12[[#This Row],[codigo]],Tabla5[codigo],LEFT(Tabla5[Genero],1))</f>
        <v>F</v>
      </c>
      <c r="R98" s="15" t="str">
        <f>_xlfn.XLOOKUP(Tabla12[[#This Row],[codigo]],Tabla5[codigo],Tabla5[Lugar Funciones Codigo])</f>
        <v>01.83.03.03</v>
      </c>
    </row>
    <row r="99" spans="1:18">
      <c r="A99" s="40" t="s">
        <v>3333</v>
      </c>
      <c r="B99" s="40" t="str">
        <f t="shared" si="1"/>
        <v>2.1.1.2.0840220928044</v>
      </c>
      <c r="C99" s="40" t="str">
        <f>_xlfn.XLOOKUP(A99,ctas[Tipo Empleado],ctas[cta])</f>
        <v>2.1.1.2.08</v>
      </c>
      <c r="D99" s="40" t="s">
        <v>3097</v>
      </c>
      <c r="E99" s="40" t="str">
        <f>_xlfn.XLOOKUP(Tabla12[[#This Row],[codigo]],Tabla5[codigo],Tabla5[Empleado])</f>
        <v>RAMON GUILLERMO TABAR GARRIDO</v>
      </c>
      <c r="F99" s="40" t="str">
        <f>_xlfn.XLOOKUP(Tabla12[[#This Row],[codigo]],Tabla5[codigo],Tabla5[Cargo])</f>
        <v>INSPECTOR DE CONSTRUCCION</v>
      </c>
      <c r="G99" s="40" t="str">
        <f>_xlfn.XLOOKUP(Tabla12[[#This Row],[codigo]],Tabla5[codigo],Tabla5[Lugar Funciones])</f>
        <v>DIRECCION NACIONAL DE PATRIMONIO MONUMENTAL</v>
      </c>
      <c r="H99" s="45" t="str">
        <f>Tabla12[[#This Row],[TIPO]]</f>
        <v>EMPLEADOS TEMPORALES</v>
      </c>
      <c r="I99" s="62">
        <f>_xlfn.XLOOKUP(Tabla12[[#This Row],[nodoc]],'[1]Temporales 2022'!$B$146:$B$362,'[1]Temporales 2022'!$F$146:$F$362)</f>
        <v>44531</v>
      </c>
      <c r="J99" s="62">
        <f>_xlfn.XLOOKUP(Tabla12[[#This Row],[nodoc]],'[1]Temporales 2022'!$B$146:$B$362,'[1]Temporales 2022'!$G$146:$G$362)</f>
        <v>44713</v>
      </c>
      <c r="K99" s="43">
        <v>45000</v>
      </c>
      <c r="L99" s="45">
        <v>1148.33</v>
      </c>
      <c r="M99" s="43">
        <v>1368</v>
      </c>
      <c r="N99" s="43">
        <v>1291.5</v>
      </c>
      <c r="O99" s="44">
        <f>+Tabla12[[#This Row],[sbruto]]-Tabla12[[#This Row],[Impuesto Sobre la R]]-Tabla12[[#This Row],[Seguro Familiar de]]-Tabla12[[#This Row],[AFP]]-Tabla12[[#This Row],[sneto]]</f>
        <v>25</v>
      </c>
      <c r="P99" s="41">
        <v>41167.17</v>
      </c>
      <c r="Q99" s="15" t="str" cm="1">
        <f t="array" ref="Q99">_xlfn.XLOOKUP(Tabla12[[#This Row],[codigo]],Tabla5[codigo],LEFT(Tabla5[Genero],1))</f>
        <v>M</v>
      </c>
      <c r="R99" s="15" t="str">
        <f>_xlfn.XLOOKUP(Tabla12[[#This Row],[codigo]],Tabla5[codigo],Tabla5[Lugar Funciones Codigo])</f>
        <v>01.83.03.03</v>
      </c>
    </row>
    <row r="100" spans="1:18">
      <c r="A100" s="40" t="s">
        <v>3333</v>
      </c>
      <c r="B100" s="40" t="str">
        <f t="shared" si="1"/>
        <v>2.1.1.2.0840221746536</v>
      </c>
      <c r="C100" s="40" t="str">
        <f>_xlfn.XLOOKUP(A100,ctas[Tipo Empleado],ctas[cta])</f>
        <v>2.1.1.2.08</v>
      </c>
      <c r="D100" s="40" t="s">
        <v>3119</v>
      </c>
      <c r="E100" s="40" t="str">
        <f>_xlfn.XLOOKUP(Tabla12[[#This Row],[codigo]],Tabla5[codigo],Tabla5[Empleado])</f>
        <v>VIVIAN ARLENE MATEO CORADIN</v>
      </c>
      <c r="F100" s="40" t="str">
        <f>_xlfn.XLOOKUP(Tabla12[[#This Row],[codigo]],Tabla5[codigo],Tabla5[Cargo])</f>
        <v>ANALISTA PROYECTOS</v>
      </c>
      <c r="G100" s="40" t="str">
        <f>_xlfn.XLOOKUP(Tabla12[[#This Row],[codigo]],Tabla5[codigo],Tabla5[Lugar Funciones])</f>
        <v>DIRECCION NACIONAL DE PATRIMONIO MONUMENTAL</v>
      </c>
      <c r="H100" s="45" t="str">
        <f>Tabla12[[#This Row],[TIPO]]</f>
        <v>EMPLEADOS TEMPORALES</v>
      </c>
      <c r="I100" s="62">
        <f>_xlfn.XLOOKUP(Tabla12[[#This Row],[nodoc]],'[1]Temporales 2022'!$B$146:$B$362,'[1]Temporales 2022'!$F$146:$F$362)</f>
        <v>44682</v>
      </c>
      <c r="J100" s="62">
        <f>_xlfn.XLOOKUP(Tabla12[[#This Row],[nodoc]],'[1]Temporales 2022'!$B$146:$B$362,'[1]Temporales 2022'!$G$146:$G$362)</f>
        <v>44866</v>
      </c>
      <c r="K100" s="43">
        <v>45000</v>
      </c>
      <c r="L100" s="45">
        <v>1148.33</v>
      </c>
      <c r="M100" s="43">
        <v>1368</v>
      </c>
      <c r="N100" s="43">
        <v>1291.5</v>
      </c>
      <c r="O100" s="44">
        <f>+Tabla12[[#This Row],[sbruto]]-Tabla12[[#This Row],[Impuesto Sobre la R]]-Tabla12[[#This Row],[Seguro Familiar de]]-Tabla12[[#This Row],[AFP]]-Tabla12[[#This Row],[sneto]]</f>
        <v>25</v>
      </c>
      <c r="P100" s="41">
        <v>41167.17</v>
      </c>
      <c r="Q100" s="15" t="str" cm="1">
        <f t="array" ref="Q100">_xlfn.XLOOKUP(Tabla12[[#This Row],[codigo]],Tabla5[codigo],LEFT(Tabla5[Genero],1))</f>
        <v>F</v>
      </c>
      <c r="R100" s="15" t="str">
        <f>_xlfn.XLOOKUP(Tabla12[[#This Row],[codigo]],Tabla5[codigo],Tabla5[Lugar Funciones Codigo])</f>
        <v>01.83.03.03</v>
      </c>
    </row>
    <row r="101" spans="1:18">
      <c r="A101" s="40" t="s">
        <v>3333</v>
      </c>
      <c r="B101" s="40" t="str">
        <f t="shared" si="1"/>
        <v>2.1.1.2.0803701108437</v>
      </c>
      <c r="C101" s="40" t="str">
        <f>_xlfn.XLOOKUP(A101,ctas[Tipo Empleado],ctas[cta])</f>
        <v>2.1.1.2.08</v>
      </c>
      <c r="D101" s="40" t="s">
        <v>3122</v>
      </c>
      <c r="E101" s="40" t="str">
        <f>_xlfn.XLOOKUP(Tabla12[[#This Row],[codigo]],Tabla5[codigo],Tabla5[Empleado])</f>
        <v>YAMILE SANDRA RODRIGUEZ ASILIS</v>
      </c>
      <c r="F101" s="40" t="str">
        <f>_xlfn.XLOOKUP(Tabla12[[#This Row],[codigo]],Tabla5[codigo],Tabla5[Cargo])</f>
        <v>ENCARGADO (A)</v>
      </c>
      <c r="G101" s="40" t="str">
        <f>_xlfn.XLOOKUP(Tabla12[[#This Row],[codigo]],Tabla5[codigo],Tabla5[Lugar Funciones])</f>
        <v>DEPARTAMENTO REGIONAL DE MONUMENTOS</v>
      </c>
      <c r="H101" s="43" t="str">
        <f>Tabla12[[#This Row],[TIPO]]</f>
        <v>EMPLEADOS TEMPORALES</v>
      </c>
      <c r="I101" s="61">
        <f>_xlfn.XLOOKUP(Tabla12[[#This Row],[nodoc]],'[1]Temporales 2022'!$B$146:$B$362,'[1]Temporales 2022'!$F$146:$F$362)</f>
        <v>44652</v>
      </c>
      <c r="J101" s="61">
        <f>_xlfn.XLOOKUP(Tabla12[[#This Row],[nodoc]],'[1]Temporales 2022'!$B$146:$B$362,'[1]Temporales 2022'!$G$146:$G$362)</f>
        <v>44835</v>
      </c>
      <c r="K101" s="43">
        <v>115000</v>
      </c>
      <c r="L101" s="43">
        <v>15633.74</v>
      </c>
      <c r="M101" s="43">
        <v>3496</v>
      </c>
      <c r="N101" s="43">
        <v>3300.5</v>
      </c>
      <c r="O101" s="44">
        <f>+Tabla12[[#This Row],[sbruto]]-Tabla12[[#This Row],[Impuesto Sobre la R]]-Tabla12[[#This Row],[Seguro Familiar de]]-Tabla12[[#This Row],[AFP]]-Tabla12[[#This Row],[sneto]]</f>
        <v>25</v>
      </c>
      <c r="P101" s="41">
        <v>92544.76</v>
      </c>
      <c r="Q101" s="15" t="str" cm="1">
        <f t="array" ref="Q101">_xlfn.XLOOKUP(Tabla12[[#This Row],[codigo]],Tabla5[codigo],LEFT(Tabla5[Genero],1))</f>
        <v>F</v>
      </c>
      <c r="R101" s="15" t="str">
        <f>_xlfn.XLOOKUP(Tabla12[[#This Row],[codigo]],Tabla5[codigo],Tabla5[Lugar Funciones Codigo])</f>
        <v>01.83.03.03.00.01</v>
      </c>
    </row>
    <row r="102" spans="1:18">
      <c r="A102" s="40" t="s">
        <v>3333</v>
      </c>
      <c r="B102" s="40" t="str">
        <f t="shared" si="1"/>
        <v>2.1.1.2.0800100560812</v>
      </c>
      <c r="C102" s="40" t="str">
        <f>_xlfn.XLOOKUP(A102,ctas[Tipo Empleado],ctas[cta])</f>
        <v>2.1.1.2.08</v>
      </c>
      <c r="D102" s="40" t="s">
        <v>2980</v>
      </c>
      <c r="E102" s="40" t="str">
        <f>_xlfn.XLOOKUP(Tabla12[[#This Row],[codigo]],Tabla5[codigo],Tabla5[Empleado])</f>
        <v>ANA CRISTINA MARTINEZ GUZMAN</v>
      </c>
      <c r="F102" s="40" t="str">
        <f>_xlfn.XLOOKUP(Tabla12[[#This Row],[codigo]],Tabla5[codigo],Tabla5[Cargo])</f>
        <v>DIRECTOR (A)</v>
      </c>
      <c r="G102" s="40" t="str">
        <f>_xlfn.XLOOKUP(Tabla12[[#This Row],[codigo]],Tabla5[codigo],Tabla5[Lugar Funciones])</f>
        <v>DIRECCION GENERAL DE MUSEOS</v>
      </c>
      <c r="H102" s="45" t="str">
        <f>Tabla12[[#This Row],[TIPO]]</f>
        <v>EMPLEADOS TEMPORALES</v>
      </c>
      <c r="I102" s="62">
        <f>_xlfn.XLOOKUP(Tabla12[[#This Row],[nodoc]],'[1]Temporales 2022'!$B$146:$B$362,'[1]Temporales 2022'!$F$146:$F$362)</f>
        <v>44531</v>
      </c>
      <c r="J102" s="62">
        <f>_xlfn.XLOOKUP(Tabla12[[#This Row],[nodoc]],'[1]Temporales 2022'!$B$146:$B$362,'[1]Temporales 2022'!$G$146:$G$362)</f>
        <v>44713</v>
      </c>
      <c r="K102" s="43">
        <v>125000</v>
      </c>
      <c r="L102" s="45">
        <v>17985.990000000002</v>
      </c>
      <c r="M102" s="43">
        <v>3800</v>
      </c>
      <c r="N102" s="43">
        <v>3587.5</v>
      </c>
      <c r="O102" s="44">
        <f>+Tabla12[[#This Row],[sbruto]]-Tabla12[[#This Row],[Impuesto Sobre la R]]-Tabla12[[#This Row],[Seguro Familiar de]]-Tabla12[[#This Row],[AFP]]-Tabla12[[#This Row],[sneto]]</f>
        <v>25</v>
      </c>
      <c r="P102" s="41">
        <v>99601.51</v>
      </c>
      <c r="Q102" s="15" t="str" cm="1">
        <f t="array" ref="Q102">_xlfn.XLOOKUP(Tabla12[[#This Row],[codigo]],Tabla5[codigo],LEFT(Tabla5[Genero],1))</f>
        <v>F</v>
      </c>
      <c r="R102" s="15" t="str">
        <f>_xlfn.XLOOKUP(Tabla12[[#This Row],[codigo]],Tabla5[codigo],Tabla5[Lugar Funciones Codigo])</f>
        <v>01.83.03.04</v>
      </c>
    </row>
    <row r="103" spans="1:18">
      <c r="A103" s="40" t="s">
        <v>3333</v>
      </c>
      <c r="B103" s="40" t="str">
        <f t="shared" si="1"/>
        <v>2.1.1.2.0800100876093</v>
      </c>
      <c r="C103" s="40" t="str">
        <f>_xlfn.XLOOKUP(A103,ctas[Tipo Empleado],ctas[cta])</f>
        <v>2.1.1.2.08</v>
      </c>
      <c r="D103" s="40" t="s">
        <v>3120</v>
      </c>
      <c r="E103" s="40" t="str">
        <f>_xlfn.XLOOKUP(Tabla12[[#This Row],[codigo]],Tabla5[codigo],Tabla5[Empleado])</f>
        <v>WILFREDO ANTONIO MEJIA BETANCES</v>
      </c>
      <c r="F103" s="40" t="str">
        <f>_xlfn.XLOOKUP(Tabla12[[#This Row],[codigo]],Tabla5[codigo],Tabla5[Cargo])</f>
        <v>DIRECTOR (A)</v>
      </c>
      <c r="G103" s="40" t="str">
        <f>_xlfn.XLOOKUP(Tabla12[[#This Row],[codigo]],Tabla5[codigo],Tabla5[Lugar Funciones])</f>
        <v>DIRECCION GENERAL DE MUSEOS</v>
      </c>
      <c r="H103" s="45" t="str">
        <f>Tabla12[[#This Row],[TIPO]]</f>
        <v>EMPLEADOS TEMPORALES</v>
      </c>
      <c r="I103" s="62">
        <f>_xlfn.XLOOKUP(Tabla12[[#This Row],[nodoc]],'[1]Temporales 2022'!$B$146:$B$362,'[1]Temporales 2022'!$F$146:$F$362)</f>
        <v>44531</v>
      </c>
      <c r="J103" s="62">
        <f>_xlfn.XLOOKUP(Tabla12[[#This Row],[nodoc]],'[1]Temporales 2022'!$B$146:$B$362,'[1]Temporales 2022'!$G$146:$G$362)</f>
        <v>44713</v>
      </c>
      <c r="K103" s="43">
        <v>115000</v>
      </c>
      <c r="L103" s="45">
        <v>15633.74</v>
      </c>
      <c r="M103" s="43">
        <v>3496</v>
      </c>
      <c r="N103" s="43">
        <v>3300.5</v>
      </c>
      <c r="O103" s="44">
        <f>+Tabla12[[#This Row],[sbruto]]-Tabla12[[#This Row],[Impuesto Sobre la R]]-Tabla12[[#This Row],[Seguro Familiar de]]-Tabla12[[#This Row],[AFP]]-Tabla12[[#This Row],[sneto]]</f>
        <v>25</v>
      </c>
      <c r="P103" s="41">
        <v>92544.76</v>
      </c>
      <c r="Q103" s="15" t="str" cm="1">
        <f t="array" ref="Q103">_xlfn.XLOOKUP(Tabla12[[#This Row],[codigo]],Tabla5[codigo],LEFT(Tabla5[Genero],1))</f>
        <v>M</v>
      </c>
      <c r="R103" s="15" t="str">
        <f>_xlfn.XLOOKUP(Tabla12[[#This Row],[codigo]],Tabla5[codigo],Tabla5[Lugar Funciones Codigo])</f>
        <v>01.83.03.04</v>
      </c>
    </row>
    <row r="104" spans="1:18">
      <c r="A104" s="40" t="s">
        <v>3333</v>
      </c>
      <c r="B104" s="40" t="str">
        <f t="shared" si="1"/>
        <v>2.1.1.2.0822300774043</v>
      </c>
      <c r="C104" s="40" t="str">
        <f>_xlfn.XLOOKUP(A104,ctas[Tipo Empleado],ctas[cta])</f>
        <v>2.1.1.2.08</v>
      </c>
      <c r="D104" s="40" t="s">
        <v>3018</v>
      </c>
      <c r="E104" s="40" t="str">
        <f>_xlfn.XLOOKUP(Tabla12[[#This Row],[codigo]],Tabla5[codigo],Tabla5[Empleado])</f>
        <v>ELIEZER NOLASCO JIMENEZ</v>
      </c>
      <c r="F104" s="40" t="str">
        <f>_xlfn.XLOOKUP(Tabla12[[#This Row],[codigo]],Tabla5[codigo],Tabla5[Cargo])</f>
        <v>DIRECTOR (A)</v>
      </c>
      <c r="G104" s="40" t="str">
        <f>_xlfn.XLOOKUP(Tabla12[[#This Row],[codigo]],Tabla5[codigo],Tabla5[Lugar Funciones])</f>
        <v>DIRECCION GENERAL DE MUSEOS</v>
      </c>
      <c r="H104" s="45" t="str">
        <f>Tabla12[[#This Row],[TIPO]]</f>
        <v>EMPLEADOS TEMPORALES</v>
      </c>
      <c r="I104" s="62">
        <f>_xlfn.XLOOKUP(Tabla12[[#This Row],[nodoc]],'[1]Temporales 2022'!$B$146:$B$362,'[1]Temporales 2022'!$F$146:$F$362)</f>
        <v>44593</v>
      </c>
      <c r="J104" s="62">
        <f>_xlfn.XLOOKUP(Tabla12[[#This Row],[nodoc]],'[1]Temporales 2022'!$B$146:$B$362,'[1]Temporales 2022'!$G$146:$G$362)</f>
        <v>44774</v>
      </c>
      <c r="K104" s="43">
        <v>110000</v>
      </c>
      <c r="L104" s="45">
        <v>14457.62</v>
      </c>
      <c r="M104" s="43">
        <v>3344</v>
      </c>
      <c r="N104" s="43">
        <v>3157</v>
      </c>
      <c r="O104" s="44">
        <f>+Tabla12[[#This Row],[sbruto]]-Tabla12[[#This Row],[Impuesto Sobre la R]]-Tabla12[[#This Row],[Seguro Familiar de]]-Tabla12[[#This Row],[AFP]]-Tabla12[[#This Row],[sneto]]</f>
        <v>25</v>
      </c>
      <c r="P104" s="41">
        <v>89016.38</v>
      </c>
      <c r="Q104" s="15" t="str" cm="1">
        <f t="array" ref="Q104">_xlfn.XLOOKUP(Tabla12[[#This Row],[codigo]],Tabla5[codigo],LEFT(Tabla5[Genero],1))</f>
        <v>M</v>
      </c>
      <c r="R104" s="15" t="str">
        <f>_xlfn.XLOOKUP(Tabla12[[#This Row],[codigo]],Tabla5[codigo],Tabla5[Lugar Funciones Codigo])</f>
        <v>01.83.03.04</v>
      </c>
    </row>
    <row r="105" spans="1:18">
      <c r="A105" s="40" t="s">
        <v>3333</v>
      </c>
      <c r="B105" s="40" t="str">
        <f t="shared" si="1"/>
        <v>2.1.1.2.0800100649052</v>
      </c>
      <c r="C105" s="40" t="str">
        <f>_xlfn.XLOOKUP(A105,ctas[Tipo Empleado],ctas[cta])</f>
        <v>2.1.1.2.08</v>
      </c>
      <c r="D105" s="40" t="s">
        <v>3032</v>
      </c>
      <c r="E105" s="40" t="str">
        <f>_xlfn.XLOOKUP(Tabla12[[#This Row],[codigo]],Tabla5[codigo],Tabla5[Empleado])</f>
        <v>IRIS ALTAGRACIA DE MONDESERT GRULLON</v>
      </c>
      <c r="F105" s="40" t="str">
        <f>_xlfn.XLOOKUP(Tabla12[[#This Row],[codigo]],Tabla5[codigo],Tabla5[Cargo])</f>
        <v>DIRECTOR (A)</v>
      </c>
      <c r="G105" s="40" t="str">
        <f>_xlfn.XLOOKUP(Tabla12[[#This Row],[codigo]],Tabla5[codigo],Tabla5[Lugar Funciones])</f>
        <v>DIRECCION GENERAL DE MUSEOS</v>
      </c>
      <c r="H105" s="43" t="str">
        <f>Tabla12[[#This Row],[TIPO]]</f>
        <v>EMPLEADOS TEMPORALES</v>
      </c>
      <c r="I105" s="61">
        <f>_xlfn.XLOOKUP(Tabla12[[#This Row],[nodoc]],'[1]Temporales 2022'!$B$146:$B$362,'[1]Temporales 2022'!$F$146:$F$362)</f>
        <v>44531</v>
      </c>
      <c r="J105" s="61">
        <f>_xlfn.XLOOKUP(Tabla12[[#This Row],[nodoc]],'[1]Temporales 2022'!$B$146:$B$362,'[1]Temporales 2022'!$G$146:$G$362)</f>
        <v>44713</v>
      </c>
      <c r="K105" s="43">
        <v>100000</v>
      </c>
      <c r="L105" s="43">
        <v>12105.37</v>
      </c>
      <c r="M105" s="43">
        <v>3040</v>
      </c>
      <c r="N105" s="43">
        <v>2870</v>
      </c>
      <c r="O105" s="44">
        <f>+Tabla12[[#This Row],[sbruto]]-Tabla12[[#This Row],[Impuesto Sobre la R]]-Tabla12[[#This Row],[Seguro Familiar de]]-Tabla12[[#This Row],[AFP]]-Tabla12[[#This Row],[sneto]]</f>
        <v>25</v>
      </c>
      <c r="P105" s="41">
        <v>81959.63</v>
      </c>
      <c r="Q105" s="15" t="str" cm="1">
        <f t="array" ref="Q105">_xlfn.XLOOKUP(Tabla12[[#This Row],[codigo]],Tabla5[codigo],LEFT(Tabla5[Genero],1))</f>
        <v>F</v>
      </c>
      <c r="R105" s="15" t="str">
        <f>_xlfn.XLOOKUP(Tabla12[[#This Row],[codigo]],Tabla5[codigo],Tabla5[Lugar Funciones Codigo])</f>
        <v>01.83.03.04</v>
      </c>
    </row>
    <row r="106" spans="1:18">
      <c r="A106" s="40" t="s">
        <v>3333</v>
      </c>
      <c r="B106" s="40" t="str">
        <f t="shared" si="1"/>
        <v>2.1.1.2.0840220119586</v>
      </c>
      <c r="C106" s="40" t="str">
        <f>_xlfn.XLOOKUP(A106,ctas[Tipo Empleado],ctas[cta])</f>
        <v>2.1.1.2.08</v>
      </c>
      <c r="D106" s="40" t="s">
        <v>2984</v>
      </c>
      <c r="E106" s="40" t="str">
        <f>_xlfn.XLOOKUP(Tabla12[[#This Row],[codigo]],Tabla5[codigo],Tabla5[Empleado])</f>
        <v>ANAIBELCA ARZENO VILORIO</v>
      </c>
      <c r="F106" s="40" t="str">
        <f>_xlfn.XLOOKUP(Tabla12[[#This Row],[codigo]],Tabla5[codigo],Tabla5[Cargo])</f>
        <v>ENCARGADO DIVISION</v>
      </c>
      <c r="G106" s="40" t="str">
        <f>_xlfn.XLOOKUP(Tabla12[[#This Row],[codigo]],Tabla5[codigo],Tabla5[Lugar Funciones])</f>
        <v>DIRECCION GENERAL DE MUSEOS</v>
      </c>
      <c r="H106" s="45" t="str">
        <f>Tabla12[[#This Row],[TIPO]]</f>
        <v>EMPLEADOS TEMPORALES</v>
      </c>
      <c r="I106" s="62">
        <f>_xlfn.XLOOKUP(Tabla12[[#This Row],[nodoc]],'[1]Temporales 2022'!$B$146:$B$362,'[1]Temporales 2022'!$F$146:$F$362)</f>
        <v>44531</v>
      </c>
      <c r="J106" s="62">
        <f>_xlfn.XLOOKUP(Tabla12[[#This Row],[nodoc]],'[1]Temporales 2022'!$B$146:$B$362,'[1]Temporales 2022'!$G$146:$G$362)</f>
        <v>44713</v>
      </c>
      <c r="K106" s="43">
        <v>90000</v>
      </c>
      <c r="L106" s="45">
        <v>9753.1200000000008</v>
      </c>
      <c r="M106" s="43">
        <v>2736</v>
      </c>
      <c r="N106" s="43">
        <v>2583</v>
      </c>
      <c r="O106" s="44">
        <f>+Tabla12[[#This Row],[sbruto]]-Tabla12[[#This Row],[Impuesto Sobre la R]]-Tabla12[[#This Row],[Seguro Familiar de]]-Tabla12[[#This Row],[AFP]]-Tabla12[[#This Row],[sneto]]</f>
        <v>25</v>
      </c>
      <c r="P106" s="41">
        <v>74902.880000000005</v>
      </c>
      <c r="Q106" s="15" t="str" cm="1">
        <f t="array" ref="Q106">_xlfn.XLOOKUP(Tabla12[[#This Row],[codigo]],Tabla5[codigo],LEFT(Tabla5[Genero],1))</f>
        <v>F</v>
      </c>
      <c r="R106" s="15" t="str">
        <f>_xlfn.XLOOKUP(Tabla12[[#This Row],[codigo]],Tabla5[codigo],Tabla5[Lugar Funciones Codigo])</f>
        <v>01.83.03.04</v>
      </c>
    </row>
    <row r="107" spans="1:18">
      <c r="A107" s="40" t="s">
        <v>3333</v>
      </c>
      <c r="B107" s="40" t="str">
        <f t="shared" si="1"/>
        <v>2.1.1.2.0800111434098</v>
      </c>
      <c r="C107" s="40" t="str">
        <f>_xlfn.XLOOKUP(A107,ctas[Tipo Empleado],ctas[cta])</f>
        <v>2.1.1.2.08</v>
      </c>
      <c r="D107" s="40" t="s">
        <v>3005</v>
      </c>
      <c r="E107" s="40" t="str">
        <f>_xlfn.XLOOKUP(Tabla12[[#This Row],[codigo]],Tabla5[codigo],Tabla5[Empleado])</f>
        <v>CRISTIAN ENMANUEL ALVARADO ROSARIO</v>
      </c>
      <c r="F107" s="40" t="str">
        <f>_xlfn.XLOOKUP(Tabla12[[#This Row],[codigo]],Tabla5[codigo],Tabla5[Cargo])</f>
        <v>ENCARGADO DIVISION</v>
      </c>
      <c r="G107" s="40" t="str">
        <f>_xlfn.XLOOKUP(Tabla12[[#This Row],[codigo]],Tabla5[codigo],Tabla5[Lugar Funciones])</f>
        <v>DIRECCION GENERAL DE MUSEOS</v>
      </c>
      <c r="H107" s="43" t="str">
        <f>Tabla12[[#This Row],[TIPO]]</f>
        <v>EMPLEADOS TEMPORALES</v>
      </c>
      <c r="I107" s="61">
        <f>_xlfn.XLOOKUP(Tabla12[[#This Row],[nodoc]],'[1]Temporales 2022'!$B$146:$B$362,'[1]Temporales 2022'!$F$146:$F$362)</f>
        <v>44531</v>
      </c>
      <c r="J107" s="61">
        <f>_xlfn.XLOOKUP(Tabla12[[#This Row],[nodoc]],'[1]Temporales 2022'!$B$146:$B$362,'[1]Temporales 2022'!$G$146:$G$362)</f>
        <v>44713</v>
      </c>
      <c r="K107" s="43">
        <v>90000</v>
      </c>
      <c r="L107" s="43">
        <v>9753.1200000000008</v>
      </c>
      <c r="M107" s="43">
        <v>2736</v>
      </c>
      <c r="N107" s="43">
        <v>2583</v>
      </c>
      <c r="O107" s="44">
        <f>+Tabla12[[#This Row],[sbruto]]-Tabla12[[#This Row],[Impuesto Sobre la R]]-Tabla12[[#This Row],[Seguro Familiar de]]-Tabla12[[#This Row],[AFP]]-Tabla12[[#This Row],[sneto]]</f>
        <v>25</v>
      </c>
      <c r="P107" s="41">
        <v>74902.880000000005</v>
      </c>
      <c r="Q107" s="15" t="str" cm="1">
        <f t="array" ref="Q107">_xlfn.XLOOKUP(Tabla12[[#This Row],[codigo]],Tabla5[codigo],LEFT(Tabla5[Genero],1))</f>
        <v>M</v>
      </c>
      <c r="R107" s="15" t="str">
        <f>_xlfn.XLOOKUP(Tabla12[[#This Row],[codigo]],Tabla5[codigo],Tabla5[Lugar Funciones Codigo])</f>
        <v>01.83.03.04</v>
      </c>
    </row>
    <row r="108" spans="1:18">
      <c r="A108" s="40" t="s">
        <v>3333</v>
      </c>
      <c r="B108" s="40" t="str">
        <f t="shared" si="1"/>
        <v>2.1.1.2.0800117622241</v>
      </c>
      <c r="C108" s="40" t="str">
        <f>_xlfn.XLOOKUP(A108,ctas[Tipo Empleado],ctas[cta])</f>
        <v>2.1.1.2.08</v>
      </c>
      <c r="D108" s="40" t="s">
        <v>3020</v>
      </c>
      <c r="E108" s="40" t="str">
        <f>_xlfn.XLOOKUP(Tabla12[[#This Row],[codigo]],Tabla5[codigo],Tabla5[Empleado])</f>
        <v>ERIC OHNET BORBON REYES</v>
      </c>
      <c r="F108" s="40" t="str">
        <f>_xlfn.XLOOKUP(Tabla12[[#This Row],[codigo]],Tabla5[codigo],Tabla5[Cargo])</f>
        <v>ARQUITECTO (A)</v>
      </c>
      <c r="G108" s="40" t="str">
        <f>_xlfn.XLOOKUP(Tabla12[[#This Row],[codigo]],Tabla5[codigo],Tabla5[Lugar Funciones])</f>
        <v>DIRECCION GENERAL DE MUSEOS</v>
      </c>
      <c r="H108" s="45" t="str">
        <f>Tabla12[[#This Row],[TIPO]]</f>
        <v>EMPLEADOS TEMPORALES</v>
      </c>
      <c r="I108" s="62">
        <f>_xlfn.XLOOKUP(Tabla12[[#This Row],[nodoc]],'[1]Temporales 2022'!$B$146:$B$362,'[1]Temporales 2022'!$F$146:$F$362)</f>
        <v>44531</v>
      </c>
      <c r="J108" s="62">
        <f>_xlfn.XLOOKUP(Tabla12[[#This Row],[nodoc]],'[1]Temporales 2022'!$B$146:$B$362,'[1]Temporales 2022'!$G$146:$G$362)</f>
        <v>44713</v>
      </c>
      <c r="K108" s="43">
        <v>70000</v>
      </c>
      <c r="L108" s="45">
        <v>5368.48</v>
      </c>
      <c r="M108" s="43">
        <v>2128</v>
      </c>
      <c r="N108" s="43">
        <v>2009</v>
      </c>
      <c r="O108" s="44">
        <f>+Tabla12[[#This Row],[sbruto]]-Tabla12[[#This Row],[Impuesto Sobre la R]]-Tabla12[[#This Row],[Seguro Familiar de]]-Tabla12[[#This Row],[AFP]]-Tabla12[[#This Row],[sneto]]</f>
        <v>25.000000000007276</v>
      </c>
      <c r="P108" s="41">
        <v>60469.52</v>
      </c>
      <c r="Q108" s="15" t="str" cm="1">
        <f t="array" ref="Q108">_xlfn.XLOOKUP(Tabla12[[#This Row],[codigo]],Tabla5[codigo],LEFT(Tabla5[Genero],1))</f>
        <v>M</v>
      </c>
      <c r="R108" s="15" t="str">
        <f>_xlfn.XLOOKUP(Tabla12[[#This Row],[codigo]],Tabla5[codigo],Tabla5[Lugar Funciones Codigo])</f>
        <v>01.83.03.04</v>
      </c>
    </row>
    <row r="109" spans="1:18">
      <c r="A109" s="40" t="s">
        <v>3333</v>
      </c>
      <c r="B109" s="40" t="str">
        <f t="shared" si="1"/>
        <v>2.1.1.2.0809200024827</v>
      </c>
      <c r="C109" s="40" t="str">
        <f>_xlfn.XLOOKUP(A109,ctas[Tipo Empleado],ctas[cta])</f>
        <v>2.1.1.2.08</v>
      </c>
      <c r="D109" s="40" t="s">
        <v>3111</v>
      </c>
      <c r="E109" s="40" t="str">
        <f>_xlfn.XLOOKUP(Tabla12[[#This Row],[codigo]],Tabla5[codigo],Tabla5[Empleado])</f>
        <v>SORANGEL MARIA FERMIN MUÑOZ</v>
      </c>
      <c r="F109" s="40" t="str">
        <f>_xlfn.XLOOKUP(Tabla12[[#This Row],[codigo]],Tabla5[codigo],Tabla5[Cargo])</f>
        <v>COORDINADOR (A)</v>
      </c>
      <c r="G109" s="40" t="str">
        <f>_xlfn.XLOOKUP(Tabla12[[#This Row],[codigo]],Tabla5[codigo],Tabla5[Lugar Funciones])</f>
        <v>DIRECCION GENERAL DE MUSEOS</v>
      </c>
      <c r="H109" s="43" t="str">
        <f>Tabla12[[#This Row],[TIPO]]</f>
        <v>EMPLEADOS TEMPORALES</v>
      </c>
      <c r="I109" s="61">
        <f>_xlfn.XLOOKUP(Tabla12[[#This Row],[nodoc]],'[1]Temporales 2022'!$B$146:$B$362,'[1]Temporales 2022'!$F$146:$F$362)</f>
        <v>44593</v>
      </c>
      <c r="J109" s="61">
        <f>_xlfn.XLOOKUP(Tabla12[[#This Row],[nodoc]],'[1]Temporales 2022'!$B$146:$B$362,'[1]Temporales 2022'!$G$146:$G$362)</f>
        <v>44774</v>
      </c>
      <c r="K109" s="43">
        <v>70000</v>
      </c>
      <c r="L109" s="43">
        <v>5368.48</v>
      </c>
      <c r="M109" s="43">
        <v>2128</v>
      </c>
      <c r="N109" s="43">
        <v>2009</v>
      </c>
      <c r="O109" s="44">
        <f>+Tabla12[[#This Row],[sbruto]]-Tabla12[[#This Row],[Impuesto Sobre la R]]-Tabla12[[#This Row],[Seguro Familiar de]]-Tabla12[[#This Row],[AFP]]-Tabla12[[#This Row],[sneto]]</f>
        <v>25.000000000007276</v>
      </c>
      <c r="P109" s="41">
        <v>60469.52</v>
      </c>
      <c r="Q109" s="15" t="str" cm="1">
        <f t="array" ref="Q109">_xlfn.XLOOKUP(Tabla12[[#This Row],[codigo]],Tabla5[codigo],LEFT(Tabla5[Genero],1))</f>
        <v>F</v>
      </c>
      <c r="R109" s="15" t="str">
        <f>_xlfn.XLOOKUP(Tabla12[[#This Row],[codigo]],Tabla5[codigo],Tabla5[Lugar Funciones Codigo])</f>
        <v>01.83.03.04</v>
      </c>
    </row>
    <row r="110" spans="1:18">
      <c r="A110" s="40" t="s">
        <v>3333</v>
      </c>
      <c r="B110" s="40" t="str">
        <f t="shared" si="1"/>
        <v>2.1.1.2.0800100872035</v>
      </c>
      <c r="C110" s="40" t="str">
        <f>_xlfn.XLOOKUP(A110,ctas[Tipo Empleado],ctas[cta])</f>
        <v>2.1.1.2.08</v>
      </c>
      <c r="D110" s="40" t="s">
        <v>3061</v>
      </c>
      <c r="E110" s="40" t="str">
        <f>_xlfn.XLOOKUP(Tabla12[[#This Row],[codigo]],Tabla5[codigo],Tabla5[Empleado])</f>
        <v>LEONOR MARIA MAFALDA ASILIS ELMUDESI</v>
      </c>
      <c r="F110" s="40" t="str">
        <f>_xlfn.XLOOKUP(Tabla12[[#This Row],[codigo]],Tabla5[codigo],Tabla5[Cargo])</f>
        <v>COORDINADOR (A)</v>
      </c>
      <c r="G110" s="40" t="str">
        <f>_xlfn.XLOOKUP(Tabla12[[#This Row],[codigo]],Tabla5[codigo],Tabla5[Lugar Funciones])</f>
        <v>DIRECCION GENERAL DE MUSEOS</v>
      </c>
      <c r="H110" s="43" t="str">
        <f>Tabla12[[#This Row],[TIPO]]</f>
        <v>EMPLEADOS TEMPORALES</v>
      </c>
      <c r="I110" s="61">
        <f>_xlfn.XLOOKUP(Tabla12[[#This Row],[nodoc]],'[1]Temporales 2022'!$B$146:$B$362,'[1]Temporales 2022'!$F$146:$F$362)</f>
        <v>44531</v>
      </c>
      <c r="J110" s="61">
        <f>_xlfn.XLOOKUP(Tabla12[[#This Row],[nodoc]],'[1]Temporales 2022'!$B$146:$B$362,'[1]Temporales 2022'!$G$146:$G$362)</f>
        <v>44713</v>
      </c>
      <c r="K110" s="43">
        <v>60000</v>
      </c>
      <c r="L110" s="43">
        <v>3486.68</v>
      </c>
      <c r="M110" s="43">
        <v>1824</v>
      </c>
      <c r="N110" s="43">
        <v>1722</v>
      </c>
      <c r="O110" s="44">
        <f>+Tabla12[[#This Row],[sbruto]]-Tabla12[[#This Row],[Impuesto Sobre la R]]-Tabla12[[#This Row],[Seguro Familiar de]]-Tabla12[[#This Row],[AFP]]-Tabla12[[#This Row],[sneto]]</f>
        <v>25</v>
      </c>
      <c r="P110" s="41">
        <v>52942.32</v>
      </c>
      <c r="Q110" s="15" t="str" cm="1">
        <f t="array" ref="Q110">_xlfn.XLOOKUP(Tabla12[[#This Row],[codigo]],Tabla5[codigo],LEFT(Tabla5[Genero],1))</f>
        <v>F</v>
      </c>
      <c r="R110" s="15" t="str">
        <f>_xlfn.XLOOKUP(Tabla12[[#This Row],[codigo]],Tabla5[codigo],Tabla5[Lugar Funciones Codigo])</f>
        <v>01.83.03.04</v>
      </c>
    </row>
    <row r="111" spans="1:18">
      <c r="A111" s="40" t="s">
        <v>3333</v>
      </c>
      <c r="B111" s="40" t="str">
        <f t="shared" si="1"/>
        <v>2.1.1.2.0800104953153</v>
      </c>
      <c r="C111" s="40" t="str">
        <f>_xlfn.XLOOKUP(A111,ctas[Tipo Empleado],ctas[cta])</f>
        <v>2.1.1.2.08</v>
      </c>
      <c r="D111" s="40" t="s">
        <v>3063</v>
      </c>
      <c r="E111" s="40" t="str">
        <f>_xlfn.XLOOKUP(Tabla12[[#This Row],[codigo]],Tabla5[codigo],Tabla5[Empleado])</f>
        <v>LUIS ALBERTO TEJADA LOPEZ</v>
      </c>
      <c r="F111" s="40" t="str">
        <f>_xlfn.XLOOKUP(Tabla12[[#This Row],[codigo]],Tabla5[codigo],Tabla5[Cargo])</f>
        <v>ENCARGADA INVESTIGACION Y DOCUMENTACION</v>
      </c>
      <c r="G111" s="40" t="str">
        <f>_xlfn.XLOOKUP(Tabla12[[#This Row],[codigo]],Tabla5[codigo],Tabla5[Lugar Funciones])</f>
        <v>DIRECCION GENERAL DE MUSEOS</v>
      </c>
      <c r="H111" s="43" t="str">
        <f>Tabla12[[#This Row],[TIPO]]</f>
        <v>EMPLEADOS TEMPORALES</v>
      </c>
      <c r="I111" s="61">
        <f>_xlfn.XLOOKUP(Tabla12[[#This Row],[nodoc]],'[1]Temporales 2022'!$B$146:$B$362,'[1]Temporales 2022'!$F$146:$F$362)</f>
        <v>44531</v>
      </c>
      <c r="J111" s="61">
        <f>_xlfn.XLOOKUP(Tabla12[[#This Row],[nodoc]],'[1]Temporales 2022'!$B$146:$B$362,'[1]Temporales 2022'!$G$146:$G$362)</f>
        <v>44713</v>
      </c>
      <c r="K111" s="43">
        <v>60000</v>
      </c>
      <c r="L111" s="43">
        <v>3486.68</v>
      </c>
      <c r="M111" s="43">
        <v>1824</v>
      </c>
      <c r="N111" s="43">
        <v>1722</v>
      </c>
      <c r="O111" s="44">
        <f>+Tabla12[[#This Row],[sbruto]]-Tabla12[[#This Row],[Impuesto Sobre la R]]-Tabla12[[#This Row],[Seguro Familiar de]]-Tabla12[[#This Row],[AFP]]-Tabla12[[#This Row],[sneto]]</f>
        <v>25</v>
      </c>
      <c r="P111" s="41">
        <v>52942.32</v>
      </c>
      <c r="Q111" s="15" t="str" cm="1">
        <f t="array" ref="Q111">_xlfn.XLOOKUP(Tabla12[[#This Row],[codigo]],Tabla5[codigo],LEFT(Tabla5[Genero],1))</f>
        <v>M</v>
      </c>
      <c r="R111" s="15" t="str">
        <f>_xlfn.XLOOKUP(Tabla12[[#This Row],[codigo]],Tabla5[codigo],Tabla5[Lugar Funciones Codigo])</f>
        <v>01.83.03.04</v>
      </c>
    </row>
    <row r="112" spans="1:18">
      <c r="A112" s="40" t="s">
        <v>3333</v>
      </c>
      <c r="B112" s="40" t="str">
        <f t="shared" si="1"/>
        <v>2.1.1.2.0822500150762</v>
      </c>
      <c r="C112" s="40" t="str">
        <f>_xlfn.XLOOKUP(A112,ctas[Tipo Empleado],ctas[cta])</f>
        <v>2.1.1.2.08</v>
      </c>
      <c r="D112" s="40" t="s">
        <v>3016</v>
      </c>
      <c r="E112" s="40" t="str">
        <f>_xlfn.XLOOKUP(Tabla12[[#This Row],[codigo]],Tabla5[codigo],Tabla5[Empleado])</f>
        <v>EDUARDO IVAN LEON DUARTE</v>
      </c>
      <c r="F112" s="40" t="str">
        <f>_xlfn.XLOOKUP(Tabla12[[#This Row],[codigo]],Tabla5[codigo],Tabla5[Cargo])</f>
        <v>COORDINADOR (A)</v>
      </c>
      <c r="G112" s="40" t="str">
        <f>_xlfn.XLOOKUP(Tabla12[[#This Row],[codigo]],Tabla5[codigo],Tabla5[Lugar Funciones])</f>
        <v>DIRECCION GENERAL DE MUSEOS</v>
      </c>
      <c r="H112" s="43" t="str">
        <f>Tabla12[[#This Row],[TIPO]]</f>
        <v>EMPLEADOS TEMPORALES</v>
      </c>
      <c r="I112" s="61" t="e">
        <f>_xlfn.XLOOKUP(Tabla12[[#This Row],[nodoc]],'[1]Temporales 2022'!$B$146:$B$362,'[1]Temporales 2022'!$F$146:$F$362)</f>
        <v>#N/A</v>
      </c>
      <c r="J112" s="61" t="e">
        <f>_xlfn.XLOOKUP(Tabla12[[#This Row],[nodoc]],'[1]Temporales 2022'!$B$146:$B$362,'[1]Temporales 2022'!$G$146:$G$362)</f>
        <v>#N/A</v>
      </c>
      <c r="K112" s="43">
        <v>55000</v>
      </c>
      <c r="L112" s="43">
        <v>2559.6799999999998</v>
      </c>
      <c r="M112" s="43">
        <v>1672</v>
      </c>
      <c r="N112" s="43">
        <v>1578.5</v>
      </c>
      <c r="O112" s="44">
        <f>+Tabla12[[#This Row],[sbruto]]-Tabla12[[#This Row],[Impuesto Sobre la R]]-Tabla12[[#This Row],[Seguro Familiar de]]-Tabla12[[#This Row],[AFP]]-Tabla12[[#This Row],[sneto]]</f>
        <v>25</v>
      </c>
      <c r="P112" s="41">
        <v>49164.82</v>
      </c>
      <c r="Q112" s="15" t="str" cm="1">
        <f t="array" ref="Q112">_xlfn.XLOOKUP(Tabla12[[#This Row],[codigo]],Tabla5[codigo],LEFT(Tabla5[Genero],1))</f>
        <v>M</v>
      </c>
      <c r="R112" s="15" t="str">
        <f>_xlfn.XLOOKUP(Tabla12[[#This Row],[codigo]],Tabla5[codigo],Tabla5[Lugar Funciones Codigo])</f>
        <v>01.83.03.04</v>
      </c>
    </row>
    <row r="113" spans="1:18">
      <c r="A113" s="40" t="s">
        <v>3333</v>
      </c>
      <c r="B113" s="40" t="str">
        <f t="shared" si="1"/>
        <v>2.1.1.2.0800117943837</v>
      </c>
      <c r="C113" s="40" t="str">
        <f>_xlfn.XLOOKUP(A113,ctas[Tipo Empleado],ctas[cta])</f>
        <v>2.1.1.2.08</v>
      </c>
      <c r="D113" s="40" t="s">
        <v>2677</v>
      </c>
      <c r="E113" s="40" t="str">
        <f>_xlfn.XLOOKUP(Tabla12[[#This Row],[codigo]],Tabla5[codigo],Tabla5[Empleado])</f>
        <v>PAMELA NUÑEZ PEREZ DE FELIZ</v>
      </c>
      <c r="F113" s="40" t="str">
        <f>_xlfn.XLOOKUP(Tabla12[[#This Row],[codigo]],Tabla5[codigo],Tabla5[Cargo])</f>
        <v>ANALISTA</v>
      </c>
      <c r="G113" s="40" t="str">
        <f>_xlfn.XLOOKUP(Tabla12[[#This Row],[codigo]],Tabla5[codigo],Tabla5[Lugar Funciones])</f>
        <v>DIRECCION GENERAL DE MUSEOS</v>
      </c>
      <c r="H113" s="45" t="str">
        <f>Tabla12[[#This Row],[TIPO]]</f>
        <v>EMPLEADOS TEMPORALES</v>
      </c>
      <c r="I113" s="62">
        <f>_xlfn.XLOOKUP(Tabla12[[#This Row],[nodoc]],'[1]Temporales 2022'!$B$146:$B$362,'[1]Temporales 2022'!$F$146:$F$362)</f>
        <v>44652</v>
      </c>
      <c r="J113" s="62">
        <f>_xlfn.XLOOKUP(Tabla12[[#This Row],[nodoc]],'[1]Temporales 2022'!$B$146:$B$362,'[1]Temporales 2022'!$G$146:$G$362)</f>
        <v>44835</v>
      </c>
      <c r="K113" s="43">
        <v>50000</v>
      </c>
      <c r="L113" s="45">
        <v>11206.26</v>
      </c>
      <c r="M113" s="43">
        <v>1520</v>
      </c>
      <c r="N113" s="43">
        <v>1435</v>
      </c>
      <c r="O113" s="44">
        <f>+Tabla12[[#This Row],[sbruto]]-Tabla12[[#This Row],[Impuesto Sobre la R]]-Tabla12[[#This Row],[Seguro Familiar de]]-Tabla12[[#This Row],[AFP]]-Tabla12[[#This Row],[sneto]]</f>
        <v>25</v>
      </c>
      <c r="P113" s="41">
        <v>35813.74</v>
      </c>
      <c r="Q113" s="15" t="str" cm="1">
        <f t="array" ref="Q113">_xlfn.XLOOKUP(Tabla12[[#This Row],[codigo]],Tabla5[codigo],LEFT(Tabla5[Genero],1))</f>
        <v>F</v>
      </c>
      <c r="R113" s="15" t="str">
        <f>_xlfn.XLOOKUP(Tabla12[[#This Row],[codigo]],Tabla5[codigo],Tabla5[Lugar Funciones Codigo])</f>
        <v>01.83.03.04</v>
      </c>
    </row>
    <row r="114" spans="1:18">
      <c r="A114" s="40" t="s">
        <v>3333</v>
      </c>
      <c r="B114" s="40" t="str">
        <f t="shared" si="1"/>
        <v>2.1.1.2.0800111330221</v>
      </c>
      <c r="C114" s="40" t="str">
        <f>_xlfn.XLOOKUP(A114,ctas[Tipo Empleado],ctas[cta])</f>
        <v>2.1.1.2.08</v>
      </c>
      <c r="D114" s="40" t="s">
        <v>3128</v>
      </c>
      <c r="E114" s="40" t="str">
        <f>_xlfn.XLOOKUP(Tabla12[[#This Row],[codigo]],Tabla5[codigo],Tabla5[Empleado])</f>
        <v>YOMALYS ALBANY FERNANDEZ VENTURA</v>
      </c>
      <c r="F114" s="40" t="str">
        <f>_xlfn.XLOOKUP(Tabla12[[#This Row],[codigo]],Tabla5[codigo],Tabla5[Cargo])</f>
        <v>ENC.DE CONSERVACION Y RESTAURO</v>
      </c>
      <c r="G114" s="40" t="str">
        <f>_xlfn.XLOOKUP(Tabla12[[#This Row],[codigo]],Tabla5[codigo],Tabla5[Lugar Funciones])</f>
        <v>DIRECCION GENERAL DE MUSEOS</v>
      </c>
      <c r="H114" s="43" t="str">
        <f>Tabla12[[#This Row],[TIPO]]</f>
        <v>EMPLEADOS TEMPORALES</v>
      </c>
      <c r="I114" s="61">
        <f>_xlfn.XLOOKUP(Tabla12[[#This Row],[nodoc]],'[1]Temporales 2022'!$B$146:$B$362,'[1]Temporales 2022'!$F$146:$F$362)</f>
        <v>44621</v>
      </c>
      <c r="J114" s="61">
        <f>_xlfn.XLOOKUP(Tabla12[[#This Row],[nodoc]],'[1]Temporales 2022'!$B$146:$B$362,'[1]Temporales 2022'!$G$146:$G$362)</f>
        <v>44805</v>
      </c>
      <c r="K114" s="43">
        <v>50000</v>
      </c>
      <c r="L114" s="43">
        <v>1854</v>
      </c>
      <c r="M114" s="43">
        <v>1520</v>
      </c>
      <c r="N114" s="43">
        <v>1435</v>
      </c>
      <c r="O114" s="44">
        <f>+Tabla12[[#This Row],[sbruto]]-Tabla12[[#This Row],[Impuesto Sobre la R]]-Tabla12[[#This Row],[Seguro Familiar de]]-Tabla12[[#This Row],[AFP]]-Tabla12[[#This Row],[sneto]]</f>
        <v>25</v>
      </c>
      <c r="P114" s="41">
        <v>45166</v>
      </c>
      <c r="Q114" s="15" t="str" cm="1">
        <f t="array" ref="Q114">_xlfn.XLOOKUP(Tabla12[[#This Row],[codigo]],Tabla5[codigo],LEFT(Tabla5[Genero],1))</f>
        <v>F</v>
      </c>
      <c r="R114" s="15" t="str">
        <f>_xlfn.XLOOKUP(Tabla12[[#This Row],[codigo]],Tabla5[codigo],Tabla5[Lugar Funciones Codigo])</f>
        <v>01.83.03.04</v>
      </c>
    </row>
    <row r="115" spans="1:18">
      <c r="A115" s="40" t="s">
        <v>3333</v>
      </c>
      <c r="B115" s="40" t="str">
        <f t="shared" si="1"/>
        <v>2.1.1.2.0806000210622</v>
      </c>
      <c r="C115" s="40" t="str">
        <f>_xlfn.XLOOKUP(A115,ctas[Tipo Empleado],ctas[cta])</f>
        <v>2.1.1.2.08</v>
      </c>
      <c r="D115" s="40" t="s">
        <v>2991</v>
      </c>
      <c r="E115" s="40" t="str">
        <f>_xlfn.XLOOKUP(Tabla12[[#This Row],[codigo]],Tabla5[codigo],Tabla5[Empleado])</f>
        <v>ANGEL MIGUEL ACEVEDO BALBUENA</v>
      </c>
      <c r="F115" s="40" t="str">
        <f>_xlfn.XLOOKUP(Tabla12[[#This Row],[codigo]],Tabla5[codigo],Tabla5[Cargo])</f>
        <v>ADMINISTRADOR (A)</v>
      </c>
      <c r="G115" s="40" t="str">
        <f>_xlfn.XLOOKUP(Tabla12[[#This Row],[codigo]],Tabla5[codigo],Tabla5[Lugar Funciones])</f>
        <v>DIRECCION GENERAL DE MUSEOS</v>
      </c>
      <c r="H115" s="45" t="str">
        <f>Tabla12[[#This Row],[TIPO]]</f>
        <v>EMPLEADOS TEMPORALES</v>
      </c>
      <c r="I115" s="62">
        <f>_xlfn.XLOOKUP(Tabla12[[#This Row],[nodoc]],'[1]Temporales 2022'!$B$146:$B$362,'[1]Temporales 2022'!$F$146:$F$362)</f>
        <v>44593</v>
      </c>
      <c r="J115" s="62">
        <f>_xlfn.XLOOKUP(Tabla12[[#This Row],[nodoc]],'[1]Temporales 2022'!$B$146:$B$362,'[1]Temporales 2022'!$G$146:$G$362)</f>
        <v>44774</v>
      </c>
      <c r="K115" s="43">
        <v>45000</v>
      </c>
      <c r="L115" s="45">
        <v>1148.33</v>
      </c>
      <c r="M115" s="43">
        <v>1368</v>
      </c>
      <c r="N115" s="43">
        <v>1291.5</v>
      </c>
      <c r="O115" s="44">
        <f>+Tabla12[[#This Row],[sbruto]]-Tabla12[[#This Row],[Impuesto Sobre la R]]-Tabla12[[#This Row],[Seguro Familiar de]]-Tabla12[[#This Row],[AFP]]-Tabla12[[#This Row],[sneto]]</f>
        <v>25</v>
      </c>
      <c r="P115" s="41">
        <v>41167.17</v>
      </c>
      <c r="Q115" s="15" t="str" cm="1">
        <f t="array" ref="Q115">_xlfn.XLOOKUP(Tabla12[[#This Row],[codigo]],Tabla5[codigo],LEFT(Tabla5[Genero],1))</f>
        <v>M</v>
      </c>
      <c r="R115" s="15" t="str">
        <f>_xlfn.XLOOKUP(Tabla12[[#This Row],[codigo]],Tabla5[codigo],Tabla5[Lugar Funciones Codigo])</f>
        <v>01.83.03.04</v>
      </c>
    </row>
    <row r="116" spans="1:18">
      <c r="A116" s="40" t="s">
        <v>3333</v>
      </c>
      <c r="B116" s="40" t="str">
        <f t="shared" si="1"/>
        <v>2.1.1.2.0840250922206</v>
      </c>
      <c r="C116" s="40" t="str">
        <f>_xlfn.XLOOKUP(A116,ctas[Tipo Empleado],ctas[cta])</f>
        <v>2.1.1.2.08</v>
      </c>
      <c r="D116" s="40" t="s">
        <v>3070</v>
      </c>
      <c r="E116" s="40" t="str">
        <f>_xlfn.XLOOKUP(Tabla12[[#This Row],[codigo]],Tabla5[codigo],Tabla5[Empleado])</f>
        <v>MARIA VALENTINA GONZALEZ GUTIERREZ</v>
      </c>
      <c r="F116" s="40" t="str">
        <f>_xlfn.XLOOKUP(Tabla12[[#This Row],[codigo]],Tabla5[codigo],Tabla5[Cargo])</f>
        <v>COORDINADOR (A)</v>
      </c>
      <c r="G116" s="40" t="str">
        <f>_xlfn.XLOOKUP(Tabla12[[#This Row],[codigo]],Tabla5[codigo],Tabla5[Lugar Funciones])</f>
        <v>DIRECCION GENERAL DE MUSEOS</v>
      </c>
      <c r="H116" s="45" t="str">
        <f>Tabla12[[#This Row],[TIPO]]</f>
        <v>EMPLEADOS TEMPORALES</v>
      </c>
      <c r="I116" s="62">
        <f>_xlfn.XLOOKUP(Tabla12[[#This Row],[nodoc]],'[1]Temporales 2022'!$B$146:$B$362,'[1]Temporales 2022'!$F$146:$F$362)</f>
        <v>44652</v>
      </c>
      <c r="J116" s="62">
        <f>_xlfn.XLOOKUP(Tabla12[[#This Row],[nodoc]],'[1]Temporales 2022'!$B$146:$B$362,'[1]Temporales 2022'!$G$146:$G$362)</f>
        <v>44835</v>
      </c>
      <c r="K116" s="43">
        <v>45000</v>
      </c>
      <c r="L116" s="45">
        <v>1148.33</v>
      </c>
      <c r="M116" s="43">
        <v>1368</v>
      </c>
      <c r="N116" s="43">
        <v>1291.5</v>
      </c>
      <c r="O116" s="44">
        <f>+Tabla12[[#This Row],[sbruto]]-Tabla12[[#This Row],[Impuesto Sobre la R]]-Tabla12[[#This Row],[Seguro Familiar de]]-Tabla12[[#This Row],[AFP]]-Tabla12[[#This Row],[sneto]]</f>
        <v>25</v>
      </c>
      <c r="P116" s="41">
        <v>41167.17</v>
      </c>
      <c r="Q116" s="15" t="str" cm="1">
        <f t="array" ref="Q116">_xlfn.XLOOKUP(Tabla12[[#This Row],[codigo]],Tabla5[codigo],LEFT(Tabla5[Genero],1))</f>
        <v>F</v>
      </c>
      <c r="R116" s="15" t="str">
        <f>_xlfn.XLOOKUP(Tabla12[[#This Row],[codigo]],Tabla5[codigo],Tabla5[Lugar Funciones Codigo])</f>
        <v>01.83.03.04</v>
      </c>
    </row>
    <row r="117" spans="1:18">
      <c r="A117" s="40" t="s">
        <v>3333</v>
      </c>
      <c r="B117" s="40" t="str">
        <f t="shared" si="1"/>
        <v>2.1.1.2.0800100901081</v>
      </c>
      <c r="C117" s="40" t="str">
        <f>_xlfn.XLOOKUP(A117,ctas[Tipo Empleado],ctas[cta])</f>
        <v>2.1.1.2.08</v>
      </c>
      <c r="D117" s="40" t="s">
        <v>3013</v>
      </c>
      <c r="E117" s="40" t="str">
        <f>_xlfn.XLOOKUP(Tabla12[[#This Row],[codigo]],Tabla5[codigo],Tabla5[Empleado])</f>
        <v>DIMAS ORLANDO RODRIGUEZ CUELLO</v>
      </c>
      <c r="F117" s="40" t="str">
        <f>_xlfn.XLOOKUP(Tabla12[[#This Row],[codigo]],Tabla5[codigo],Tabla5[Cargo])</f>
        <v>TECNICO EN REDES SOCIALES</v>
      </c>
      <c r="G117" s="40" t="str">
        <f>_xlfn.XLOOKUP(Tabla12[[#This Row],[codigo]],Tabla5[codigo],Tabla5[Lugar Funciones])</f>
        <v>DIRECCION GENERAL DE MUSEOS</v>
      </c>
      <c r="H117" s="45" t="str">
        <f>Tabla12[[#This Row],[TIPO]]</f>
        <v>EMPLEADOS TEMPORALES</v>
      </c>
      <c r="I117" s="62">
        <f>_xlfn.XLOOKUP(Tabla12[[#This Row],[nodoc]],'[1]Temporales 2022'!$B$146:$B$362,'[1]Temporales 2022'!$F$146:$F$362)</f>
        <v>44564</v>
      </c>
      <c r="J117" s="62">
        <f>_xlfn.XLOOKUP(Tabla12[[#This Row],[nodoc]],'[1]Temporales 2022'!$B$146:$B$362,'[1]Temporales 2022'!$G$146:$G$362)</f>
        <v>44745</v>
      </c>
      <c r="K117" s="43">
        <v>42000</v>
      </c>
      <c r="L117" s="45">
        <v>724.92</v>
      </c>
      <c r="M117" s="43">
        <v>1276.8</v>
      </c>
      <c r="N117" s="43">
        <v>1205.4000000000001</v>
      </c>
      <c r="O117" s="44">
        <f>+Tabla12[[#This Row],[sbruto]]-Tabla12[[#This Row],[Impuesto Sobre la R]]-Tabla12[[#This Row],[Seguro Familiar de]]-Tabla12[[#This Row],[AFP]]-Tabla12[[#This Row],[sneto]]</f>
        <v>25</v>
      </c>
      <c r="P117" s="41">
        <v>38767.879999999997</v>
      </c>
      <c r="Q117" s="15" t="str" cm="1">
        <f t="array" ref="Q117">_xlfn.XLOOKUP(Tabla12[[#This Row],[codigo]],Tabla5[codigo],LEFT(Tabla5[Genero],1))</f>
        <v>M</v>
      </c>
      <c r="R117" s="15" t="str">
        <f>_xlfn.XLOOKUP(Tabla12[[#This Row],[codigo]],Tabla5[codigo],Tabla5[Lugar Funciones Codigo])</f>
        <v>01.83.03.04</v>
      </c>
    </row>
    <row r="118" spans="1:18">
      <c r="A118" s="40" t="s">
        <v>3333</v>
      </c>
      <c r="B118" s="40" t="str">
        <f t="shared" si="1"/>
        <v>2.1.1.2.0800112460845</v>
      </c>
      <c r="C118" s="40" t="str">
        <f>_xlfn.XLOOKUP(A118,ctas[Tipo Empleado],ctas[cta])</f>
        <v>2.1.1.2.08</v>
      </c>
      <c r="D118" s="40" t="s">
        <v>2983</v>
      </c>
      <c r="E118" s="40" t="str">
        <f>_xlfn.XLOOKUP(Tabla12[[#This Row],[codigo]],Tabla5[codigo],Tabla5[Empleado])</f>
        <v>ANA JOHANNY DURAN ROSARIO</v>
      </c>
      <c r="F118" s="40" t="str">
        <f>_xlfn.XLOOKUP(Tabla12[[#This Row],[codigo]],Tabla5[codigo],Tabla5[Cargo])</f>
        <v>ADMINISTRADOR (A)</v>
      </c>
      <c r="G118" s="40" t="str">
        <f>_xlfn.XLOOKUP(Tabla12[[#This Row],[codigo]],Tabla5[codigo],Tabla5[Lugar Funciones])</f>
        <v>DIRECCION GENERAL DE MUSEOS</v>
      </c>
      <c r="H118" s="43" t="str">
        <f>Tabla12[[#This Row],[TIPO]]</f>
        <v>EMPLEADOS TEMPORALES</v>
      </c>
      <c r="I118" s="61">
        <f>_xlfn.XLOOKUP(Tabla12[[#This Row],[nodoc]],'[1]Temporales 2022'!$B$146:$B$362,'[1]Temporales 2022'!$F$146:$F$362)</f>
        <v>44713</v>
      </c>
      <c r="J118" s="61">
        <f>_xlfn.XLOOKUP(Tabla12[[#This Row],[nodoc]],'[1]Temporales 2022'!$B$146:$B$362,'[1]Temporales 2022'!$G$146:$G$362)</f>
        <v>44896</v>
      </c>
      <c r="K118" s="43">
        <v>40000</v>
      </c>
      <c r="L118" s="43">
        <v>442.65</v>
      </c>
      <c r="M118" s="43">
        <v>1216</v>
      </c>
      <c r="N118" s="43">
        <v>1148</v>
      </c>
      <c r="O118" s="44">
        <f>+Tabla12[[#This Row],[sbruto]]-Tabla12[[#This Row],[Impuesto Sobre la R]]-Tabla12[[#This Row],[Seguro Familiar de]]-Tabla12[[#This Row],[AFP]]-Tabla12[[#This Row],[sneto]]</f>
        <v>25</v>
      </c>
      <c r="P118" s="41">
        <v>37168.35</v>
      </c>
      <c r="Q118" s="15" t="str" cm="1">
        <f t="array" ref="Q118">_xlfn.XLOOKUP(Tabla12[[#This Row],[codigo]],Tabla5[codigo],LEFT(Tabla5[Genero],1))</f>
        <v>F</v>
      </c>
      <c r="R118" s="15" t="str">
        <f>_xlfn.XLOOKUP(Tabla12[[#This Row],[codigo]],Tabla5[codigo],Tabla5[Lugar Funciones Codigo])</f>
        <v>01.83.03.04</v>
      </c>
    </row>
    <row r="119" spans="1:18">
      <c r="A119" s="40" t="s">
        <v>3333</v>
      </c>
      <c r="B119" s="40" t="str">
        <f t="shared" si="1"/>
        <v>2.1.1.2.0801200433686</v>
      </c>
      <c r="C119" s="40" t="str">
        <f>_xlfn.XLOOKUP(A119,ctas[Tipo Empleado],ctas[cta])</f>
        <v>2.1.1.2.08</v>
      </c>
      <c r="D119" s="40" t="s">
        <v>2986</v>
      </c>
      <c r="E119" s="40" t="str">
        <f>_xlfn.XLOOKUP(Tabla12[[#This Row],[codigo]],Tabla5[codigo],Tabla5[Empleado])</f>
        <v>ANDRES DE LA ROSA ECHAVARRIA</v>
      </c>
      <c r="F119" s="40" t="str">
        <f>_xlfn.XLOOKUP(Tabla12[[#This Row],[codigo]],Tabla5[codigo],Tabla5[Cargo])</f>
        <v>CORRDINADOR DE SERVICIOS GENERALES</v>
      </c>
      <c r="G119" s="40" t="str">
        <f>_xlfn.XLOOKUP(Tabla12[[#This Row],[codigo]],Tabla5[codigo],Tabla5[Lugar Funciones])</f>
        <v>DIRECCION GENERAL DE MUSEOS</v>
      </c>
      <c r="H119" s="45" t="str">
        <f>Tabla12[[#This Row],[TIPO]]</f>
        <v>EMPLEADOS TEMPORALES</v>
      </c>
      <c r="I119" s="62">
        <f>_xlfn.XLOOKUP(Tabla12[[#This Row],[nodoc]],'[1]Temporales 2022'!$B$146:$B$362,'[1]Temporales 2022'!$F$146:$F$362)</f>
        <v>44682</v>
      </c>
      <c r="J119" s="62">
        <f>_xlfn.XLOOKUP(Tabla12[[#This Row],[nodoc]],'[1]Temporales 2022'!$B$146:$B$362,'[1]Temporales 2022'!$G$146:$G$362)</f>
        <v>44866</v>
      </c>
      <c r="K119" s="43">
        <v>31500</v>
      </c>
      <c r="L119" s="46">
        <v>0</v>
      </c>
      <c r="M119" s="43">
        <v>957.6</v>
      </c>
      <c r="N119" s="43">
        <v>904.05</v>
      </c>
      <c r="O119" s="44">
        <f>+Tabla12[[#This Row],[sbruto]]-Tabla12[[#This Row],[Impuesto Sobre la R]]-Tabla12[[#This Row],[Seguro Familiar de]]-Tabla12[[#This Row],[AFP]]-Tabla12[[#This Row],[sneto]]</f>
        <v>25.000000000003638</v>
      </c>
      <c r="P119" s="41">
        <v>29613.35</v>
      </c>
      <c r="Q119" s="15" t="str" cm="1">
        <f t="array" ref="Q119">_xlfn.XLOOKUP(Tabla12[[#This Row],[codigo]],Tabla5[codigo],LEFT(Tabla5[Genero],1))</f>
        <v>M</v>
      </c>
      <c r="R119" s="15" t="str">
        <f>_xlfn.XLOOKUP(Tabla12[[#This Row],[codigo]],Tabla5[codigo],Tabla5[Lugar Funciones Codigo])</f>
        <v>01.83.03.04</v>
      </c>
    </row>
    <row r="120" spans="1:18">
      <c r="A120" s="40" t="s">
        <v>3333</v>
      </c>
      <c r="B120" s="40" t="str">
        <f t="shared" si="1"/>
        <v>2.1.1.2.0802600809905</v>
      </c>
      <c r="C120" s="40" t="str">
        <f>_xlfn.XLOOKUP(A120,ctas[Tipo Empleado],ctas[cta])</f>
        <v>2.1.1.2.08</v>
      </c>
      <c r="D120" s="40" t="s">
        <v>3029</v>
      </c>
      <c r="E120" s="40" t="str">
        <f>_xlfn.XLOOKUP(Tabla12[[#This Row],[codigo]],Tabla5[codigo],Tabla5[Empleado])</f>
        <v>HENRIK EUCLIDES SOLANO AVILA</v>
      </c>
      <c r="F120" s="40" t="str">
        <f>_xlfn.XLOOKUP(Tabla12[[#This Row],[codigo]],Tabla5[codigo],Tabla5[Cargo])</f>
        <v>COORDINADOR (A)</v>
      </c>
      <c r="G120" s="40" t="str">
        <f>_xlfn.XLOOKUP(Tabla12[[#This Row],[codigo]],Tabla5[codigo],Tabla5[Lugar Funciones])</f>
        <v>DIRECCION GENERAL DE MUSEOS</v>
      </c>
      <c r="H120" s="45" t="str">
        <f>Tabla12[[#This Row],[TIPO]]</f>
        <v>EMPLEADOS TEMPORALES</v>
      </c>
      <c r="I120" s="62">
        <f>_xlfn.XLOOKUP(Tabla12[[#This Row],[nodoc]],'[1]Temporales 2022'!$B$146:$B$362,'[1]Temporales 2022'!$F$146:$F$362)</f>
        <v>44682</v>
      </c>
      <c r="J120" s="62">
        <f>_xlfn.XLOOKUP(Tabla12[[#This Row],[nodoc]],'[1]Temporales 2022'!$B$146:$B$362,'[1]Temporales 2022'!$G$146:$G$362)</f>
        <v>44866</v>
      </c>
      <c r="K120" s="43">
        <v>26250</v>
      </c>
      <c r="L120" s="46">
        <v>0</v>
      </c>
      <c r="M120" s="43">
        <v>798</v>
      </c>
      <c r="N120" s="43">
        <v>753.38</v>
      </c>
      <c r="O120" s="44">
        <f>+Tabla12[[#This Row],[sbruto]]-Tabla12[[#This Row],[Impuesto Sobre la R]]-Tabla12[[#This Row],[Seguro Familiar de]]-Tabla12[[#This Row],[AFP]]-Tabla12[[#This Row],[sneto]]</f>
        <v>25</v>
      </c>
      <c r="P120" s="41">
        <v>24673.62</v>
      </c>
      <c r="Q120" s="15" t="str" cm="1">
        <f t="array" ref="Q120">_xlfn.XLOOKUP(Tabla12[[#This Row],[codigo]],Tabla5[codigo],LEFT(Tabla5[Genero],1))</f>
        <v>M</v>
      </c>
      <c r="R120" s="15" t="str">
        <f>_xlfn.XLOOKUP(Tabla12[[#This Row],[codigo]],Tabla5[codigo],Tabla5[Lugar Funciones Codigo])</f>
        <v>01.83.03.04</v>
      </c>
    </row>
    <row r="121" spans="1:18">
      <c r="A121" s="40" t="s">
        <v>3333</v>
      </c>
      <c r="B121" s="40" t="str">
        <f t="shared" si="1"/>
        <v>2.1.1.2.0800101032183</v>
      </c>
      <c r="C121" s="40" t="str">
        <f>_xlfn.XLOOKUP(A121,ctas[Tipo Empleado],ctas[cta])</f>
        <v>2.1.1.2.08</v>
      </c>
      <c r="D121" s="40" t="s">
        <v>3040</v>
      </c>
      <c r="E121" s="40" t="str">
        <f>_xlfn.XLOOKUP(Tabla12[[#This Row],[codigo]],Tabla5[codigo],Tabla5[Empleado])</f>
        <v>JORGE ALBERTO FERNANDEZ MEDINA</v>
      </c>
      <c r="F121" s="40" t="str">
        <f>_xlfn.XLOOKUP(Tabla12[[#This Row],[codigo]],Tabla5[codigo],Tabla5[Cargo])</f>
        <v>COORDINADOR (A)</v>
      </c>
      <c r="G121" s="40" t="str">
        <f>_xlfn.XLOOKUP(Tabla12[[#This Row],[codigo]],Tabla5[codigo],Tabla5[Lugar Funciones])</f>
        <v>OFICINA NACIONAL DE PATRIMONIO CULTURAL SUBACUATICO</v>
      </c>
      <c r="H121" s="45" t="str">
        <f>Tabla12[[#This Row],[TIPO]]</f>
        <v>EMPLEADOS TEMPORALES</v>
      </c>
      <c r="I121" s="62">
        <f>_xlfn.XLOOKUP(Tabla12[[#This Row],[nodoc]],'[1]Temporales 2022'!$B$146:$B$362,'[1]Temporales 2022'!$F$146:$F$362)</f>
        <v>44621</v>
      </c>
      <c r="J121" s="62">
        <f>_xlfn.XLOOKUP(Tabla12[[#This Row],[nodoc]],'[1]Temporales 2022'!$B$146:$B$362,'[1]Temporales 2022'!$G$146:$G$362)</f>
        <v>44805</v>
      </c>
      <c r="K121" s="43">
        <v>65000</v>
      </c>
      <c r="L121" s="45">
        <v>4427.58</v>
      </c>
      <c r="M121" s="43">
        <v>1976</v>
      </c>
      <c r="N121" s="43">
        <v>1865.5</v>
      </c>
      <c r="O121" s="44">
        <f>+Tabla12[[#This Row],[sbruto]]-Tabla12[[#This Row],[Impuesto Sobre la R]]-Tabla12[[#This Row],[Seguro Familiar de]]-Tabla12[[#This Row],[AFP]]-Tabla12[[#This Row],[sneto]]</f>
        <v>25</v>
      </c>
      <c r="P121" s="41">
        <v>56705.919999999998</v>
      </c>
      <c r="Q121" s="15" t="str" cm="1">
        <f t="array" ref="Q121">_xlfn.XLOOKUP(Tabla12[[#This Row],[codigo]],Tabla5[codigo],LEFT(Tabla5[Genero],1))</f>
        <v>M</v>
      </c>
      <c r="R121" s="15" t="str">
        <f>_xlfn.XLOOKUP(Tabla12[[#This Row],[codigo]],Tabla5[codigo],Tabla5[Lugar Funciones Codigo])</f>
        <v>01.83.03.05</v>
      </c>
    </row>
    <row r="122" spans="1:18">
      <c r="A122" s="40" t="s">
        <v>3333</v>
      </c>
      <c r="B122" s="40" t="str">
        <f t="shared" si="1"/>
        <v>2.1.1.2.0822400170860</v>
      </c>
      <c r="C122" s="40" t="str">
        <f>_xlfn.XLOOKUP(A122,ctas[Tipo Empleado],ctas[cta])</f>
        <v>2.1.1.2.08</v>
      </c>
      <c r="D122" s="40" t="s">
        <v>3116</v>
      </c>
      <c r="E122" s="40" t="str">
        <f>_xlfn.XLOOKUP(Tabla12[[#This Row],[codigo]],Tabla5[codigo],Tabla5[Empleado])</f>
        <v>VIANNET ESTEVEZ CRISPIN</v>
      </c>
      <c r="F122" s="40" t="str">
        <f>_xlfn.XLOOKUP(Tabla12[[#This Row],[codigo]],Tabla5[codigo],Tabla5[Cargo])</f>
        <v>ANALISTA PROYECTOS</v>
      </c>
      <c r="G122" s="40" t="str">
        <f>_xlfn.XLOOKUP(Tabla12[[#This Row],[codigo]],Tabla5[codigo],Tabla5[Lugar Funciones])</f>
        <v>VICEMINISTERIO DE IDENTIDAD CULTURAL Y CIUDADANA</v>
      </c>
      <c r="H122" s="43" t="str">
        <f>Tabla12[[#This Row],[TIPO]]</f>
        <v>EMPLEADOS TEMPORALES</v>
      </c>
      <c r="I122" s="61" t="e">
        <f>_xlfn.XLOOKUP(Tabla12[[#This Row],[nodoc]],'[1]Temporales 2022'!$B$146:$B$362,'[1]Temporales 2022'!$F$146:$F$362)</f>
        <v>#N/A</v>
      </c>
      <c r="J122" s="61" t="e">
        <f>_xlfn.XLOOKUP(Tabla12[[#This Row],[nodoc]],'[1]Temporales 2022'!$B$146:$B$362,'[1]Temporales 2022'!$G$146:$G$362)</f>
        <v>#N/A</v>
      </c>
      <c r="K122" s="43">
        <v>45000</v>
      </c>
      <c r="L122" s="43">
        <v>1148.33</v>
      </c>
      <c r="M122" s="43">
        <v>1368</v>
      </c>
      <c r="N122" s="43">
        <v>1291.5</v>
      </c>
      <c r="O122" s="44">
        <f>+Tabla12[[#This Row],[sbruto]]-Tabla12[[#This Row],[Impuesto Sobre la R]]-Tabla12[[#This Row],[Seguro Familiar de]]-Tabla12[[#This Row],[AFP]]-Tabla12[[#This Row],[sneto]]</f>
        <v>25</v>
      </c>
      <c r="P122" s="41">
        <v>41167.17</v>
      </c>
      <c r="Q122" s="15" t="str" cm="1">
        <f t="array" ref="Q122">_xlfn.XLOOKUP(Tabla12[[#This Row],[codigo]],Tabla5[codigo],LEFT(Tabla5[Genero],1))</f>
        <v>F</v>
      </c>
      <c r="R122" s="15" t="str">
        <f>_xlfn.XLOOKUP(Tabla12[[#This Row],[codigo]],Tabla5[codigo],Tabla5[Lugar Funciones Codigo])</f>
        <v>01.83.04</v>
      </c>
    </row>
    <row r="123" spans="1:18">
      <c r="A123" s="40" t="s">
        <v>3333</v>
      </c>
      <c r="B123" s="40" t="str">
        <f t="shared" si="1"/>
        <v>2.1.1.2.0822400310227</v>
      </c>
      <c r="C123" s="40" t="str">
        <f>_xlfn.XLOOKUP(A123,ctas[Tipo Empleado],ctas[cta])</f>
        <v>2.1.1.2.08</v>
      </c>
      <c r="D123" s="40" t="s">
        <v>1377</v>
      </c>
      <c r="E123" s="40" t="str">
        <f>_xlfn.XLOOKUP(Tabla12[[#This Row],[codigo]],Tabla5[codigo],Tabla5[Empleado])</f>
        <v>CLARIBEL MICHEL SANTANA GONZALEZ</v>
      </c>
      <c r="F123" s="40" t="str">
        <f>_xlfn.XLOOKUP(Tabla12[[#This Row],[codigo]],Tabla5[codigo],Tabla5[Cargo])</f>
        <v>SECRETARIA</v>
      </c>
      <c r="G123" s="40" t="str">
        <f>_xlfn.XLOOKUP(Tabla12[[#This Row],[codigo]],Tabla5[codigo],Tabla5[Lugar Funciones])</f>
        <v>VICEMINISTERIO DE IDENTIDAD CULTURAL Y CIUDADANA</v>
      </c>
      <c r="H123" s="45" t="str">
        <f>Tabla12[[#This Row],[TIPO]]</f>
        <v>EMPLEADOS TEMPORALES</v>
      </c>
      <c r="I123" s="62">
        <f>_xlfn.XLOOKUP(Tabla12[[#This Row],[nodoc]],'[1]Temporales 2022'!$B$146:$B$362,'[1]Temporales 2022'!$F$146:$F$362)</f>
        <v>44531</v>
      </c>
      <c r="J123" s="62">
        <f>_xlfn.XLOOKUP(Tabla12[[#This Row],[nodoc]],'[1]Temporales 2022'!$B$146:$B$362,'[1]Temporales 2022'!$G$146:$G$362)</f>
        <v>44713</v>
      </c>
      <c r="K123" s="43">
        <v>10000</v>
      </c>
      <c r="L123" s="46">
        <v>0</v>
      </c>
      <c r="M123" s="43">
        <v>304</v>
      </c>
      <c r="N123" s="43">
        <v>287</v>
      </c>
      <c r="O123" s="44">
        <f>+Tabla12[[#This Row],[sbruto]]-Tabla12[[#This Row],[Impuesto Sobre la R]]-Tabla12[[#This Row],[Seguro Familiar de]]-Tabla12[[#This Row],[AFP]]-Tabla12[[#This Row],[sneto]]</f>
        <v>25</v>
      </c>
      <c r="P123" s="41">
        <v>9384</v>
      </c>
      <c r="Q123" s="15" t="str" cm="1">
        <f t="array" ref="Q123">_xlfn.XLOOKUP(Tabla12[[#This Row],[codigo]],Tabla5[codigo],LEFT(Tabla5[Genero],1))</f>
        <v>F</v>
      </c>
      <c r="R123" s="15" t="str">
        <f>_xlfn.XLOOKUP(Tabla12[[#This Row],[codigo]],Tabla5[codigo],Tabla5[Lugar Funciones Codigo])</f>
        <v>01.83.04</v>
      </c>
    </row>
    <row r="124" spans="1:18">
      <c r="A124" s="40" t="s">
        <v>3333</v>
      </c>
      <c r="B124" s="40" t="str">
        <f t="shared" si="1"/>
        <v>2.1.1.2.0800117740894</v>
      </c>
      <c r="C124" s="40" t="str">
        <f>_xlfn.XLOOKUP(A124,ctas[Tipo Empleado],ctas[cta])</f>
        <v>2.1.1.2.08</v>
      </c>
      <c r="D124" s="40" t="s">
        <v>3105</v>
      </c>
      <c r="E124" s="40" t="str">
        <f>_xlfn.XLOOKUP(Tabla12[[#This Row],[codigo]],Tabla5[codigo],Tabla5[Empleado])</f>
        <v>SAMANTA DESSIREE OLIVERO PACHECO</v>
      </c>
      <c r="F124" s="40" t="str">
        <f>_xlfn.XLOOKUP(Tabla12[[#This Row],[codigo]],Tabla5[codigo],Tabla5[Cargo])</f>
        <v>ENCARGADO (A)</v>
      </c>
      <c r="G124" s="40" t="str">
        <f>_xlfn.XLOOKUP(Tabla12[[#This Row],[codigo]],Tabla5[codigo],Tabla5[Lugar Funciones])</f>
        <v>DEPARTAMENTO DE CARNAVAL</v>
      </c>
      <c r="H124" s="43" t="str">
        <f>Tabla12[[#This Row],[TIPO]]</f>
        <v>EMPLEADOS TEMPORALES</v>
      </c>
      <c r="I124" s="61">
        <f>_xlfn.XLOOKUP(Tabla12[[#This Row],[nodoc]],'[1]Temporales 2022'!$B$146:$B$362,'[1]Temporales 2022'!$F$146:$F$362)</f>
        <v>44565</v>
      </c>
      <c r="J124" s="61">
        <f>_xlfn.XLOOKUP(Tabla12[[#This Row],[nodoc]],'[1]Temporales 2022'!$B$146:$B$362,'[1]Temporales 2022'!$G$146:$G$362)</f>
        <v>44746</v>
      </c>
      <c r="K124" s="43">
        <v>115000</v>
      </c>
      <c r="L124" s="43">
        <v>15633.74</v>
      </c>
      <c r="M124" s="43">
        <v>3496</v>
      </c>
      <c r="N124" s="43">
        <v>3300.5</v>
      </c>
      <c r="O124" s="44">
        <f>+Tabla12[[#This Row],[sbruto]]-Tabla12[[#This Row],[Impuesto Sobre la R]]-Tabla12[[#This Row],[Seguro Familiar de]]-Tabla12[[#This Row],[AFP]]-Tabla12[[#This Row],[sneto]]</f>
        <v>25</v>
      </c>
      <c r="P124" s="41">
        <v>92544.76</v>
      </c>
      <c r="Q124" s="15" t="str" cm="1">
        <f t="array" ref="Q124">_xlfn.XLOOKUP(Tabla12[[#This Row],[codigo]],Tabla5[codigo],LEFT(Tabla5[Genero],1))</f>
        <v>F</v>
      </c>
      <c r="R124" s="15" t="str">
        <f>_xlfn.XLOOKUP(Tabla12[[#This Row],[codigo]],Tabla5[codigo],Tabla5[Lugar Funciones Codigo])</f>
        <v>01.83.04.00.02.01</v>
      </c>
    </row>
    <row r="125" spans="1:18">
      <c r="A125" s="40" t="s">
        <v>3333</v>
      </c>
      <c r="B125" s="40" t="str">
        <f t="shared" si="1"/>
        <v>2.1.1.2.0800101198794</v>
      </c>
      <c r="C125" s="40" t="str">
        <f>_xlfn.XLOOKUP(A125,ctas[Tipo Empleado],ctas[cta])</f>
        <v>2.1.1.2.08</v>
      </c>
      <c r="D125" s="40" t="s">
        <v>3053</v>
      </c>
      <c r="E125" s="40" t="str">
        <f>_xlfn.XLOOKUP(Tabla12[[#This Row],[codigo]],Tabla5[codigo],Tabla5[Empleado])</f>
        <v>JUANA ANGELA RAFAELA HERNANDEZ NUÑEZ</v>
      </c>
      <c r="F125" s="40" t="str">
        <f>_xlfn.XLOOKUP(Tabla12[[#This Row],[codigo]],Tabla5[codigo],Tabla5[Cargo])</f>
        <v>DIRECTOR (A)</v>
      </c>
      <c r="G125" s="40" t="str">
        <f>_xlfn.XLOOKUP(Tabla12[[#This Row],[codigo]],Tabla5[codigo],Tabla5[Lugar Funciones])</f>
        <v>DIRECCION GENERAL DEL LIBRO Y LA LECTURA</v>
      </c>
      <c r="H125" s="45" t="str">
        <f>Tabla12[[#This Row],[TIPO]]</f>
        <v>EMPLEADOS TEMPORALES</v>
      </c>
      <c r="I125" s="62">
        <f>_xlfn.XLOOKUP(Tabla12[[#This Row],[nodoc]],'[1]Temporales 2022'!$B$146:$B$362,'[1]Temporales 2022'!$F$146:$F$362)</f>
        <v>44697</v>
      </c>
      <c r="J125" s="62">
        <f>_xlfn.XLOOKUP(Tabla12[[#This Row],[nodoc]],'[1]Temporales 2022'!$B$146:$B$362,'[1]Temporales 2022'!$G$146:$G$362)</f>
        <v>44881</v>
      </c>
      <c r="K125" s="43">
        <v>160000</v>
      </c>
      <c r="L125" s="45">
        <v>26218.87</v>
      </c>
      <c r="M125" s="43">
        <v>4864</v>
      </c>
      <c r="N125" s="43">
        <v>4592</v>
      </c>
      <c r="O125" s="44">
        <f>+Tabla12[[#This Row],[sbruto]]-Tabla12[[#This Row],[Impuesto Sobre la R]]-Tabla12[[#This Row],[Seguro Familiar de]]-Tabla12[[#This Row],[AFP]]-Tabla12[[#This Row],[sneto]]</f>
        <v>25</v>
      </c>
      <c r="P125" s="41">
        <v>124300.13</v>
      </c>
      <c r="Q125" s="15" t="str" cm="1">
        <f t="array" ref="Q125">_xlfn.XLOOKUP(Tabla12[[#This Row],[codigo]],Tabla5[codigo],LEFT(Tabla5[Genero],1))</f>
        <v>F</v>
      </c>
      <c r="R125" s="15" t="str">
        <f>_xlfn.XLOOKUP(Tabla12[[#This Row],[codigo]],Tabla5[codigo],Tabla5[Lugar Funciones Codigo])</f>
        <v>01.83.04.01</v>
      </c>
    </row>
    <row r="126" spans="1:18">
      <c r="A126" s="40" t="s">
        <v>3333</v>
      </c>
      <c r="B126" s="40" t="str">
        <f t="shared" si="1"/>
        <v>2.1.1.2.0840220314518</v>
      </c>
      <c r="C126" s="40" t="str">
        <f>_xlfn.XLOOKUP(A126,ctas[Tipo Empleado],ctas[cta])</f>
        <v>2.1.1.2.08</v>
      </c>
      <c r="D126" s="40" t="s">
        <v>3047</v>
      </c>
      <c r="E126" s="40" t="str">
        <f>_xlfn.XLOOKUP(Tabla12[[#This Row],[codigo]],Tabla5[codigo],Tabla5[Empleado])</f>
        <v>JUAN ANTONIO HERNANDEZ INIRIO</v>
      </c>
      <c r="F126" s="40" t="str">
        <f>_xlfn.XLOOKUP(Tabla12[[#This Row],[codigo]],Tabla5[codigo],Tabla5[Cargo])</f>
        <v>GESTOR CULTURAL</v>
      </c>
      <c r="G126" s="40" t="str">
        <f>_xlfn.XLOOKUP(Tabla12[[#This Row],[codigo]],Tabla5[codigo],Tabla5[Lugar Funciones])</f>
        <v>DIRECCION GENERAL DEL LIBRO Y LA LECTURA</v>
      </c>
      <c r="H126" s="45" t="str">
        <f>Tabla12[[#This Row],[TIPO]]</f>
        <v>EMPLEADOS TEMPORALES</v>
      </c>
      <c r="I126" s="62" t="e">
        <f>_xlfn.XLOOKUP(Tabla12[[#This Row],[nodoc]],'[1]Temporales 2022'!$B$146:$B$362,'[1]Temporales 2022'!$F$146:$F$362)</f>
        <v>#N/A</v>
      </c>
      <c r="J126" s="62" t="e">
        <f>_xlfn.XLOOKUP(Tabla12[[#This Row],[nodoc]],'[1]Temporales 2022'!$B$146:$B$362,'[1]Temporales 2022'!$G$146:$G$362)</f>
        <v>#N/A</v>
      </c>
      <c r="K126" s="43">
        <v>65000</v>
      </c>
      <c r="L126" s="45">
        <v>4427.58</v>
      </c>
      <c r="M126" s="43">
        <v>1976</v>
      </c>
      <c r="N126" s="43">
        <v>1865.5</v>
      </c>
      <c r="O126" s="44">
        <f>+Tabla12[[#This Row],[sbruto]]-Tabla12[[#This Row],[Impuesto Sobre la R]]-Tabla12[[#This Row],[Seguro Familiar de]]-Tabla12[[#This Row],[AFP]]-Tabla12[[#This Row],[sneto]]</f>
        <v>25</v>
      </c>
      <c r="P126" s="41">
        <v>56705.919999999998</v>
      </c>
      <c r="Q126" s="15" t="str" cm="1">
        <f t="array" ref="Q126">_xlfn.XLOOKUP(Tabla12[[#This Row],[codigo]],Tabla5[codigo],LEFT(Tabla5[Genero],1))</f>
        <v>M</v>
      </c>
      <c r="R126" s="15" t="str">
        <f>_xlfn.XLOOKUP(Tabla12[[#This Row],[codigo]],Tabla5[codigo],Tabla5[Lugar Funciones Codigo])</f>
        <v>01.83.04.01</v>
      </c>
    </row>
    <row r="127" spans="1:18">
      <c r="A127" s="40" t="s">
        <v>3333</v>
      </c>
      <c r="B127" s="40" t="str">
        <f t="shared" si="1"/>
        <v>2.1.1.2.0800102103215</v>
      </c>
      <c r="C127" s="40" t="str">
        <f>_xlfn.XLOOKUP(A127,ctas[Tipo Empleado],ctas[cta])</f>
        <v>2.1.1.2.08</v>
      </c>
      <c r="D127" s="40" t="s">
        <v>2987</v>
      </c>
      <c r="E127" s="40" t="str">
        <f>_xlfn.XLOOKUP(Tabla12[[#This Row],[codigo]],Tabla5[codigo],Tabla5[Empleado])</f>
        <v>ANDRES MANUEL BLANCO DIAZ</v>
      </c>
      <c r="F127" s="40" t="str">
        <f>_xlfn.XLOOKUP(Tabla12[[#This Row],[codigo]],Tabla5[codigo],Tabla5[Cargo])</f>
        <v>CORRECTOR (A) DE ESTILO</v>
      </c>
      <c r="G127" s="40" t="str">
        <f>_xlfn.XLOOKUP(Tabla12[[#This Row],[codigo]],Tabla5[codigo],Tabla5[Lugar Funciones])</f>
        <v>DIRECCION EDITORA NACIONAL</v>
      </c>
      <c r="H127" s="45" t="str">
        <f>Tabla12[[#This Row],[TIPO]]</f>
        <v>EMPLEADOS TEMPORALES</v>
      </c>
      <c r="I127" s="62">
        <f>_xlfn.XLOOKUP(Tabla12[[#This Row],[nodoc]],'[1]Temporales 2022'!$B$146:$B$362,'[1]Temporales 2022'!$F$146:$F$362)</f>
        <v>44531</v>
      </c>
      <c r="J127" s="62">
        <f>_xlfn.XLOOKUP(Tabla12[[#This Row],[nodoc]],'[1]Temporales 2022'!$B$146:$B$362,'[1]Temporales 2022'!$G$146:$G$362)</f>
        <v>44713</v>
      </c>
      <c r="K127" s="43">
        <v>70000</v>
      </c>
      <c r="L127" s="45">
        <v>5368.48</v>
      </c>
      <c r="M127" s="43">
        <v>2128</v>
      </c>
      <c r="N127" s="43">
        <v>2009</v>
      </c>
      <c r="O127" s="44">
        <f>+Tabla12[[#This Row],[sbruto]]-Tabla12[[#This Row],[Impuesto Sobre la R]]-Tabla12[[#This Row],[Seguro Familiar de]]-Tabla12[[#This Row],[AFP]]-Tabla12[[#This Row],[sneto]]</f>
        <v>25.000000000007276</v>
      </c>
      <c r="P127" s="41">
        <v>60469.52</v>
      </c>
      <c r="Q127" s="15" t="str" cm="1">
        <f t="array" ref="Q127">_xlfn.XLOOKUP(Tabla12[[#This Row],[codigo]],Tabla5[codigo],LEFT(Tabla5[Genero],1))</f>
        <v>M</v>
      </c>
      <c r="R127" s="15" t="str">
        <f>_xlfn.XLOOKUP(Tabla12[[#This Row],[codigo]],Tabla5[codigo],Tabla5[Lugar Funciones Codigo])</f>
        <v>01.83.04.01.02</v>
      </c>
    </row>
    <row r="128" spans="1:18">
      <c r="A128" s="40" t="s">
        <v>3333</v>
      </c>
      <c r="B128" s="40" t="str">
        <f t="shared" si="1"/>
        <v>2.1.1.2.0822400056606</v>
      </c>
      <c r="C128" s="40" t="str">
        <f>_xlfn.XLOOKUP(A128,ctas[Tipo Empleado],ctas[cta])</f>
        <v>2.1.1.2.08</v>
      </c>
      <c r="D128" s="40" t="s">
        <v>3099</v>
      </c>
      <c r="E128" s="40" t="str">
        <f>_xlfn.XLOOKUP(Tabla12[[#This Row],[codigo]],Tabla5[codigo],Tabla5[Empleado])</f>
        <v>RICHARSON ANTONIO DIAZ RODRIGUEZ</v>
      </c>
      <c r="F128" s="40" t="str">
        <f>_xlfn.XLOOKUP(Tabla12[[#This Row],[codigo]],Tabla5[codigo],Tabla5[Cargo])</f>
        <v>DIRECTOR (A)</v>
      </c>
      <c r="G128" s="40" t="str">
        <f>_xlfn.XLOOKUP(Tabla12[[#This Row],[codigo]],Tabla5[codigo],Tabla5[Lugar Funciones])</f>
        <v>DIRECCION DE FOMENTO Y DESARROLLO DE LAS INDUSTRIAS CULTURALES</v>
      </c>
      <c r="H128" s="45" t="str">
        <f>Tabla12[[#This Row],[TIPO]]</f>
        <v>EMPLEADOS TEMPORALES</v>
      </c>
      <c r="I128" s="62">
        <f>_xlfn.XLOOKUP(Tabla12[[#This Row],[nodoc]],'[1]Temporales 2022'!$B$146:$B$362,'[1]Temporales 2022'!$F$146:$F$362)</f>
        <v>44256</v>
      </c>
      <c r="J128" s="62">
        <f>_xlfn.XLOOKUP(Tabla12[[#This Row],[nodoc]],'[1]Temporales 2022'!$B$146:$B$362,'[1]Temporales 2022'!$G$146:$G$362)</f>
        <v>44805</v>
      </c>
      <c r="K128" s="43">
        <v>130000</v>
      </c>
      <c r="L128" s="45">
        <v>19162.12</v>
      </c>
      <c r="M128" s="43">
        <v>3952</v>
      </c>
      <c r="N128" s="43">
        <v>3731</v>
      </c>
      <c r="O128" s="44">
        <f>+Tabla12[[#This Row],[sbruto]]-Tabla12[[#This Row],[Impuesto Sobre la R]]-Tabla12[[#This Row],[Seguro Familiar de]]-Tabla12[[#This Row],[AFP]]-Tabla12[[#This Row],[sneto]]</f>
        <v>25</v>
      </c>
      <c r="P128" s="41">
        <v>103129.88</v>
      </c>
      <c r="Q128" s="15" t="str" cm="1">
        <f t="array" ref="Q128">_xlfn.XLOOKUP(Tabla12[[#This Row],[codigo]],Tabla5[codigo],LEFT(Tabla5[Genero],1))</f>
        <v>M</v>
      </c>
      <c r="R128" s="15" t="str">
        <f>_xlfn.XLOOKUP(Tabla12[[#This Row],[codigo]],Tabla5[codigo],Tabla5[Lugar Funciones Codigo])</f>
        <v>01.83.05.00.01</v>
      </c>
    </row>
    <row r="129" spans="1:18">
      <c r="A129" s="40" t="s">
        <v>3333</v>
      </c>
      <c r="B129" s="40" t="str">
        <f t="shared" si="1"/>
        <v>2.1.1.2.0840222047041</v>
      </c>
      <c r="C129" s="40" t="str">
        <f>_xlfn.XLOOKUP(A129,ctas[Tipo Empleado],ctas[cta])</f>
        <v>2.1.1.2.08</v>
      </c>
      <c r="D129" s="40" t="s">
        <v>2996</v>
      </c>
      <c r="E129" s="40" t="str">
        <f>_xlfn.XLOOKUP(Tabla12[[#This Row],[codigo]],Tabla5[codigo],Tabla5[Empleado])</f>
        <v>BENITO GUERRERO CARPIO</v>
      </c>
      <c r="F129" s="40" t="str">
        <f>_xlfn.XLOOKUP(Tabla12[[#This Row],[codigo]],Tabla5[codigo],Tabla5[Cargo])</f>
        <v>SOPORTE TECNICO INFORMATICO</v>
      </c>
      <c r="G129" s="40" t="str">
        <f>_xlfn.XLOOKUP(Tabla12[[#This Row],[codigo]],Tabla5[codigo],Tabla5[Lugar Funciones])</f>
        <v>CENTRO NACIONAL DE ARTESANIA</v>
      </c>
      <c r="H129" s="43" t="str">
        <f>Tabla12[[#This Row],[TIPO]]</f>
        <v>EMPLEADOS TEMPORALES</v>
      </c>
      <c r="I129" s="61" t="e">
        <f>_xlfn.XLOOKUP(Tabla12[[#This Row],[nodoc]],'[1]Temporales 2022'!$B$146:$B$362,'[1]Temporales 2022'!$F$146:$F$362)</f>
        <v>#N/A</v>
      </c>
      <c r="J129" s="61" t="e">
        <f>_xlfn.XLOOKUP(Tabla12[[#This Row],[nodoc]],'[1]Temporales 2022'!$B$146:$B$362,'[1]Temporales 2022'!$G$146:$G$362)</f>
        <v>#N/A</v>
      </c>
      <c r="K129" s="43">
        <v>45000</v>
      </c>
      <c r="L129" s="43">
        <v>1148.33</v>
      </c>
      <c r="M129" s="43">
        <v>1368</v>
      </c>
      <c r="N129" s="43">
        <v>1291.5</v>
      </c>
      <c r="O129" s="44">
        <f>+Tabla12[[#This Row],[sbruto]]-Tabla12[[#This Row],[Impuesto Sobre la R]]-Tabla12[[#This Row],[Seguro Familiar de]]-Tabla12[[#This Row],[AFP]]-Tabla12[[#This Row],[sneto]]</f>
        <v>25</v>
      </c>
      <c r="P129" s="41">
        <v>41167.17</v>
      </c>
      <c r="Q129" s="15" t="str" cm="1">
        <f t="array" ref="Q129">_xlfn.XLOOKUP(Tabla12[[#This Row],[codigo]],Tabla5[codigo],LEFT(Tabla5[Genero],1))</f>
        <v>M</v>
      </c>
      <c r="R129" s="15" t="str">
        <f>_xlfn.XLOOKUP(Tabla12[[#This Row],[codigo]],Tabla5[codigo],Tabla5[Lugar Funciones Codigo])</f>
        <v>01.83.05.00.03</v>
      </c>
    </row>
    <row r="130" spans="1:18">
      <c r="A130" s="40" t="s">
        <v>3333</v>
      </c>
      <c r="B130" s="40" t="str">
        <f t="shared" ref="B130:B193" si="2">C130&amp;D130</f>
        <v>2.1.1.2.0800108703844</v>
      </c>
      <c r="C130" s="40" t="str">
        <f>_xlfn.XLOOKUP(A130,ctas[Tipo Empleado],ctas[cta])</f>
        <v>2.1.1.2.08</v>
      </c>
      <c r="D130" s="40" t="s">
        <v>3075</v>
      </c>
      <c r="E130" s="40" t="str">
        <f>_xlfn.XLOOKUP(Tabla12[[#This Row],[codigo]],Tabla5[codigo],Tabla5[Empleado])</f>
        <v>MAXIMO ARTURO CLASSE</v>
      </c>
      <c r="F130" s="40" t="str">
        <f>_xlfn.XLOOKUP(Tabla12[[#This Row],[codigo]],Tabla5[codigo],Tabla5[Cargo])</f>
        <v>EBANISTA RESTAURADOR</v>
      </c>
      <c r="G130" s="40" t="str">
        <f>_xlfn.XLOOKUP(Tabla12[[#This Row],[codigo]],Tabla5[codigo],Tabla5[Lugar Funciones])</f>
        <v>CENTRO NACIONAL DE ARTESANIA</v>
      </c>
      <c r="H130" s="45" t="str">
        <f>Tabla12[[#This Row],[TIPO]]</f>
        <v>EMPLEADOS TEMPORALES</v>
      </c>
      <c r="I130" s="62">
        <f>_xlfn.XLOOKUP(Tabla12[[#This Row],[nodoc]],'[1]Temporales 2022'!$B$146:$B$362,'[1]Temporales 2022'!$F$146:$F$362)</f>
        <v>44531</v>
      </c>
      <c r="J130" s="62">
        <f>_xlfn.XLOOKUP(Tabla12[[#This Row],[nodoc]],'[1]Temporales 2022'!$B$146:$B$362,'[1]Temporales 2022'!$G$146:$G$362)</f>
        <v>44713</v>
      </c>
      <c r="K130" s="43">
        <v>36000</v>
      </c>
      <c r="L130" s="46">
        <v>0</v>
      </c>
      <c r="M130" s="43">
        <v>1094.4000000000001</v>
      </c>
      <c r="N130" s="43">
        <v>1033.2</v>
      </c>
      <c r="O130" s="44">
        <f>+Tabla12[[#This Row],[sbruto]]-Tabla12[[#This Row],[Impuesto Sobre la R]]-Tabla12[[#This Row],[Seguro Familiar de]]-Tabla12[[#This Row],[AFP]]-Tabla12[[#This Row],[sneto]]</f>
        <v>6181</v>
      </c>
      <c r="P130" s="41">
        <v>27691.4</v>
      </c>
      <c r="Q130" s="15" t="str" cm="1">
        <f t="array" ref="Q130">_xlfn.XLOOKUP(Tabla12[[#This Row],[codigo]],Tabla5[codigo],LEFT(Tabla5[Genero],1))</f>
        <v>M</v>
      </c>
      <c r="R130" s="15" t="str">
        <f>_xlfn.XLOOKUP(Tabla12[[#This Row],[codigo]],Tabla5[codigo],Tabla5[Lugar Funciones Codigo])</f>
        <v>01.83.05.00.03</v>
      </c>
    </row>
    <row r="131" spans="1:18">
      <c r="A131" s="40" t="s">
        <v>3333</v>
      </c>
      <c r="B131" s="40" t="str">
        <f t="shared" si="2"/>
        <v>2.1.1.2.0800106712094</v>
      </c>
      <c r="C131" s="40" t="str">
        <f>_xlfn.XLOOKUP(A131,ctas[Tipo Empleado],ctas[cta])</f>
        <v>2.1.1.2.08</v>
      </c>
      <c r="D131" s="40" t="s">
        <v>3067</v>
      </c>
      <c r="E131" s="40" t="str">
        <f>_xlfn.XLOOKUP(Tabla12[[#This Row],[codigo]],Tabla5[codigo],Tabla5[Empleado])</f>
        <v>MARCOS ANTONIO WALTER AGUERO</v>
      </c>
      <c r="F131" s="40" t="str">
        <f>_xlfn.XLOOKUP(Tabla12[[#This Row],[codigo]],Tabla5[codigo],Tabla5[Cargo])</f>
        <v>MAESTRO DE ARTESANIA</v>
      </c>
      <c r="G131" s="40" t="str">
        <f>_xlfn.XLOOKUP(Tabla12[[#This Row],[codigo]],Tabla5[codigo],Tabla5[Lugar Funciones])</f>
        <v>CENTRO NACIONAL DE ARTESANIA</v>
      </c>
      <c r="H131" s="43" t="str">
        <f>Tabla12[[#This Row],[TIPO]]</f>
        <v>EMPLEADOS TEMPORALES</v>
      </c>
      <c r="I131" s="61">
        <f>_xlfn.XLOOKUP(Tabla12[[#This Row],[nodoc]],'[1]Temporales 2022'!$B$146:$B$362,'[1]Temporales 2022'!$F$146:$F$362)</f>
        <v>44621</v>
      </c>
      <c r="J131" s="61">
        <f>_xlfn.XLOOKUP(Tabla12[[#This Row],[nodoc]],'[1]Temporales 2022'!$B$146:$B$362,'[1]Temporales 2022'!$G$146:$G$362)</f>
        <v>44805</v>
      </c>
      <c r="K131" s="43">
        <v>30000</v>
      </c>
      <c r="L131" s="44">
        <v>0</v>
      </c>
      <c r="M131" s="43">
        <v>912</v>
      </c>
      <c r="N131" s="43">
        <v>861</v>
      </c>
      <c r="O131" s="44">
        <f>+Tabla12[[#This Row],[sbruto]]-Tabla12[[#This Row],[Impuesto Sobre la R]]-Tabla12[[#This Row],[Seguro Familiar de]]-Tabla12[[#This Row],[AFP]]-Tabla12[[#This Row],[sneto]]</f>
        <v>25</v>
      </c>
      <c r="P131" s="41">
        <v>28202</v>
      </c>
      <c r="Q131" s="15" t="str" cm="1">
        <f t="array" ref="Q131">_xlfn.XLOOKUP(Tabla12[[#This Row],[codigo]],Tabla5[codigo],LEFT(Tabla5[Genero],1))</f>
        <v>M</v>
      </c>
      <c r="R131" s="15" t="str">
        <f>_xlfn.XLOOKUP(Tabla12[[#This Row],[codigo]],Tabla5[codigo],Tabla5[Lugar Funciones Codigo])</f>
        <v>01.83.05.00.03</v>
      </c>
    </row>
    <row r="132" spans="1:18">
      <c r="A132" s="40" t="s">
        <v>3333</v>
      </c>
      <c r="B132" s="40" t="str">
        <f t="shared" si="2"/>
        <v>2.1.1.2.0802301580417</v>
      </c>
      <c r="C132" s="40" t="str">
        <f>_xlfn.XLOOKUP(A132,ctas[Tipo Empleado],ctas[cta])</f>
        <v>2.1.1.2.08</v>
      </c>
      <c r="D132" s="40" t="s">
        <v>3066</v>
      </c>
      <c r="E132" s="40" t="str">
        <f>_xlfn.XLOOKUP(Tabla12[[#This Row],[codigo]],Tabla5[codigo],Tabla5[Empleado])</f>
        <v>MANUEL DOMINGO DOMINGUEZ DESUEZA</v>
      </c>
      <c r="F132" s="40" t="str">
        <f>_xlfn.XLOOKUP(Tabla12[[#This Row],[codigo]],Tabla5[codigo],Tabla5[Cargo])</f>
        <v>COORDINADOR (A)</v>
      </c>
      <c r="G132" s="40" t="str">
        <f>_xlfn.XLOOKUP(Tabla12[[#This Row],[codigo]],Tabla5[codigo],Tabla5[Lugar Funciones])</f>
        <v>VICEMINISTERIO PARA LA DESCENTRALIZACION Y COORDINACION TERRITORIAL</v>
      </c>
      <c r="H132" s="43" t="str">
        <f>Tabla12[[#This Row],[TIPO]]</f>
        <v>EMPLEADOS TEMPORALES</v>
      </c>
      <c r="I132" s="61">
        <f>_xlfn.XLOOKUP(Tabla12[[#This Row],[nodoc]],'[1]Temporales 2022'!$B$146:$B$362,'[1]Temporales 2022'!$F$146:$F$362)</f>
        <v>44621</v>
      </c>
      <c r="J132" s="61">
        <f>_xlfn.XLOOKUP(Tabla12[[#This Row],[nodoc]],'[1]Temporales 2022'!$B$146:$B$362,'[1]Temporales 2022'!$G$146:$G$362)</f>
        <v>44805</v>
      </c>
      <c r="K132" s="43">
        <v>80000</v>
      </c>
      <c r="L132" s="43">
        <v>7400.87</v>
      </c>
      <c r="M132" s="43">
        <v>2432</v>
      </c>
      <c r="N132" s="43">
        <v>2296</v>
      </c>
      <c r="O132" s="44">
        <f>+Tabla12[[#This Row],[sbruto]]-Tabla12[[#This Row],[Impuesto Sobre la R]]-Tabla12[[#This Row],[Seguro Familiar de]]-Tabla12[[#This Row],[AFP]]-Tabla12[[#This Row],[sneto]]</f>
        <v>25</v>
      </c>
      <c r="P132" s="41">
        <v>67846.13</v>
      </c>
      <c r="Q132" s="15" t="str" cm="1">
        <f t="array" ref="Q132">_xlfn.XLOOKUP(Tabla12[[#This Row],[codigo]],Tabla5[codigo],LEFT(Tabla5[Genero],1))</f>
        <v>M</v>
      </c>
      <c r="R132" s="15" t="str">
        <f>_xlfn.XLOOKUP(Tabla12[[#This Row],[codigo]],Tabla5[codigo],Tabla5[Lugar Funciones Codigo])</f>
        <v>01.83.06</v>
      </c>
    </row>
    <row r="133" spans="1:18">
      <c r="A133" s="40" t="s">
        <v>3333</v>
      </c>
      <c r="B133" s="40" t="str">
        <f t="shared" si="2"/>
        <v>2.1.1.2.0800300687720</v>
      </c>
      <c r="C133" s="40" t="str">
        <f>_xlfn.XLOOKUP(A133,ctas[Tipo Empleado],ctas[cta])</f>
        <v>2.1.1.2.08</v>
      </c>
      <c r="D133" s="40" t="s">
        <v>3109</v>
      </c>
      <c r="E133" s="40" t="str">
        <f>_xlfn.XLOOKUP(Tabla12[[#This Row],[codigo]],Tabla5[codigo],Tabla5[Empleado])</f>
        <v>SILFIDES MIGUELINA LANDESTOY TEJEDA</v>
      </c>
      <c r="F133" s="40" t="str">
        <f>_xlfn.XLOOKUP(Tabla12[[#This Row],[codigo]],Tabla5[codigo],Tabla5[Cargo])</f>
        <v>ENCARGADO (A)</v>
      </c>
      <c r="G133" s="40" t="str">
        <f>_xlfn.XLOOKUP(Tabla12[[#This Row],[codigo]],Tabla5[codigo],Tabla5[Lugar Funciones])</f>
        <v>DEPARTAMENTO DE VINCULACION INTERINSTITUCIONAL</v>
      </c>
      <c r="H133" s="45" t="str">
        <f>Tabla12[[#This Row],[TIPO]]</f>
        <v>EMPLEADOS TEMPORALES</v>
      </c>
      <c r="I133" s="62">
        <f>_xlfn.XLOOKUP(Tabla12[[#This Row],[nodoc]],'[1]Temporales 2022'!$B$146:$B$362,'[1]Temporales 2022'!$F$146:$F$362)</f>
        <v>44652</v>
      </c>
      <c r="J133" s="62">
        <f>_xlfn.XLOOKUP(Tabla12[[#This Row],[nodoc]],'[1]Temporales 2022'!$B$146:$B$362,'[1]Temporales 2022'!$G$146:$G$362)</f>
        <v>44835</v>
      </c>
      <c r="K133" s="43">
        <v>120000</v>
      </c>
      <c r="L133" s="45">
        <v>16472.34</v>
      </c>
      <c r="M133" s="43">
        <v>3648</v>
      </c>
      <c r="N133" s="43">
        <v>3444</v>
      </c>
      <c r="O133" s="44">
        <f>+Tabla12[[#This Row],[sbruto]]-Tabla12[[#This Row],[Impuesto Sobre la R]]-Tabla12[[#This Row],[Seguro Familiar de]]-Tabla12[[#This Row],[AFP]]-Tabla12[[#This Row],[sneto]]</f>
        <v>1375.1200000000099</v>
      </c>
      <c r="P133" s="41">
        <v>95060.54</v>
      </c>
      <c r="Q133" s="15" t="str" cm="1">
        <f t="array" ref="Q133">_xlfn.XLOOKUP(Tabla12[[#This Row],[codigo]],Tabla5[codigo],LEFT(Tabla5[Genero],1))</f>
        <v>F</v>
      </c>
      <c r="R133" s="15" t="str">
        <f>_xlfn.XLOOKUP(Tabla12[[#This Row],[codigo]],Tabla5[codigo],Tabla5[Lugar Funciones Codigo])</f>
        <v>01.83.06.00.00.01</v>
      </c>
    </row>
    <row r="134" spans="1:18">
      <c r="A134" s="40" t="s">
        <v>3333</v>
      </c>
      <c r="B134" s="40" t="str">
        <f t="shared" si="2"/>
        <v>2.1.1.2.0800112677083</v>
      </c>
      <c r="C134" s="40" t="str">
        <f>_xlfn.XLOOKUP(A134,ctas[Tipo Empleado],ctas[cta])</f>
        <v>2.1.1.2.08</v>
      </c>
      <c r="D134" s="40" t="s">
        <v>3071</v>
      </c>
      <c r="E134" s="40" t="str">
        <f>_xlfn.XLOOKUP(Tabla12[[#This Row],[codigo]],Tabla5[codigo],Tabla5[Empleado])</f>
        <v>MARIELLE DENISE DE LUNA GUZMAN</v>
      </c>
      <c r="F134" s="40" t="str">
        <f>_xlfn.XLOOKUP(Tabla12[[#This Row],[codigo]],Tabla5[codigo],Tabla5[Cargo])</f>
        <v>COORDINADOR (A)</v>
      </c>
      <c r="G134" s="40" t="str">
        <f>_xlfn.XLOOKUP(Tabla12[[#This Row],[codigo]],Tabla5[codigo],Tabla5[Lugar Funciones])</f>
        <v>DEPARTAMENTO DE VINCULACION INTERINSTITUCIONAL</v>
      </c>
      <c r="H134" s="43" t="str">
        <f>Tabla12[[#This Row],[TIPO]]</f>
        <v>EMPLEADOS TEMPORALES</v>
      </c>
      <c r="I134" s="61">
        <f>_xlfn.XLOOKUP(Tabla12[[#This Row],[nodoc]],'[1]Temporales 2022'!$B$146:$B$362,'[1]Temporales 2022'!$F$146:$F$362)</f>
        <v>44682</v>
      </c>
      <c r="J134" s="61">
        <f>_xlfn.XLOOKUP(Tabla12[[#This Row],[nodoc]],'[1]Temporales 2022'!$B$146:$B$362,'[1]Temporales 2022'!$G$146:$G$362)</f>
        <v>44866</v>
      </c>
      <c r="K134" s="43">
        <v>75000</v>
      </c>
      <c r="L134" s="43">
        <v>6039.35</v>
      </c>
      <c r="M134" s="43">
        <v>2280</v>
      </c>
      <c r="N134" s="43">
        <v>2152.5</v>
      </c>
      <c r="O134" s="44">
        <f>+Tabla12[[#This Row],[sbruto]]-Tabla12[[#This Row],[Impuesto Sobre la R]]-Tabla12[[#This Row],[Seguro Familiar de]]-Tabla12[[#This Row],[AFP]]-Tabla12[[#This Row],[sneto]]</f>
        <v>1375.1199999999953</v>
      </c>
      <c r="P134" s="41">
        <v>63153.03</v>
      </c>
      <c r="Q134" s="15" t="str" cm="1">
        <f t="array" ref="Q134">_xlfn.XLOOKUP(Tabla12[[#This Row],[codigo]],Tabla5[codigo],LEFT(Tabla5[Genero],1))</f>
        <v>F</v>
      </c>
      <c r="R134" s="15" t="str">
        <f>_xlfn.XLOOKUP(Tabla12[[#This Row],[codigo]],Tabla5[codigo],Tabla5[Lugar Funciones Codigo])</f>
        <v>01.83.06.00.00.01</v>
      </c>
    </row>
    <row r="135" spans="1:18">
      <c r="A135" s="40" t="s">
        <v>3333</v>
      </c>
      <c r="B135" s="40" t="str">
        <f t="shared" si="2"/>
        <v>2.1.1.2.0802300566029</v>
      </c>
      <c r="C135" s="40" t="str">
        <f>_xlfn.XLOOKUP(A135,ctas[Tipo Empleado],ctas[cta])</f>
        <v>2.1.1.2.08</v>
      </c>
      <c r="D135" s="40" t="s">
        <v>3095</v>
      </c>
      <c r="E135" s="40" t="str">
        <f>_xlfn.XLOOKUP(Tabla12[[#This Row],[codigo]],Tabla5[codigo],Tabla5[Empleado])</f>
        <v>RAFAEL FRANKLIN SORIANO LIRIANO</v>
      </c>
      <c r="F135" s="40" t="str">
        <f>_xlfn.XLOOKUP(Tabla12[[#This Row],[codigo]],Tabla5[codigo],Tabla5[Cargo])</f>
        <v>DIRECTOR REGIONAL</v>
      </c>
      <c r="G135" s="40" t="str">
        <f>_xlfn.XLOOKUP(Tabla12[[#This Row],[codigo]],Tabla5[codigo],Tabla5[Lugar Funciones])</f>
        <v>DIRECCION REGIONAL CULTURAL</v>
      </c>
      <c r="H135" s="45" t="str">
        <f>Tabla12[[#This Row],[TIPO]]</f>
        <v>EMPLEADOS TEMPORALES</v>
      </c>
      <c r="I135" s="62">
        <f>_xlfn.XLOOKUP(Tabla12[[#This Row],[nodoc]],'[1]Temporales 2022'!$B$146:$B$362,'[1]Temporales 2022'!$F$146:$F$362)</f>
        <v>44621</v>
      </c>
      <c r="J135" s="62">
        <f>_xlfn.XLOOKUP(Tabla12[[#This Row],[nodoc]],'[1]Temporales 2022'!$B$146:$B$362,'[1]Temporales 2022'!$G$146:$G$362)</f>
        <v>44805</v>
      </c>
      <c r="K135" s="43">
        <v>110000</v>
      </c>
      <c r="L135" s="45">
        <v>14457.62</v>
      </c>
      <c r="M135" s="43">
        <v>3344</v>
      </c>
      <c r="N135" s="43">
        <v>3157</v>
      </c>
      <c r="O135" s="44">
        <f>+Tabla12[[#This Row],[sbruto]]-Tabla12[[#This Row],[Impuesto Sobre la R]]-Tabla12[[#This Row],[Seguro Familiar de]]-Tabla12[[#This Row],[AFP]]-Tabla12[[#This Row],[sneto]]</f>
        <v>25</v>
      </c>
      <c r="P135" s="41">
        <v>89016.38</v>
      </c>
      <c r="Q135" s="15" t="str" cm="1">
        <f t="array" ref="Q135">_xlfn.XLOOKUP(Tabla12[[#This Row],[codigo]],Tabla5[codigo],LEFT(Tabla5[Genero],1))</f>
        <v>M</v>
      </c>
      <c r="R135" s="15" t="str">
        <f>_xlfn.XLOOKUP(Tabla12[[#This Row],[codigo]],Tabla5[codigo],Tabla5[Lugar Funciones Codigo])</f>
        <v>01.83.06.00.02</v>
      </c>
    </row>
    <row r="136" spans="1:18">
      <c r="A136" s="40" t="s">
        <v>3333</v>
      </c>
      <c r="B136" s="40" t="str">
        <f t="shared" si="2"/>
        <v>2.1.1.2.0803102624594</v>
      </c>
      <c r="C136" s="40" t="str">
        <f>_xlfn.XLOOKUP(A136,ctas[Tipo Empleado],ctas[cta])</f>
        <v>2.1.1.2.08</v>
      </c>
      <c r="D136" s="40" t="s">
        <v>3108</v>
      </c>
      <c r="E136" s="40" t="str">
        <f>_xlfn.XLOOKUP(Tabla12[[#This Row],[codigo]],Tabla5[codigo],Tabla5[Empleado])</f>
        <v>SARAH ALTAGRACIA ESPINAL CASTILLO</v>
      </c>
      <c r="F136" s="40" t="str">
        <f>_xlfn.XLOOKUP(Tabla12[[#This Row],[codigo]],Tabla5[codigo],Tabla5[Cargo])</f>
        <v>DIRECTOR REGIONAL</v>
      </c>
      <c r="G136" s="40" t="str">
        <f>_xlfn.XLOOKUP(Tabla12[[#This Row],[codigo]],Tabla5[codigo],Tabla5[Lugar Funciones])</f>
        <v>DIRECCION REGIONAL CULTURAL</v>
      </c>
      <c r="H136" s="45" t="str">
        <f>Tabla12[[#This Row],[TIPO]]</f>
        <v>EMPLEADOS TEMPORALES</v>
      </c>
      <c r="I136" s="62">
        <f>_xlfn.XLOOKUP(Tabla12[[#This Row],[nodoc]],'[1]Temporales 2022'!$B$146:$B$362,'[1]Temporales 2022'!$F$146:$F$362)</f>
        <v>44621</v>
      </c>
      <c r="J136" s="62">
        <f>_xlfn.XLOOKUP(Tabla12[[#This Row],[nodoc]],'[1]Temporales 2022'!$B$146:$B$362,'[1]Temporales 2022'!$G$146:$G$362)</f>
        <v>44805</v>
      </c>
      <c r="K136" s="43">
        <v>110000</v>
      </c>
      <c r="L136" s="45">
        <v>14457.62</v>
      </c>
      <c r="M136" s="43">
        <v>3344</v>
      </c>
      <c r="N136" s="43">
        <v>3157</v>
      </c>
      <c r="O136" s="44">
        <f>+Tabla12[[#This Row],[sbruto]]-Tabla12[[#This Row],[Impuesto Sobre la R]]-Tabla12[[#This Row],[Seguro Familiar de]]-Tabla12[[#This Row],[AFP]]-Tabla12[[#This Row],[sneto]]</f>
        <v>25</v>
      </c>
      <c r="P136" s="41">
        <v>89016.38</v>
      </c>
      <c r="Q136" s="15" t="str" cm="1">
        <f t="array" ref="Q136">_xlfn.XLOOKUP(Tabla12[[#This Row],[codigo]],Tabla5[codigo],LEFT(Tabla5[Genero],1))</f>
        <v>F</v>
      </c>
      <c r="R136" s="15" t="str">
        <f>_xlfn.XLOOKUP(Tabla12[[#This Row],[codigo]],Tabla5[codigo],Tabla5[Lugar Funciones Codigo])</f>
        <v>01.83.06.00.02</v>
      </c>
    </row>
    <row r="137" spans="1:18">
      <c r="A137" s="40" t="s">
        <v>3333</v>
      </c>
      <c r="B137" s="40" t="str">
        <f t="shared" si="2"/>
        <v>2.1.1.2.0801800081729</v>
      </c>
      <c r="C137" s="40" t="str">
        <f>_xlfn.XLOOKUP(A137,ctas[Tipo Empleado],ctas[cta])</f>
        <v>2.1.1.2.08</v>
      </c>
      <c r="D137" s="40" t="s">
        <v>3118</v>
      </c>
      <c r="E137" s="40" t="str">
        <f>_xlfn.XLOOKUP(Tabla12[[#This Row],[codigo]],Tabla5[codigo],Tabla5[Empleado])</f>
        <v>VICTOR MANUEL CUELLO RAMIREZ</v>
      </c>
      <c r="F137" s="40" t="str">
        <f>_xlfn.XLOOKUP(Tabla12[[#This Row],[codigo]],Tabla5[codigo],Tabla5[Cargo])</f>
        <v>DIRECTOR REGIONAL</v>
      </c>
      <c r="G137" s="40" t="str">
        <f>_xlfn.XLOOKUP(Tabla12[[#This Row],[codigo]],Tabla5[codigo],Tabla5[Lugar Funciones])</f>
        <v>DIRECCION REGIONAL CULTURAL</v>
      </c>
      <c r="H137" s="45" t="str">
        <f>Tabla12[[#This Row],[TIPO]]</f>
        <v>EMPLEADOS TEMPORALES</v>
      </c>
      <c r="I137" s="62">
        <f>_xlfn.XLOOKUP(Tabla12[[#This Row],[nodoc]],'[1]Temporales 2022'!$B$146:$B$362,'[1]Temporales 2022'!$F$146:$F$362)</f>
        <v>44621</v>
      </c>
      <c r="J137" s="62">
        <f>_xlfn.XLOOKUP(Tabla12[[#This Row],[nodoc]],'[1]Temporales 2022'!$B$146:$B$362,'[1]Temporales 2022'!$G$146:$G$362)</f>
        <v>44805</v>
      </c>
      <c r="K137" s="43">
        <v>110000</v>
      </c>
      <c r="L137" s="45">
        <v>14457.62</v>
      </c>
      <c r="M137" s="43">
        <v>3344</v>
      </c>
      <c r="N137" s="43">
        <v>3157</v>
      </c>
      <c r="O137" s="44">
        <f>+Tabla12[[#This Row],[sbruto]]-Tabla12[[#This Row],[Impuesto Sobre la R]]-Tabla12[[#This Row],[Seguro Familiar de]]-Tabla12[[#This Row],[AFP]]-Tabla12[[#This Row],[sneto]]</f>
        <v>25</v>
      </c>
      <c r="P137" s="41">
        <v>89016.38</v>
      </c>
      <c r="Q137" s="15" t="str" cm="1">
        <f t="array" ref="Q137">_xlfn.XLOOKUP(Tabla12[[#This Row],[codigo]],Tabla5[codigo],LEFT(Tabla5[Genero],1))</f>
        <v>M</v>
      </c>
      <c r="R137" s="15" t="str">
        <f>_xlfn.XLOOKUP(Tabla12[[#This Row],[codigo]],Tabla5[codigo],Tabla5[Lugar Funciones Codigo])</f>
        <v>01.83.06.00.02</v>
      </c>
    </row>
    <row r="138" spans="1:18">
      <c r="A138" s="40" t="s">
        <v>3333</v>
      </c>
      <c r="B138" s="40" t="str">
        <f t="shared" si="2"/>
        <v>2.1.1.2.0803700781796</v>
      </c>
      <c r="C138" s="40" t="str">
        <f>_xlfn.XLOOKUP(A138,ctas[Tipo Empleado],ctas[cta])</f>
        <v>2.1.1.2.08</v>
      </c>
      <c r="D138" s="40" t="s">
        <v>2976</v>
      </c>
      <c r="E138" s="40" t="str">
        <f>_xlfn.XLOOKUP(Tabla12[[#This Row],[codigo]],Tabla5[codigo],Tabla5[Empleado])</f>
        <v>ALLEN CAMPOS REYES</v>
      </c>
      <c r="F138" s="40" t="str">
        <f>_xlfn.XLOOKUP(Tabla12[[#This Row],[codigo]],Tabla5[codigo],Tabla5[Cargo])</f>
        <v>ENCARGADO PROVINCIAL</v>
      </c>
      <c r="G138" s="40" t="str">
        <f>_xlfn.XLOOKUP(Tabla12[[#This Row],[codigo]],Tabla5[codigo],Tabla5[Lugar Funciones])</f>
        <v>DIRECCION REGIONAL CULTURAL</v>
      </c>
      <c r="H138" s="43" t="str">
        <f>Tabla12[[#This Row],[TIPO]]</f>
        <v>EMPLEADOS TEMPORALES</v>
      </c>
      <c r="I138" s="61">
        <f>_xlfn.XLOOKUP(Tabla12[[#This Row],[nodoc]],'[1]Temporales 2022'!$B$146:$B$362,'[1]Temporales 2022'!$F$146:$F$362)</f>
        <v>44621</v>
      </c>
      <c r="J138" s="61">
        <f>_xlfn.XLOOKUP(Tabla12[[#This Row],[nodoc]],'[1]Temporales 2022'!$B$146:$B$362,'[1]Temporales 2022'!$G$146:$G$362)</f>
        <v>44805</v>
      </c>
      <c r="K138" s="43">
        <v>50000</v>
      </c>
      <c r="L138" s="43">
        <v>1854</v>
      </c>
      <c r="M138" s="43">
        <v>1520</v>
      </c>
      <c r="N138" s="43">
        <v>1435</v>
      </c>
      <c r="O138" s="44">
        <f>+Tabla12[[#This Row],[sbruto]]-Tabla12[[#This Row],[Impuesto Sobre la R]]-Tabla12[[#This Row],[Seguro Familiar de]]-Tabla12[[#This Row],[AFP]]-Tabla12[[#This Row],[sneto]]</f>
        <v>25</v>
      </c>
      <c r="P138" s="41">
        <v>45166</v>
      </c>
      <c r="Q138" s="15" t="str" cm="1">
        <f t="array" ref="Q138">_xlfn.XLOOKUP(Tabla12[[#This Row],[codigo]],Tabla5[codigo],LEFT(Tabla5[Genero],1))</f>
        <v>M</v>
      </c>
      <c r="R138" s="15" t="str">
        <f>_xlfn.XLOOKUP(Tabla12[[#This Row],[codigo]],Tabla5[codigo],Tabla5[Lugar Funciones Codigo])</f>
        <v>01.83.06.00.02</v>
      </c>
    </row>
    <row r="139" spans="1:18">
      <c r="A139" s="40" t="s">
        <v>3333</v>
      </c>
      <c r="B139" s="40" t="str">
        <f t="shared" si="2"/>
        <v>2.1.1.2.0802800006559</v>
      </c>
      <c r="C139" s="40" t="str">
        <f>_xlfn.XLOOKUP(A139,ctas[Tipo Empleado],ctas[cta])</f>
        <v>2.1.1.2.08</v>
      </c>
      <c r="D139" s="40" t="s">
        <v>3078</v>
      </c>
      <c r="E139" s="40" t="str">
        <f>_xlfn.XLOOKUP(Tabla12[[#This Row],[codigo]],Tabla5[codigo],Tabla5[Empleado])</f>
        <v>MERCEDES CASTILLO ESTEVEZ</v>
      </c>
      <c r="F139" s="40" t="str">
        <f>_xlfn.XLOOKUP(Tabla12[[#This Row],[codigo]],Tabla5[codigo],Tabla5[Cargo])</f>
        <v>ENCARGADO PROVINCIAL</v>
      </c>
      <c r="G139" s="40" t="str">
        <f>_xlfn.XLOOKUP(Tabla12[[#This Row],[codigo]],Tabla5[codigo],Tabla5[Lugar Funciones])</f>
        <v>DIRECCION REGIONAL CULTURAL</v>
      </c>
      <c r="H139" s="43" t="str">
        <f>Tabla12[[#This Row],[TIPO]]</f>
        <v>EMPLEADOS TEMPORALES</v>
      </c>
      <c r="I139" s="61">
        <f>_xlfn.XLOOKUP(Tabla12[[#This Row],[nodoc]],'[1]Temporales 2022'!$B$146:$B$362,'[1]Temporales 2022'!$F$146:$F$362)</f>
        <v>44621</v>
      </c>
      <c r="J139" s="61">
        <f>_xlfn.XLOOKUP(Tabla12[[#This Row],[nodoc]],'[1]Temporales 2022'!$B$146:$B$362,'[1]Temporales 2022'!$G$146:$G$362)</f>
        <v>44805</v>
      </c>
      <c r="K139" s="43">
        <v>40000</v>
      </c>
      <c r="L139" s="43">
        <v>442.65</v>
      </c>
      <c r="M139" s="43">
        <v>1216</v>
      </c>
      <c r="N139" s="43">
        <v>1148</v>
      </c>
      <c r="O139" s="44">
        <f>+Tabla12[[#This Row],[sbruto]]-Tabla12[[#This Row],[Impuesto Sobre la R]]-Tabla12[[#This Row],[Seguro Familiar de]]-Tabla12[[#This Row],[AFP]]-Tabla12[[#This Row],[sneto]]</f>
        <v>25</v>
      </c>
      <c r="P139" s="41">
        <v>37168.35</v>
      </c>
      <c r="Q139" s="15" t="str" cm="1">
        <f t="array" ref="Q139">_xlfn.XLOOKUP(Tabla12[[#This Row],[codigo]],Tabla5[codigo],LEFT(Tabla5[Genero],1))</f>
        <v>F</v>
      </c>
      <c r="R139" s="15" t="str">
        <f>_xlfn.XLOOKUP(Tabla12[[#This Row],[codigo]],Tabla5[codigo],Tabla5[Lugar Funciones Codigo])</f>
        <v>01.83.06.00.02</v>
      </c>
    </row>
    <row r="140" spans="1:18">
      <c r="A140" s="40" t="s">
        <v>3333</v>
      </c>
      <c r="B140" s="40" t="str">
        <f t="shared" si="2"/>
        <v>2.1.1.2.0803700700663</v>
      </c>
      <c r="C140" s="40" t="str">
        <f>_xlfn.XLOOKUP(A140,ctas[Tipo Empleado],ctas[cta])</f>
        <v>2.1.1.2.08</v>
      </c>
      <c r="D140" s="40" t="s">
        <v>3000</v>
      </c>
      <c r="E140" s="40" t="str">
        <f>_xlfn.XLOOKUP(Tabla12[[#This Row],[codigo]],Tabla5[codigo],Tabla5[Empleado])</f>
        <v>CAROLINA FREUND LANTIGUA</v>
      </c>
      <c r="F140" s="40" t="str">
        <f>_xlfn.XLOOKUP(Tabla12[[#This Row],[codigo]],Tabla5[codigo],Tabla5[Cargo])</f>
        <v>GESTOR CULTURAL</v>
      </c>
      <c r="G140" s="40" t="str">
        <f>_xlfn.XLOOKUP(Tabla12[[#This Row],[codigo]],Tabla5[codigo],Tabla5[Lugar Funciones])</f>
        <v>DIRECCION REGIONAL CULTURAL</v>
      </c>
      <c r="H140" s="43" t="str">
        <f>Tabla12[[#This Row],[TIPO]]</f>
        <v>EMPLEADOS TEMPORALES</v>
      </c>
      <c r="I140" s="61">
        <f>_xlfn.XLOOKUP(Tabla12[[#This Row],[nodoc]],'[1]Temporales 2022'!$B$146:$B$362,'[1]Temporales 2022'!$F$146:$F$362)</f>
        <v>44531</v>
      </c>
      <c r="J140" s="61">
        <f>_xlfn.XLOOKUP(Tabla12[[#This Row],[nodoc]],'[1]Temporales 2022'!$B$146:$B$362,'[1]Temporales 2022'!$G$146:$G$362)</f>
        <v>44713</v>
      </c>
      <c r="K140" s="43">
        <v>35000</v>
      </c>
      <c r="L140" s="44">
        <v>0</v>
      </c>
      <c r="M140" s="43">
        <v>1064</v>
      </c>
      <c r="N140" s="43">
        <v>1004.5</v>
      </c>
      <c r="O140" s="44">
        <f>+Tabla12[[#This Row],[sbruto]]-Tabla12[[#This Row],[Impuesto Sobre la R]]-Tabla12[[#This Row],[Seguro Familiar de]]-Tabla12[[#This Row],[AFP]]-Tabla12[[#This Row],[sneto]]</f>
        <v>25</v>
      </c>
      <c r="P140" s="41">
        <v>32906.5</v>
      </c>
      <c r="Q140" s="15" t="str" cm="1">
        <f t="array" ref="Q140">_xlfn.XLOOKUP(Tabla12[[#This Row],[codigo]],Tabla5[codigo],LEFT(Tabla5[Genero],1))</f>
        <v>F</v>
      </c>
      <c r="R140" s="15" t="str">
        <f>_xlfn.XLOOKUP(Tabla12[[#This Row],[codigo]],Tabla5[codigo],Tabla5[Lugar Funciones Codigo])</f>
        <v>01.83.06.00.02</v>
      </c>
    </row>
    <row r="141" spans="1:18">
      <c r="A141" s="40" t="s">
        <v>3333</v>
      </c>
      <c r="B141" s="40" t="str">
        <f t="shared" si="2"/>
        <v>2.1.1.2.0800103644092</v>
      </c>
      <c r="C141" s="40" t="str">
        <f>_xlfn.XLOOKUP(A141,ctas[Tipo Empleado],ctas[cta])</f>
        <v>2.1.1.2.08</v>
      </c>
      <c r="D141" s="40" t="s">
        <v>3028</v>
      </c>
      <c r="E141" s="40" t="str">
        <f>_xlfn.XLOOKUP(Tabla12[[#This Row],[codigo]],Tabla5[codigo],Tabla5[Empleado])</f>
        <v>HAMLET FELIPE HERNANDEZ</v>
      </c>
      <c r="F141" s="40" t="str">
        <f>_xlfn.XLOOKUP(Tabla12[[#This Row],[codigo]],Tabla5[codigo],Tabla5[Cargo])</f>
        <v>GESTOR CULTURAL</v>
      </c>
      <c r="G141" s="40" t="str">
        <f>_xlfn.XLOOKUP(Tabla12[[#This Row],[codigo]],Tabla5[codigo],Tabla5[Lugar Funciones])</f>
        <v>DIRECCION REGIONAL CULTURAL</v>
      </c>
      <c r="H141" s="45" t="str">
        <f>Tabla12[[#This Row],[TIPO]]</f>
        <v>EMPLEADOS TEMPORALES</v>
      </c>
      <c r="I141" s="62">
        <f>_xlfn.XLOOKUP(Tabla12[[#This Row],[nodoc]],'[1]Temporales 2022'!$B$146:$B$362,'[1]Temporales 2022'!$F$146:$F$362)</f>
        <v>44621</v>
      </c>
      <c r="J141" s="62">
        <f>_xlfn.XLOOKUP(Tabla12[[#This Row],[nodoc]],'[1]Temporales 2022'!$B$146:$B$362,'[1]Temporales 2022'!$G$146:$G$362)</f>
        <v>44805</v>
      </c>
      <c r="K141" s="43">
        <v>35000</v>
      </c>
      <c r="L141" s="50">
        <v>0</v>
      </c>
      <c r="M141" s="43">
        <v>1064</v>
      </c>
      <c r="N141" s="43">
        <v>1004.5</v>
      </c>
      <c r="O141" s="44">
        <f>+Tabla12[[#This Row],[sbruto]]-Tabla12[[#This Row],[Impuesto Sobre la R]]-Tabla12[[#This Row],[Seguro Familiar de]]-Tabla12[[#This Row],[AFP]]-Tabla12[[#This Row],[sneto]]</f>
        <v>25</v>
      </c>
      <c r="P141" s="41">
        <v>32906.5</v>
      </c>
      <c r="Q141" s="15" t="str" cm="1">
        <f t="array" ref="Q141">_xlfn.XLOOKUP(Tabla12[[#This Row],[codigo]],Tabla5[codigo],LEFT(Tabla5[Genero],1))</f>
        <v>M</v>
      </c>
      <c r="R141" s="15" t="str">
        <f>_xlfn.XLOOKUP(Tabla12[[#This Row],[codigo]],Tabla5[codigo],Tabla5[Lugar Funciones Codigo])</f>
        <v>01.83.06.00.02</v>
      </c>
    </row>
    <row r="142" spans="1:18">
      <c r="A142" s="40" t="s">
        <v>3333</v>
      </c>
      <c r="B142" s="40" t="str">
        <f t="shared" si="2"/>
        <v>2.1.1.2.0803103217547</v>
      </c>
      <c r="C142" s="40" t="str">
        <f>_xlfn.XLOOKUP(A142,ctas[Tipo Empleado],ctas[cta])</f>
        <v>2.1.1.2.08</v>
      </c>
      <c r="D142" s="40" t="s">
        <v>3039</v>
      </c>
      <c r="E142" s="40" t="str">
        <f>_xlfn.XLOOKUP(Tabla12[[#This Row],[codigo]],Tabla5[codigo],Tabla5[Empleado])</f>
        <v>JOHANNA DIAZ LOPEZ</v>
      </c>
      <c r="F142" s="40" t="str">
        <f>_xlfn.XLOOKUP(Tabla12[[#This Row],[codigo]],Tabla5[codigo],Tabla5[Cargo])</f>
        <v>GESTOR CULTURAL</v>
      </c>
      <c r="G142" s="40" t="str">
        <f>_xlfn.XLOOKUP(Tabla12[[#This Row],[codigo]],Tabla5[codigo],Tabla5[Lugar Funciones])</f>
        <v>DIRECCION REGIONAL CULTURAL</v>
      </c>
      <c r="H142" s="45" t="str">
        <f>Tabla12[[#This Row],[TIPO]]</f>
        <v>EMPLEADOS TEMPORALES</v>
      </c>
      <c r="I142" s="62">
        <f>_xlfn.XLOOKUP(Tabla12[[#This Row],[nodoc]],'[1]Temporales 2022'!$B$146:$B$362,'[1]Temporales 2022'!$F$146:$F$362)</f>
        <v>44531</v>
      </c>
      <c r="J142" s="62">
        <f>_xlfn.XLOOKUP(Tabla12[[#This Row],[nodoc]],'[1]Temporales 2022'!$B$146:$B$362,'[1]Temporales 2022'!$G$146:$G$362)</f>
        <v>44713</v>
      </c>
      <c r="K142" s="43">
        <v>35000</v>
      </c>
      <c r="L142" s="46">
        <v>0</v>
      </c>
      <c r="M142" s="43">
        <v>1064</v>
      </c>
      <c r="N142" s="43">
        <v>1004.5</v>
      </c>
      <c r="O142" s="44">
        <f>+Tabla12[[#This Row],[sbruto]]-Tabla12[[#This Row],[Impuesto Sobre la R]]-Tabla12[[#This Row],[Seguro Familiar de]]-Tabla12[[#This Row],[AFP]]-Tabla12[[#This Row],[sneto]]</f>
        <v>25</v>
      </c>
      <c r="P142" s="41">
        <v>32906.5</v>
      </c>
      <c r="Q142" s="15" t="str" cm="1">
        <f t="array" ref="Q142">_xlfn.XLOOKUP(Tabla12[[#This Row],[codigo]],Tabla5[codigo],LEFT(Tabla5[Genero],1))</f>
        <v>F</v>
      </c>
      <c r="R142" s="15" t="str">
        <f>_xlfn.XLOOKUP(Tabla12[[#This Row],[codigo]],Tabla5[codigo],Tabla5[Lugar Funciones Codigo])</f>
        <v>01.83.06.00.02</v>
      </c>
    </row>
    <row r="143" spans="1:18">
      <c r="A143" s="40" t="s">
        <v>3333</v>
      </c>
      <c r="B143" s="40" t="str">
        <f t="shared" si="2"/>
        <v>2.1.1.2.0800100115112</v>
      </c>
      <c r="C143" s="40" t="str">
        <f>_xlfn.XLOOKUP(A143,ctas[Tipo Empleado],ctas[cta])</f>
        <v>2.1.1.2.08</v>
      </c>
      <c r="D143" s="40" t="s">
        <v>3045</v>
      </c>
      <c r="E143" s="40" t="str">
        <f>_xlfn.XLOOKUP(Tabla12[[#This Row],[codigo]],Tabla5[codigo],Tabla5[Empleado])</f>
        <v>JOSE MIGUEL FONT BONILLA</v>
      </c>
      <c r="F143" s="40" t="str">
        <f>_xlfn.XLOOKUP(Tabla12[[#This Row],[codigo]],Tabla5[codigo],Tabla5[Cargo])</f>
        <v>GESTOR CULTURAL</v>
      </c>
      <c r="G143" s="40" t="str">
        <f>_xlfn.XLOOKUP(Tabla12[[#This Row],[codigo]],Tabla5[codigo],Tabla5[Lugar Funciones])</f>
        <v>DIRECCION REGIONAL CULTURAL</v>
      </c>
      <c r="H143" s="45" t="str">
        <f>Tabla12[[#This Row],[TIPO]]</f>
        <v>EMPLEADOS TEMPORALES</v>
      </c>
      <c r="I143" s="62">
        <f>_xlfn.XLOOKUP(Tabla12[[#This Row],[nodoc]],'[1]Temporales 2022'!$B$146:$B$362,'[1]Temporales 2022'!$F$146:$F$362)</f>
        <v>44531</v>
      </c>
      <c r="J143" s="62">
        <f>_xlfn.XLOOKUP(Tabla12[[#This Row],[nodoc]],'[1]Temporales 2022'!$B$146:$B$362,'[1]Temporales 2022'!$G$146:$G$362)</f>
        <v>44713</v>
      </c>
      <c r="K143" s="43">
        <v>35000</v>
      </c>
      <c r="L143" s="50">
        <v>0</v>
      </c>
      <c r="M143" s="43">
        <v>1064</v>
      </c>
      <c r="N143" s="43">
        <v>1004.5</v>
      </c>
      <c r="O143" s="44">
        <f>+Tabla12[[#This Row],[sbruto]]-Tabla12[[#This Row],[Impuesto Sobre la R]]-Tabla12[[#This Row],[Seguro Familiar de]]-Tabla12[[#This Row],[AFP]]-Tabla12[[#This Row],[sneto]]</f>
        <v>25</v>
      </c>
      <c r="P143" s="41">
        <v>32906.5</v>
      </c>
      <c r="Q143" s="15" t="str" cm="1">
        <f t="array" ref="Q143">_xlfn.XLOOKUP(Tabla12[[#This Row],[codigo]],Tabla5[codigo],LEFT(Tabla5[Genero],1))</f>
        <v>M</v>
      </c>
      <c r="R143" s="15" t="str">
        <f>_xlfn.XLOOKUP(Tabla12[[#This Row],[codigo]],Tabla5[codigo],Tabla5[Lugar Funciones Codigo])</f>
        <v>01.83.06.00.02</v>
      </c>
    </row>
    <row r="144" spans="1:18">
      <c r="A144" s="40" t="s">
        <v>3333</v>
      </c>
      <c r="B144" s="40" t="str">
        <f t="shared" si="2"/>
        <v>2.1.1.2.0804700164710</v>
      </c>
      <c r="C144" s="40" t="str">
        <f>_xlfn.XLOOKUP(A144,ctas[Tipo Empleado],ctas[cta])</f>
        <v>2.1.1.2.08</v>
      </c>
      <c r="D144" s="40" t="s">
        <v>3112</v>
      </c>
      <c r="E144" s="40" t="str">
        <f>_xlfn.XLOOKUP(Tabla12[[#This Row],[codigo]],Tabla5[codigo],Tabla5[Empleado])</f>
        <v>STALIN VLADIMIR CASTILLO ESQUEA</v>
      </c>
      <c r="F144" s="40" t="str">
        <f>_xlfn.XLOOKUP(Tabla12[[#This Row],[codigo]],Tabla5[codigo],Tabla5[Cargo])</f>
        <v>GESTOR CULTURAL</v>
      </c>
      <c r="G144" s="40" t="str">
        <f>_xlfn.XLOOKUP(Tabla12[[#This Row],[codigo]],Tabla5[codigo],Tabla5[Lugar Funciones])</f>
        <v>DIRECCION REGIONAL CULTURAL</v>
      </c>
      <c r="H144" s="45" t="str">
        <f>Tabla12[[#This Row],[TIPO]]</f>
        <v>EMPLEADOS TEMPORALES</v>
      </c>
      <c r="I144" s="62">
        <f>_xlfn.XLOOKUP(Tabla12[[#This Row],[nodoc]],'[1]Temporales 2022'!$B$146:$B$362,'[1]Temporales 2022'!$F$146:$F$362)</f>
        <v>44531</v>
      </c>
      <c r="J144" s="62">
        <f>_xlfn.XLOOKUP(Tabla12[[#This Row],[nodoc]],'[1]Temporales 2022'!$B$146:$B$362,'[1]Temporales 2022'!$G$146:$G$362)</f>
        <v>44713</v>
      </c>
      <c r="K144" s="43">
        <v>35000</v>
      </c>
      <c r="L144" s="46">
        <v>0</v>
      </c>
      <c r="M144" s="43">
        <v>1064</v>
      </c>
      <c r="N144" s="43">
        <v>1004.5</v>
      </c>
      <c r="O144" s="44">
        <f>+Tabla12[[#This Row],[sbruto]]-Tabla12[[#This Row],[Impuesto Sobre la R]]-Tabla12[[#This Row],[Seguro Familiar de]]-Tabla12[[#This Row],[AFP]]-Tabla12[[#This Row],[sneto]]</f>
        <v>25</v>
      </c>
      <c r="P144" s="41">
        <v>32906.5</v>
      </c>
      <c r="Q144" s="15" t="str" cm="1">
        <f t="array" ref="Q144">_xlfn.XLOOKUP(Tabla12[[#This Row],[codigo]],Tabla5[codigo],LEFT(Tabla5[Genero],1))</f>
        <v>M</v>
      </c>
      <c r="R144" s="15" t="str">
        <f>_xlfn.XLOOKUP(Tabla12[[#This Row],[codigo]],Tabla5[codigo],Tabla5[Lugar Funciones Codigo])</f>
        <v>01.83.06.00.02</v>
      </c>
    </row>
    <row r="145" spans="1:18">
      <c r="A145" s="40" t="s">
        <v>3333</v>
      </c>
      <c r="B145" s="40" t="str">
        <f t="shared" si="2"/>
        <v>2.1.1.2.0801200013074</v>
      </c>
      <c r="C145" s="40" t="str">
        <f>_xlfn.XLOOKUP(A145,ctas[Tipo Empleado],ctas[cta])</f>
        <v>2.1.1.2.08</v>
      </c>
      <c r="D145" s="40" t="s">
        <v>3044</v>
      </c>
      <c r="E145" s="40" t="str">
        <f>_xlfn.XLOOKUP(Tabla12[[#This Row],[codigo]],Tabla5[codigo],Tabla5[Empleado])</f>
        <v>JOSE MANUEL JIMENEZ FURCAL</v>
      </c>
      <c r="F145" s="40" t="str">
        <f>_xlfn.XLOOKUP(Tabla12[[#This Row],[codigo]],Tabla5[codigo],Tabla5[Cargo])</f>
        <v>COORDINADOR CULTURAL</v>
      </c>
      <c r="G145" s="40" t="str">
        <f>_xlfn.XLOOKUP(Tabla12[[#This Row],[codigo]],Tabla5[codigo],Tabla5[Lugar Funciones])</f>
        <v>DIRECCION REGIONAL CULTURAL</v>
      </c>
      <c r="H145" s="43" t="str">
        <f>Tabla12[[#This Row],[TIPO]]</f>
        <v>EMPLEADOS TEMPORALES</v>
      </c>
      <c r="I145" s="61">
        <f>_xlfn.XLOOKUP(Tabla12[[#This Row],[nodoc]],'[1]Temporales 2022'!$B$146:$B$362,'[1]Temporales 2022'!$F$146:$F$362)</f>
        <v>44621</v>
      </c>
      <c r="J145" s="61">
        <f>_xlfn.XLOOKUP(Tabla12[[#This Row],[nodoc]],'[1]Temporales 2022'!$B$146:$B$362,'[1]Temporales 2022'!$G$146:$G$362)</f>
        <v>44805</v>
      </c>
      <c r="K145" s="43">
        <v>30000</v>
      </c>
      <c r="L145" s="44">
        <v>0</v>
      </c>
      <c r="M145" s="43">
        <v>912</v>
      </c>
      <c r="N145" s="43">
        <v>861</v>
      </c>
      <c r="O145" s="44">
        <f>+Tabla12[[#This Row],[sbruto]]-Tabla12[[#This Row],[Impuesto Sobre la R]]-Tabla12[[#This Row],[Seguro Familiar de]]-Tabla12[[#This Row],[AFP]]-Tabla12[[#This Row],[sneto]]</f>
        <v>25</v>
      </c>
      <c r="P145" s="41">
        <v>28202</v>
      </c>
      <c r="Q145" s="15" t="str" cm="1">
        <f t="array" ref="Q145">_xlfn.XLOOKUP(Tabla12[[#This Row],[codigo]],Tabla5[codigo],LEFT(Tabla5[Genero],1))</f>
        <v>M</v>
      </c>
      <c r="R145" s="15" t="str">
        <f>_xlfn.XLOOKUP(Tabla12[[#This Row],[codigo]],Tabla5[codigo],Tabla5[Lugar Funciones Codigo])</f>
        <v>01.83.06.00.02</v>
      </c>
    </row>
    <row r="146" spans="1:18">
      <c r="A146" s="40" t="s">
        <v>3333</v>
      </c>
      <c r="B146" s="40" t="str">
        <f t="shared" si="2"/>
        <v>2.1.1.2.0805500272967</v>
      </c>
      <c r="C146" s="40" t="str">
        <f>_xlfn.XLOOKUP(A146,ctas[Tipo Empleado],ctas[cta])</f>
        <v>2.1.1.2.08</v>
      </c>
      <c r="D146" s="40" t="s">
        <v>3050</v>
      </c>
      <c r="E146" s="40" t="str">
        <f>_xlfn.XLOOKUP(Tabla12[[#This Row],[codigo]],Tabla5[codigo],Tabla5[Empleado])</f>
        <v>JUAN CARLOS ABREU GONZALEZ</v>
      </c>
      <c r="F146" s="40" t="str">
        <f>_xlfn.XLOOKUP(Tabla12[[#This Row],[codigo]],Tabla5[codigo],Tabla5[Cargo])</f>
        <v>GESTOR CULTURAL</v>
      </c>
      <c r="G146" s="40" t="str">
        <f>_xlfn.XLOOKUP(Tabla12[[#This Row],[codigo]],Tabla5[codigo],Tabla5[Lugar Funciones])</f>
        <v>DIRECCION REGIONAL CULTURAL</v>
      </c>
      <c r="H146" s="43" t="str">
        <f>Tabla12[[#This Row],[TIPO]]</f>
        <v>EMPLEADOS TEMPORALES</v>
      </c>
      <c r="I146" s="61">
        <f>_xlfn.XLOOKUP(Tabla12[[#This Row],[nodoc]],'[1]Temporales 2022'!$B$146:$B$362,'[1]Temporales 2022'!$F$146:$F$362)</f>
        <v>44593</v>
      </c>
      <c r="J146" s="61">
        <f>_xlfn.XLOOKUP(Tabla12[[#This Row],[nodoc]],'[1]Temporales 2022'!$B$146:$B$362,'[1]Temporales 2022'!$G$146:$G$362)</f>
        <v>44774</v>
      </c>
      <c r="K146" s="43">
        <v>20000</v>
      </c>
      <c r="L146" s="44">
        <v>0</v>
      </c>
      <c r="M146" s="43">
        <v>608</v>
      </c>
      <c r="N146" s="43">
        <v>574</v>
      </c>
      <c r="O146" s="44">
        <f>+Tabla12[[#This Row],[sbruto]]-Tabla12[[#This Row],[Impuesto Sobre la R]]-Tabla12[[#This Row],[Seguro Familiar de]]-Tabla12[[#This Row],[AFP]]-Tabla12[[#This Row],[sneto]]</f>
        <v>25</v>
      </c>
      <c r="P146" s="41">
        <v>18793</v>
      </c>
      <c r="Q146" s="15" t="str" cm="1">
        <f t="array" ref="Q146">_xlfn.XLOOKUP(Tabla12[[#This Row],[codigo]],Tabla5[codigo],LEFT(Tabla5[Genero],1))</f>
        <v>M</v>
      </c>
      <c r="R146" s="15" t="str">
        <f>_xlfn.XLOOKUP(Tabla12[[#This Row],[codigo]],Tabla5[codigo],Tabla5[Lugar Funciones Codigo])</f>
        <v>01.83.06.00.02</v>
      </c>
    </row>
    <row r="147" spans="1:18">
      <c r="A147" s="40" t="s">
        <v>3333</v>
      </c>
      <c r="B147" s="40" t="str">
        <f t="shared" si="2"/>
        <v>2.1.1.2.0806900004539</v>
      </c>
      <c r="C147" s="40" t="str">
        <f>_xlfn.XLOOKUP(A147,ctas[Tipo Empleado],ctas[cta])</f>
        <v>2.1.1.2.08</v>
      </c>
      <c r="D147" s="40" t="s">
        <v>3065</v>
      </c>
      <c r="E147" s="40" t="str">
        <f>_xlfn.XLOOKUP(Tabla12[[#This Row],[codigo]],Tabla5[codigo],Tabla5[Empleado])</f>
        <v>MALTHA MIGDANIA DIAZ MANCEBO</v>
      </c>
      <c r="F147" s="40" t="str">
        <f>_xlfn.XLOOKUP(Tabla12[[#This Row],[codigo]],Tabla5[codigo],Tabla5[Cargo])</f>
        <v>GESTOR CULTURAL</v>
      </c>
      <c r="G147" s="40" t="str">
        <f>_xlfn.XLOOKUP(Tabla12[[#This Row],[codigo]],Tabla5[codigo],Tabla5[Lugar Funciones])</f>
        <v>OFICINA PROVINCIAL DE LA CULTURA</v>
      </c>
      <c r="H147" s="43" t="str">
        <f>Tabla12[[#This Row],[TIPO]]</f>
        <v>EMPLEADOS TEMPORALES</v>
      </c>
      <c r="I147" s="61" t="e">
        <f>_xlfn.XLOOKUP(Tabla12[[#This Row],[nodoc]],'[1]Temporales 2022'!$B$146:$B$362,'[1]Temporales 2022'!$F$146:$F$362)</f>
        <v>#N/A</v>
      </c>
      <c r="J147" s="61" t="e">
        <f>_xlfn.XLOOKUP(Tabla12[[#This Row],[nodoc]],'[1]Temporales 2022'!$B$146:$B$362,'[1]Temporales 2022'!$G$146:$G$362)</f>
        <v>#N/A</v>
      </c>
      <c r="K147" s="43">
        <v>50000</v>
      </c>
      <c r="L147" s="43">
        <v>1854</v>
      </c>
      <c r="M147" s="43">
        <v>1520</v>
      </c>
      <c r="N147" s="43">
        <v>1435</v>
      </c>
      <c r="O147" s="44">
        <f>+Tabla12[[#This Row],[sbruto]]-Tabla12[[#This Row],[Impuesto Sobre la R]]-Tabla12[[#This Row],[Seguro Familiar de]]-Tabla12[[#This Row],[AFP]]-Tabla12[[#This Row],[sneto]]</f>
        <v>25</v>
      </c>
      <c r="P147" s="41">
        <v>45166</v>
      </c>
      <c r="Q147" s="15" t="str" cm="1">
        <f t="array" ref="Q147">_xlfn.XLOOKUP(Tabla12[[#This Row],[codigo]],Tabla5[codigo],LEFT(Tabla5[Genero],1))</f>
        <v>F</v>
      </c>
      <c r="R147" s="15" t="str">
        <f>_xlfn.XLOOKUP(Tabla12[[#This Row],[codigo]],Tabla5[codigo],Tabla5[Lugar Funciones Codigo])</f>
        <v>01.83.06.00.02.00.01</v>
      </c>
    </row>
    <row r="148" spans="1:18">
      <c r="A148" s="40" t="s">
        <v>3333</v>
      </c>
      <c r="B148" s="40" t="str">
        <f t="shared" si="2"/>
        <v>2.1.1.2.0800118216456</v>
      </c>
      <c r="C148" s="40" t="str">
        <f>_xlfn.XLOOKUP(A148,ctas[Tipo Empleado],ctas[cta])</f>
        <v>2.1.1.2.08</v>
      </c>
      <c r="D148" s="40" t="s">
        <v>2977</v>
      </c>
      <c r="E148" s="40" t="str">
        <f>_xlfn.XLOOKUP(Tabla12[[#This Row],[codigo]],Tabla5[codigo],Tabla5[Empleado])</f>
        <v>ALVARO ANGEL CAAMAÑO GIL</v>
      </c>
      <c r="F148" s="40" t="str">
        <f>_xlfn.XLOOKUP(Tabla12[[#This Row],[codigo]],Tabla5[codigo],Tabla5[Cargo])</f>
        <v>ENCARGADO PROVINCIAL</v>
      </c>
      <c r="G148" s="40" t="str">
        <f>_xlfn.XLOOKUP(Tabla12[[#This Row],[codigo]],Tabla5[codigo],Tabla5[Lugar Funciones])</f>
        <v>OFICINA PROVINCIAL DE LA CULTURA</v>
      </c>
      <c r="H148" s="43" t="str">
        <f>Tabla12[[#This Row],[TIPO]]</f>
        <v>EMPLEADOS TEMPORALES</v>
      </c>
      <c r="I148" s="61">
        <f>_xlfn.XLOOKUP(Tabla12[[#This Row],[nodoc]],'[1]Temporales 2022'!$B$146:$B$362,'[1]Temporales 2022'!$F$146:$F$362)</f>
        <v>44682</v>
      </c>
      <c r="J148" s="61">
        <f>_xlfn.XLOOKUP(Tabla12[[#This Row],[nodoc]],'[1]Temporales 2022'!$B$146:$B$362,'[1]Temporales 2022'!$G$146:$G$362)</f>
        <v>44866</v>
      </c>
      <c r="K148" s="43">
        <v>40000</v>
      </c>
      <c r="L148" s="43">
        <v>442.65</v>
      </c>
      <c r="M148" s="43">
        <v>1216</v>
      </c>
      <c r="N148" s="43">
        <v>1148</v>
      </c>
      <c r="O148" s="44">
        <f>+Tabla12[[#This Row],[sbruto]]-Tabla12[[#This Row],[Impuesto Sobre la R]]-Tabla12[[#This Row],[Seguro Familiar de]]-Tabla12[[#This Row],[AFP]]-Tabla12[[#This Row],[sneto]]</f>
        <v>25</v>
      </c>
      <c r="P148" s="41">
        <v>37168.35</v>
      </c>
      <c r="Q148" s="15" t="str" cm="1">
        <f t="array" ref="Q148">_xlfn.XLOOKUP(Tabla12[[#This Row],[codigo]],Tabla5[codigo],LEFT(Tabla5[Genero],1))</f>
        <v>M</v>
      </c>
      <c r="R148" s="15" t="str">
        <f>_xlfn.XLOOKUP(Tabla12[[#This Row],[codigo]],Tabla5[codigo],Tabla5[Lugar Funciones Codigo])</f>
        <v>01.83.06.00.02.00.01</v>
      </c>
    </row>
    <row r="149" spans="1:18">
      <c r="A149" s="40" t="s">
        <v>3333</v>
      </c>
      <c r="B149" s="40" t="str">
        <f t="shared" si="2"/>
        <v>2.1.1.2.0804900340979</v>
      </c>
      <c r="C149" s="40" t="str">
        <f>_xlfn.XLOOKUP(A149,ctas[Tipo Empleado],ctas[cta])</f>
        <v>2.1.1.2.08</v>
      </c>
      <c r="D149" s="40" t="s">
        <v>2988</v>
      </c>
      <c r="E149" s="40" t="str">
        <f>_xlfn.XLOOKUP(Tabla12[[#This Row],[codigo]],Tabla5[codigo],Tabla5[Empleado])</f>
        <v>ANDY ALBERTO CASTILLO RIVAS</v>
      </c>
      <c r="F149" s="40" t="str">
        <f>_xlfn.XLOOKUP(Tabla12[[#This Row],[codigo]],Tabla5[codigo],Tabla5[Cargo])</f>
        <v>ENCARGADO PROVINCIAL</v>
      </c>
      <c r="G149" s="40" t="str">
        <f>_xlfn.XLOOKUP(Tabla12[[#This Row],[codigo]],Tabla5[codigo],Tabla5[Lugar Funciones])</f>
        <v>OFICINA PROVINCIAL DE LA CULTURA</v>
      </c>
      <c r="H149" s="45" t="str">
        <f>Tabla12[[#This Row],[TIPO]]</f>
        <v>EMPLEADOS TEMPORALES</v>
      </c>
      <c r="I149" s="62">
        <f>_xlfn.XLOOKUP(Tabla12[[#This Row],[nodoc]],'[1]Temporales 2022'!$B$146:$B$362,'[1]Temporales 2022'!$F$146:$F$362)</f>
        <v>44682</v>
      </c>
      <c r="J149" s="62">
        <f>_xlfn.XLOOKUP(Tabla12[[#This Row],[nodoc]],'[1]Temporales 2022'!$B$146:$B$362,'[1]Temporales 2022'!$G$146:$G$362)</f>
        <v>44866</v>
      </c>
      <c r="K149" s="43">
        <v>40000</v>
      </c>
      <c r="L149" s="45">
        <v>442.65</v>
      </c>
      <c r="M149" s="43">
        <v>1216</v>
      </c>
      <c r="N149" s="43">
        <v>1148</v>
      </c>
      <c r="O149" s="44">
        <f>+Tabla12[[#This Row],[sbruto]]-Tabla12[[#This Row],[Impuesto Sobre la R]]-Tabla12[[#This Row],[Seguro Familiar de]]-Tabla12[[#This Row],[AFP]]-Tabla12[[#This Row],[sneto]]</f>
        <v>25</v>
      </c>
      <c r="P149" s="41">
        <v>37168.35</v>
      </c>
      <c r="Q149" s="15" t="str" cm="1">
        <f t="array" ref="Q149">_xlfn.XLOOKUP(Tabla12[[#This Row],[codigo]],Tabla5[codigo],LEFT(Tabla5[Genero],1))</f>
        <v>M</v>
      </c>
      <c r="R149" s="15" t="str">
        <f>_xlfn.XLOOKUP(Tabla12[[#This Row],[codigo]],Tabla5[codigo],Tabla5[Lugar Funciones Codigo])</f>
        <v>01.83.06.00.02.00.01</v>
      </c>
    </row>
    <row r="150" spans="1:18">
      <c r="A150" s="40" t="s">
        <v>3333</v>
      </c>
      <c r="B150" s="40" t="str">
        <f t="shared" si="2"/>
        <v>2.1.1.2.0804500157039</v>
      </c>
      <c r="C150" s="40" t="str">
        <f>_xlfn.XLOOKUP(A150,ctas[Tipo Empleado],ctas[cta])</f>
        <v>2.1.1.2.08</v>
      </c>
      <c r="D150" s="40" t="s">
        <v>2995</v>
      </c>
      <c r="E150" s="40" t="str">
        <f>_xlfn.XLOOKUP(Tabla12[[#This Row],[codigo]],Tabla5[codigo],Tabla5[Empleado])</f>
        <v>AUGUSTO GIOVANNY FRANCISCO BUENO</v>
      </c>
      <c r="F150" s="40" t="str">
        <f>_xlfn.XLOOKUP(Tabla12[[#This Row],[codigo]],Tabla5[codigo],Tabla5[Cargo])</f>
        <v>ENCARGADO PROVINCIAL</v>
      </c>
      <c r="G150" s="40" t="str">
        <f>_xlfn.XLOOKUP(Tabla12[[#This Row],[codigo]],Tabla5[codigo],Tabla5[Lugar Funciones])</f>
        <v>OFICINA PROVINCIAL DE LA CULTURA</v>
      </c>
      <c r="H150" s="45" t="str">
        <f>Tabla12[[#This Row],[TIPO]]</f>
        <v>EMPLEADOS TEMPORALES</v>
      </c>
      <c r="I150" s="62">
        <f>_xlfn.XLOOKUP(Tabla12[[#This Row],[nodoc]],'[1]Temporales 2022'!$B$146:$B$362,'[1]Temporales 2022'!$F$146:$F$362)</f>
        <v>44682</v>
      </c>
      <c r="J150" s="62">
        <f>_xlfn.XLOOKUP(Tabla12[[#This Row],[nodoc]],'[1]Temporales 2022'!$B$146:$B$362,'[1]Temporales 2022'!$G$146:$G$362)</f>
        <v>44866</v>
      </c>
      <c r="K150" s="43">
        <v>40000</v>
      </c>
      <c r="L150" s="45">
        <v>442.65</v>
      </c>
      <c r="M150" s="43">
        <v>1216</v>
      </c>
      <c r="N150" s="43">
        <v>1148</v>
      </c>
      <c r="O150" s="44">
        <f>+Tabla12[[#This Row],[sbruto]]-Tabla12[[#This Row],[Impuesto Sobre la R]]-Tabla12[[#This Row],[Seguro Familiar de]]-Tabla12[[#This Row],[AFP]]-Tabla12[[#This Row],[sneto]]</f>
        <v>25</v>
      </c>
      <c r="P150" s="41">
        <v>37168.35</v>
      </c>
      <c r="Q150" s="15" t="str" cm="1">
        <f t="array" ref="Q150">_xlfn.XLOOKUP(Tabla12[[#This Row],[codigo]],Tabla5[codigo],LEFT(Tabla5[Genero],1))</f>
        <v>M</v>
      </c>
      <c r="R150" s="15" t="str">
        <f>_xlfn.XLOOKUP(Tabla12[[#This Row],[codigo]],Tabla5[codigo],Tabla5[Lugar Funciones Codigo])</f>
        <v>01.83.06.00.02.00.01</v>
      </c>
    </row>
    <row r="151" spans="1:18">
      <c r="A151" s="40" t="s">
        <v>3333</v>
      </c>
      <c r="B151" s="40" t="str">
        <f t="shared" si="2"/>
        <v>2.1.1.2.0804800056154</v>
      </c>
      <c r="C151" s="40" t="str">
        <f>_xlfn.XLOOKUP(A151,ctas[Tipo Empleado],ctas[cta])</f>
        <v>2.1.1.2.08</v>
      </c>
      <c r="D151" s="40" t="s">
        <v>3038</v>
      </c>
      <c r="E151" s="40" t="str">
        <f>_xlfn.XLOOKUP(Tabla12[[#This Row],[codigo]],Tabla5[codigo],Tabla5[Empleado])</f>
        <v>JOAS JEROBOAN ROBLES MORALES</v>
      </c>
      <c r="F151" s="40" t="str">
        <f>_xlfn.XLOOKUP(Tabla12[[#This Row],[codigo]],Tabla5[codigo],Tabla5[Cargo])</f>
        <v>ENCARGADO PROVINCIAL</v>
      </c>
      <c r="G151" s="40" t="str">
        <f>_xlfn.XLOOKUP(Tabla12[[#This Row],[codigo]],Tabla5[codigo],Tabla5[Lugar Funciones])</f>
        <v>OFICINA PROVINCIAL DE LA CULTURA</v>
      </c>
      <c r="H151" s="45" t="str">
        <f>Tabla12[[#This Row],[TIPO]]</f>
        <v>EMPLEADOS TEMPORALES</v>
      </c>
      <c r="I151" s="62">
        <f>_xlfn.XLOOKUP(Tabla12[[#This Row],[nodoc]],'[1]Temporales 2022'!$B$146:$B$362,'[1]Temporales 2022'!$F$146:$F$362)</f>
        <v>44682</v>
      </c>
      <c r="J151" s="62">
        <f>_xlfn.XLOOKUP(Tabla12[[#This Row],[nodoc]],'[1]Temporales 2022'!$B$146:$B$362,'[1]Temporales 2022'!$G$146:$G$362)</f>
        <v>44866</v>
      </c>
      <c r="K151" s="43">
        <v>40000</v>
      </c>
      <c r="L151" s="45">
        <v>442.65</v>
      </c>
      <c r="M151" s="43">
        <v>1216</v>
      </c>
      <c r="N151" s="43">
        <v>1148</v>
      </c>
      <c r="O151" s="44">
        <f>+Tabla12[[#This Row],[sbruto]]-Tabla12[[#This Row],[Impuesto Sobre la R]]-Tabla12[[#This Row],[Seguro Familiar de]]-Tabla12[[#This Row],[AFP]]-Tabla12[[#This Row],[sneto]]</f>
        <v>25</v>
      </c>
      <c r="P151" s="41">
        <v>37168.35</v>
      </c>
      <c r="Q151" s="15" t="str" cm="1">
        <f t="array" ref="Q151">_xlfn.XLOOKUP(Tabla12[[#This Row],[codigo]],Tabla5[codigo],LEFT(Tabla5[Genero],1))</f>
        <v>M</v>
      </c>
      <c r="R151" s="15" t="str">
        <f>_xlfn.XLOOKUP(Tabla12[[#This Row],[codigo]],Tabla5[codigo],Tabla5[Lugar Funciones Codigo])</f>
        <v>01.83.06.00.02.00.01</v>
      </c>
    </row>
    <row r="152" spans="1:18">
      <c r="A152" s="40" t="s">
        <v>3333</v>
      </c>
      <c r="B152" s="40" t="str">
        <f t="shared" si="2"/>
        <v>2.1.1.2.0804700008578</v>
      </c>
      <c r="C152" s="40" t="str">
        <f>_xlfn.XLOOKUP(A152,ctas[Tipo Empleado],ctas[cta])</f>
        <v>2.1.1.2.08</v>
      </c>
      <c r="D152" s="40" t="s">
        <v>3068</v>
      </c>
      <c r="E152" s="40" t="str">
        <f>_xlfn.XLOOKUP(Tabla12[[#This Row],[codigo]],Tabla5[codigo],Tabla5[Empleado])</f>
        <v>MARCOS FRANCISCO JORGE RODRIGUEZ</v>
      </c>
      <c r="F152" s="40" t="str">
        <f>_xlfn.XLOOKUP(Tabla12[[#This Row],[codigo]],Tabla5[codigo],Tabla5[Cargo])</f>
        <v>ENCARGADO PROVINCIAL</v>
      </c>
      <c r="G152" s="40" t="str">
        <f>_xlfn.XLOOKUP(Tabla12[[#This Row],[codigo]],Tabla5[codigo],Tabla5[Lugar Funciones])</f>
        <v>OFICINA PROVINCIAL DE LA CULTURA</v>
      </c>
      <c r="H152" s="45" t="str">
        <f>Tabla12[[#This Row],[TIPO]]</f>
        <v>EMPLEADOS TEMPORALES</v>
      </c>
      <c r="I152" s="62">
        <f>_xlfn.XLOOKUP(Tabla12[[#This Row],[nodoc]],'[1]Temporales 2022'!$B$146:$B$362,'[1]Temporales 2022'!$F$146:$F$362)</f>
        <v>44682</v>
      </c>
      <c r="J152" s="62">
        <f>_xlfn.XLOOKUP(Tabla12[[#This Row],[nodoc]],'[1]Temporales 2022'!$B$146:$B$362,'[1]Temporales 2022'!$G$146:$G$362)</f>
        <v>44866</v>
      </c>
      <c r="K152" s="43">
        <v>40000</v>
      </c>
      <c r="L152" s="45">
        <v>442.65</v>
      </c>
      <c r="M152" s="43">
        <v>1216</v>
      </c>
      <c r="N152" s="43">
        <v>1148</v>
      </c>
      <c r="O152" s="44">
        <f>+Tabla12[[#This Row],[sbruto]]-Tabla12[[#This Row],[Impuesto Sobre la R]]-Tabla12[[#This Row],[Seguro Familiar de]]-Tabla12[[#This Row],[AFP]]-Tabla12[[#This Row],[sneto]]</f>
        <v>25</v>
      </c>
      <c r="P152" s="41">
        <v>37168.35</v>
      </c>
      <c r="Q152" s="15" t="str" cm="1">
        <f t="array" ref="Q152">_xlfn.XLOOKUP(Tabla12[[#This Row],[codigo]],Tabla5[codigo],LEFT(Tabla5[Genero],1))</f>
        <v>M</v>
      </c>
      <c r="R152" s="15" t="str">
        <f>_xlfn.XLOOKUP(Tabla12[[#This Row],[codigo]],Tabla5[codigo],Tabla5[Lugar Funciones Codigo])</f>
        <v>01.83.06.00.02.00.01</v>
      </c>
    </row>
    <row r="153" spans="1:18">
      <c r="A153" s="40" t="s">
        <v>3333</v>
      </c>
      <c r="B153" s="40" t="str">
        <f t="shared" si="2"/>
        <v>2.1.1.2.0800116334004</v>
      </c>
      <c r="C153" s="40" t="str">
        <f>_xlfn.XLOOKUP(A153,ctas[Tipo Empleado],ctas[cta])</f>
        <v>2.1.1.2.08</v>
      </c>
      <c r="D153" s="40" t="s">
        <v>3106</v>
      </c>
      <c r="E153" s="40" t="str">
        <f>_xlfn.XLOOKUP(Tabla12[[#This Row],[codigo]],Tabla5[codigo],Tabla5[Empleado])</f>
        <v>SANTIAGO PAULINO PEREZ</v>
      </c>
      <c r="F153" s="40" t="str">
        <f>_xlfn.XLOOKUP(Tabla12[[#This Row],[codigo]],Tabla5[codigo],Tabla5[Cargo])</f>
        <v>ENCARGADO PROVINCIAL</v>
      </c>
      <c r="G153" s="40" t="str">
        <f>_xlfn.XLOOKUP(Tabla12[[#This Row],[codigo]],Tabla5[codigo],Tabla5[Lugar Funciones])</f>
        <v>OFICINA PROVINCIAL DE LA CULTURA</v>
      </c>
      <c r="H153" s="45" t="str">
        <f>Tabla12[[#This Row],[TIPO]]</f>
        <v>EMPLEADOS TEMPORALES</v>
      </c>
      <c r="I153" s="62">
        <f>_xlfn.XLOOKUP(Tabla12[[#This Row],[nodoc]],'[1]Temporales 2022'!$B$146:$B$362,'[1]Temporales 2022'!$F$146:$F$362)</f>
        <v>44682</v>
      </c>
      <c r="J153" s="62">
        <f>_xlfn.XLOOKUP(Tabla12[[#This Row],[nodoc]],'[1]Temporales 2022'!$B$146:$B$362,'[1]Temporales 2022'!$G$146:$G$362)</f>
        <v>44866</v>
      </c>
      <c r="K153" s="43">
        <v>40000</v>
      </c>
      <c r="L153" s="45">
        <v>442.65</v>
      </c>
      <c r="M153" s="43">
        <v>1216</v>
      </c>
      <c r="N153" s="43">
        <v>1148</v>
      </c>
      <c r="O153" s="44">
        <f>+Tabla12[[#This Row],[sbruto]]-Tabla12[[#This Row],[Impuesto Sobre la R]]-Tabla12[[#This Row],[Seguro Familiar de]]-Tabla12[[#This Row],[AFP]]-Tabla12[[#This Row],[sneto]]</f>
        <v>25</v>
      </c>
      <c r="P153" s="41">
        <v>37168.35</v>
      </c>
      <c r="Q153" s="15" t="str" cm="1">
        <f t="array" ref="Q153">_xlfn.XLOOKUP(Tabla12[[#This Row],[codigo]],Tabla5[codigo],LEFT(Tabla5[Genero],1))</f>
        <v>M</v>
      </c>
      <c r="R153" s="15" t="str">
        <f>_xlfn.XLOOKUP(Tabla12[[#This Row],[codigo]],Tabla5[codigo],Tabla5[Lugar Funciones Codigo])</f>
        <v>01.83.06.00.02.00.01</v>
      </c>
    </row>
    <row r="154" spans="1:18">
      <c r="A154" s="40" t="s">
        <v>3333</v>
      </c>
      <c r="B154" s="40" t="str">
        <f t="shared" si="2"/>
        <v>2.1.1.2.0807100044697</v>
      </c>
      <c r="C154" s="40" t="str">
        <f>_xlfn.XLOOKUP(A154,ctas[Tipo Empleado],ctas[cta])</f>
        <v>2.1.1.2.08</v>
      </c>
      <c r="D154" s="40" t="s">
        <v>2999</v>
      </c>
      <c r="E154" s="40" t="str">
        <f>_xlfn.XLOOKUP(Tabla12[[#This Row],[codigo]],Tabla5[codigo],Tabla5[Empleado])</f>
        <v>CARINA DEYANIRA LAVANDIER TAVERAS</v>
      </c>
      <c r="F154" s="40" t="str">
        <f>_xlfn.XLOOKUP(Tabla12[[#This Row],[codigo]],Tabla5[codigo],Tabla5[Cargo])</f>
        <v>ENCARGADO MUNICIPAL</v>
      </c>
      <c r="G154" s="40" t="str">
        <f>_xlfn.XLOOKUP(Tabla12[[#This Row],[codigo]],Tabla5[codigo],Tabla5[Lugar Funciones])</f>
        <v>OFICINA MUNICIPAL DE LA CULTURA</v>
      </c>
      <c r="H154" s="43" t="str">
        <f>Tabla12[[#This Row],[TIPO]]</f>
        <v>EMPLEADOS TEMPORALES</v>
      </c>
      <c r="I154" s="61">
        <f>_xlfn.XLOOKUP(Tabla12[[#This Row],[nodoc]],'[1]Temporales 2022'!$B$146:$B$362,'[1]Temporales 2022'!$F$146:$F$362)</f>
        <v>44682</v>
      </c>
      <c r="J154" s="61">
        <f>_xlfn.XLOOKUP(Tabla12[[#This Row],[nodoc]],'[1]Temporales 2022'!$B$146:$B$362,'[1]Temporales 2022'!$G$146:$G$362)</f>
        <v>44866</v>
      </c>
      <c r="K154" s="43">
        <v>40000</v>
      </c>
      <c r="L154" s="43">
        <v>442.65</v>
      </c>
      <c r="M154" s="43">
        <v>1216</v>
      </c>
      <c r="N154" s="43">
        <v>1148</v>
      </c>
      <c r="O154" s="44">
        <f>+Tabla12[[#This Row],[sbruto]]-Tabla12[[#This Row],[Impuesto Sobre la R]]-Tabla12[[#This Row],[Seguro Familiar de]]-Tabla12[[#This Row],[AFP]]-Tabla12[[#This Row],[sneto]]</f>
        <v>25</v>
      </c>
      <c r="P154" s="41">
        <v>37168.35</v>
      </c>
      <c r="Q154" s="15" t="str" cm="1">
        <f t="array" ref="Q154">_xlfn.XLOOKUP(Tabla12[[#This Row],[codigo]],Tabla5[codigo],LEFT(Tabla5[Genero],1))</f>
        <v>F</v>
      </c>
      <c r="R154" s="15" t="str">
        <f>_xlfn.XLOOKUP(Tabla12[[#This Row],[codigo]],Tabla5[codigo],Tabla5[Lugar Funciones Codigo])</f>
        <v>01.83.06.00.02.00.02</v>
      </c>
    </row>
    <row r="155" spans="1:18">
      <c r="A155" s="40" t="s">
        <v>11</v>
      </c>
      <c r="B155" s="40" t="str">
        <f t="shared" si="2"/>
        <v>2.1.1.1.0100100732460</v>
      </c>
      <c r="C155" s="40" t="str">
        <f>_xlfn.XLOOKUP(A155,ctas[Tipo Empleado],ctas[cta])</f>
        <v>2.1.1.1.01</v>
      </c>
      <c r="D155" s="40" t="s">
        <v>2386</v>
      </c>
      <c r="E155" s="40" t="str">
        <f>_xlfn.XLOOKUP(Tabla12[[#This Row],[codigo]],Tabla5[codigo],Tabla5[Empleado])</f>
        <v>MILAGROS CONSUELO DE LA ALTAGR GERMAN OLALLA</v>
      </c>
      <c r="F155" s="40" t="str">
        <f>_xlfn.XLOOKUP(Tabla12[[#This Row],[codigo]],Tabla5[codigo],Tabla5[Cargo])</f>
        <v>MINISTRO (A) DE CULTURA</v>
      </c>
      <c r="G155" s="40" t="str">
        <f>_xlfn.XLOOKUP(Tabla12[[#This Row],[codigo]],Tabla5[codigo],Tabla5[Lugar Funciones])</f>
        <v>MINISTERIO DE CULTURA</v>
      </c>
      <c r="H155" s="43" t="str">
        <f>Tabla12[[#This Row],[TIPO]]</f>
        <v>FIJO</v>
      </c>
      <c r="I155" s="43" t="e">
        <f>_xlfn.XLOOKUP(Tabla12[[#This Row],[nodoc]],'[1]Temporales 2022'!$B$146:$B$362,'[1]Temporales 2022'!$F$146:$F$362)</f>
        <v>#N/A</v>
      </c>
      <c r="J155" s="43" t="e">
        <f>_xlfn.XLOOKUP(Tabla12[[#This Row],[nodoc]],'[1]Temporales 2022'!$B$146:$B$362,'[1]Temporales 2022'!$G$146:$G$362)</f>
        <v>#N/A</v>
      </c>
      <c r="K155" s="43">
        <v>300000</v>
      </c>
      <c r="L155" s="43">
        <v>60194.42</v>
      </c>
      <c r="M155" s="43">
        <v>4943.8</v>
      </c>
      <c r="N155" s="43">
        <v>8610</v>
      </c>
      <c r="O155" s="44">
        <f>+Tabla12[[#This Row],[sbruto]]-Tabla12[[#This Row],[Impuesto Sobre la R]]-Tabla12[[#This Row],[Seguro Familiar de]]-Tabla12[[#This Row],[AFP]]-Tabla12[[#This Row],[sneto]]</f>
        <v>2025.0000000000291</v>
      </c>
      <c r="P155" s="41">
        <v>224226.78</v>
      </c>
      <c r="Q155" s="15" t="str" cm="1">
        <f t="array" ref="Q155">_xlfn.XLOOKUP(Tabla12[[#This Row],[codigo]],Tabla5[codigo],LEFT(Tabla5[Genero],1))</f>
        <v>F</v>
      </c>
      <c r="R155" s="15" t="str">
        <f>_xlfn.XLOOKUP(Tabla12[[#This Row],[codigo]],Tabla5[codigo],Tabla5[Lugar Funciones Codigo])</f>
        <v>01.83</v>
      </c>
    </row>
    <row r="156" spans="1:18">
      <c r="A156" s="40" t="s">
        <v>11</v>
      </c>
      <c r="B156" s="40" t="str">
        <f t="shared" si="2"/>
        <v>2.1.1.1.0100115344582</v>
      </c>
      <c r="C156" s="40" t="str">
        <f>_xlfn.XLOOKUP(A156,ctas[Tipo Empleado],ctas[cta])</f>
        <v>2.1.1.1.01</v>
      </c>
      <c r="D156" s="40" t="s">
        <v>2224</v>
      </c>
      <c r="E156" s="40" t="str">
        <f>_xlfn.XLOOKUP(Tabla12[[#This Row],[codigo]],Tabla5[codigo],Tabla5[Empleado])</f>
        <v>BEATRIZ FERRER RODRIGUEZ</v>
      </c>
      <c r="F156" s="40" t="str">
        <f>_xlfn.XLOOKUP(Tabla12[[#This Row],[codigo]],Tabla5[codigo],Tabla5[Cargo])</f>
        <v>COORDINADOR (A)</v>
      </c>
      <c r="G156" s="40" t="str">
        <f>_xlfn.XLOOKUP(Tabla12[[#This Row],[codigo]],Tabla5[codigo],Tabla5[Lugar Funciones])</f>
        <v>MINISTERIO DE CULTURA</v>
      </c>
      <c r="H156" s="43" t="str">
        <f>Tabla12[[#This Row],[TIPO]]</f>
        <v>FIJO</v>
      </c>
      <c r="I156" s="43" t="e">
        <f>_xlfn.XLOOKUP(Tabla12[[#This Row],[nodoc]],'[1]Temporales 2022'!$B$146:$B$362,'[1]Temporales 2022'!$F$146:$F$362)</f>
        <v>#N/A</v>
      </c>
      <c r="J156" s="43" t="e">
        <f>_xlfn.XLOOKUP(Tabla12[[#This Row],[nodoc]],'[1]Temporales 2022'!$B$146:$B$362,'[1]Temporales 2022'!$G$146:$G$362)</f>
        <v>#N/A</v>
      </c>
      <c r="K156" s="43">
        <v>180000</v>
      </c>
      <c r="L156" s="43">
        <v>31055.42</v>
      </c>
      <c r="M156" s="43">
        <v>4943.8</v>
      </c>
      <c r="N156" s="43">
        <v>5166</v>
      </c>
      <c r="O156" s="44">
        <f>+Tabla12[[#This Row],[sbruto]]-Tabla12[[#This Row],[Impuesto Sobre la R]]-Tabla12[[#This Row],[Seguro Familiar de]]-Tabla12[[#This Row],[AFP]]-Tabla12[[#This Row],[sneto]]</f>
        <v>1025.0000000000291</v>
      </c>
      <c r="P156" s="41">
        <v>137809.78</v>
      </c>
      <c r="Q156" s="15" t="str" cm="1">
        <f t="array" ref="Q156">_xlfn.XLOOKUP(Tabla12[[#This Row],[codigo]],Tabla5[codigo],LEFT(Tabla5[Genero],1))</f>
        <v>F</v>
      </c>
      <c r="R156" s="15" t="str">
        <f>_xlfn.XLOOKUP(Tabla12[[#This Row],[codigo]],Tabla5[codigo],Tabla5[Lugar Funciones Codigo])</f>
        <v>01.83</v>
      </c>
    </row>
    <row r="157" spans="1:18">
      <c r="A157" s="40" t="s">
        <v>11</v>
      </c>
      <c r="B157" s="40" t="str">
        <f t="shared" si="2"/>
        <v>2.1.1.1.0100100672856</v>
      </c>
      <c r="C157" s="40" t="str">
        <f>_xlfn.XLOOKUP(A157,ctas[Tipo Empleado],ctas[cta])</f>
        <v>2.1.1.1.01</v>
      </c>
      <c r="D157" s="40" t="s">
        <v>2302</v>
      </c>
      <c r="E157" s="40" t="str">
        <f>_xlfn.XLOOKUP(Tabla12[[#This Row],[codigo]],Tabla5[codigo],Tabla5[Empleado])</f>
        <v>HENRY ARTURO MERCEDES VALES</v>
      </c>
      <c r="F157" s="40" t="str">
        <f>_xlfn.XLOOKUP(Tabla12[[#This Row],[codigo]],Tabla5[codigo],Tabla5[Cargo])</f>
        <v>ASESOR</v>
      </c>
      <c r="G157" s="40" t="str">
        <f>_xlfn.XLOOKUP(Tabla12[[#This Row],[codigo]],Tabla5[codigo],Tabla5[Lugar Funciones])</f>
        <v>MINISTERIO DE CULTURA</v>
      </c>
      <c r="H157" s="45" t="str">
        <f>Tabla12[[#This Row],[TIPO]]</f>
        <v>FIJO</v>
      </c>
      <c r="I157" s="45" t="e">
        <f>_xlfn.XLOOKUP(Tabla12[[#This Row],[nodoc]],'[1]Temporales 2022'!$B$146:$B$362,'[1]Temporales 2022'!$F$146:$F$362)</f>
        <v>#N/A</v>
      </c>
      <c r="J157" s="45" t="e">
        <f>_xlfn.XLOOKUP(Tabla12[[#This Row],[nodoc]],'[1]Temporales 2022'!$B$146:$B$362,'[1]Temporales 2022'!$G$146:$G$362)</f>
        <v>#N/A</v>
      </c>
      <c r="K157" s="43">
        <v>180000</v>
      </c>
      <c r="L157" s="45">
        <v>31055.42</v>
      </c>
      <c r="M157" s="43">
        <v>4943.8</v>
      </c>
      <c r="N157" s="43">
        <v>5166</v>
      </c>
      <c r="O157" s="44">
        <f>+Tabla12[[#This Row],[sbruto]]-Tabla12[[#This Row],[Impuesto Sobre la R]]-Tabla12[[#This Row],[Seguro Familiar de]]-Tabla12[[#This Row],[AFP]]-Tabla12[[#This Row],[sneto]]</f>
        <v>25.000000000029104</v>
      </c>
      <c r="P157" s="41">
        <v>138809.78</v>
      </c>
      <c r="Q157" s="15" t="str" cm="1">
        <f t="array" ref="Q157">_xlfn.XLOOKUP(Tabla12[[#This Row],[codigo]],Tabla5[codigo],LEFT(Tabla5[Genero],1))</f>
        <v>M</v>
      </c>
      <c r="R157" s="15" t="str">
        <f>_xlfn.XLOOKUP(Tabla12[[#This Row],[codigo]],Tabla5[codigo],Tabla5[Lugar Funciones Codigo])</f>
        <v>01.83</v>
      </c>
    </row>
    <row r="158" spans="1:18">
      <c r="A158" s="40" t="s">
        <v>11</v>
      </c>
      <c r="B158" s="40" t="str">
        <f t="shared" si="2"/>
        <v>2.1.1.1.0100112395561</v>
      </c>
      <c r="C158" s="40" t="str">
        <f>_xlfn.XLOOKUP(A158,ctas[Tipo Empleado],ctas[cta])</f>
        <v>2.1.1.1.01</v>
      </c>
      <c r="D158" s="40" t="s">
        <v>2434</v>
      </c>
      <c r="E158" s="40" t="str">
        <f>_xlfn.XLOOKUP(Tabla12[[#This Row],[codigo]],Tabla5[codigo],Tabla5[Empleado])</f>
        <v>REYNOLDS EMMANUEL ANDUJAR MENDEZ</v>
      </c>
      <c r="F158" s="40" t="str">
        <f>_xlfn.XLOOKUP(Tabla12[[#This Row],[codigo]],Tabla5[codigo],Tabla5[Cargo])</f>
        <v>ASESOR CULTURAL</v>
      </c>
      <c r="G158" s="40" t="str">
        <f>_xlfn.XLOOKUP(Tabla12[[#This Row],[codigo]],Tabla5[codigo],Tabla5[Lugar Funciones])</f>
        <v>MINISTERIO DE CULTURA</v>
      </c>
      <c r="H158" s="45" t="str">
        <f>Tabla12[[#This Row],[TIPO]]</f>
        <v>FIJO</v>
      </c>
      <c r="I158" s="45" t="e">
        <f>_xlfn.XLOOKUP(Tabla12[[#This Row],[nodoc]],'[1]Temporales 2022'!$B$146:$B$362,'[1]Temporales 2022'!$F$146:$F$362)</f>
        <v>#N/A</v>
      </c>
      <c r="J158" s="45" t="e">
        <f>_xlfn.XLOOKUP(Tabla12[[#This Row],[nodoc]],'[1]Temporales 2022'!$B$146:$B$362,'[1]Temporales 2022'!$G$146:$G$362)</f>
        <v>#N/A</v>
      </c>
      <c r="K158" s="43">
        <v>175000</v>
      </c>
      <c r="L158" s="45">
        <v>29841.29</v>
      </c>
      <c r="M158" s="43">
        <v>4943.8</v>
      </c>
      <c r="N158" s="43">
        <v>5022.5</v>
      </c>
      <c r="O158" s="44">
        <f>+Tabla12[[#This Row],[sbruto]]-Tabla12[[#This Row],[Impuesto Sobre la R]]-Tabla12[[#This Row],[Seguro Familiar de]]-Tabla12[[#This Row],[AFP]]-Tabla12[[#This Row],[sneto]]</f>
        <v>25</v>
      </c>
      <c r="P158" s="41">
        <v>135167.41</v>
      </c>
      <c r="Q158" s="15" t="str" cm="1">
        <f t="array" ref="Q158">_xlfn.XLOOKUP(Tabla12[[#This Row],[codigo]],Tabla5[codigo],LEFT(Tabla5[Genero],1))</f>
        <v>M</v>
      </c>
      <c r="R158" s="15" t="str">
        <f>_xlfn.XLOOKUP(Tabla12[[#This Row],[codigo]],Tabla5[codigo],Tabla5[Lugar Funciones Codigo])</f>
        <v>01.83</v>
      </c>
    </row>
    <row r="159" spans="1:18">
      <c r="A159" s="40" t="s">
        <v>11</v>
      </c>
      <c r="B159" s="40" t="str">
        <f t="shared" si="2"/>
        <v>2.1.1.1.0100100621507</v>
      </c>
      <c r="C159" s="40" t="str">
        <f>_xlfn.XLOOKUP(A159,ctas[Tipo Empleado],ctas[cta])</f>
        <v>2.1.1.1.01</v>
      </c>
      <c r="D159" s="40" t="s">
        <v>2366</v>
      </c>
      <c r="E159" s="40" t="str">
        <f>_xlfn.XLOOKUP(Tabla12[[#This Row],[codigo]],Tabla5[codigo],Tabla5[Empleado])</f>
        <v>MANUEL DE JESUS NUÑEZ ASENCIO</v>
      </c>
      <c r="F159" s="40" t="str">
        <f>_xlfn.XLOOKUP(Tabla12[[#This Row],[codigo]],Tabla5[codigo],Tabla5[Cargo])</f>
        <v>COORD. CENTRO INVEST. LINGUIST</v>
      </c>
      <c r="G159" s="40" t="str">
        <f>_xlfn.XLOOKUP(Tabla12[[#This Row],[codigo]],Tabla5[codigo],Tabla5[Lugar Funciones])</f>
        <v>MINISTERIO DE CULTURA</v>
      </c>
      <c r="H159" s="45" t="str">
        <f>Tabla12[[#This Row],[TIPO]]</f>
        <v>FIJO</v>
      </c>
      <c r="I159" s="45" t="e">
        <f>_xlfn.XLOOKUP(Tabla12[[#This Row],[nodoc]],'[1]Temporales 2022'!$B$146:$B$362,'[1]Temporales 2022'!$F$146:$F$362)</f>
        <v>#N/A</v>
      </c>
      <c r="J159" s="45" t="e">
        <f>_xlfn.XLOOKUP(Tabla12[[#This Row],[nodoc]],'[1]Temporales 2022'!$B$146:$B$362,'[1]Temporales 2022'!$G$146:$G$362)</f>
        <v>#N/A</v>
      </c>
      <c r="K159" s="43">
        <v>150000</v>
      </c>
      <c r="L159" s="45">
        <v>23191.56</v>
      </c>
      <c r="M159" s="43">
        <v>4560</v>
      </c>
      <c r="N159" s="43">
        <v>4305</v>
      </c>
      <c r="O159" s="44">
        <f>+Tabla12[[#This Row],[sbruto]]-Tabla12[[#This Row],[Impuesto Sobre la R]]-Tabla12[[#This Row],[Seguro Familiar de]]-Tabla12[[#This Row],[AFP]]-Tabla12[[#This Row],[sneto]]</f>
        <v>2725.2400000000052</v>
      </c>
      <c r="P159" s="41">
        <v>115218.2</v>
      </c>
      <c r="Q159" s="15" t="str" cm="1">
        <f t="array" ref="Q159">_xlfn.XLOOKUP(Tabla12[[#This Row],[codigo]],Tabla5[codigo],LEFT(Tabla5[Genero],1))</f>
        <v>M</v>
      </c>
      <c r="R159" s="15" t="str">
        <f>_xlfn.XLOOKUP(Tabla12[[#This Row],[codigo]],Tabla5[codigo],Tabla5[Lugar Funciones Codigo])</f>
        <v>01.83</v>
      </c>
    </row>
    <row r="160" spans="1:18">
      <c r="A160" s="40" t="s">
        <v>11</v>
      </c>
      <c r="B160" s="40" t="str">
        <f t="shared" si="2"/>
        <v>2.1.1.1.0100114295421</v>
      </c>
      <c r="C160" s="40" t="str">
        <f>_xlfn.XLOOKUP(A160,ctas[Tipo Empleado],ctas[cta])</f>
        <v>2.1.1.1.01</v>
      </c>
      <c r="D160" s="40" t="s">
        <v>2348</v>
      </c>
      <c r="E160" s="40" t="str">
        <f>_xlfn.XLOOKUP(Tabla12[[#This Row],[codigo]],Tabla5[codigo],Tabla5[Empleado])</f>
        <v>LAURA MARGARITA KHOURI CUOMO</v>
      </c>
      <c r="F160" s="40" t="str">
        <f>_xlfn.XLOOKUP(Tabla12[[#This Row],[codigo]],Tabla5[codigo],Tabla5[Cargo])</f>
        <v>ASISTENTE</v>
      </c>
      <c r="G160" s="40" t="str">
        <f>_xlfn.XLOOKUP(Tabla12[[#This Row],[codigo]],Tabla5[codigo],Tabla5[Lugar Funciones])</f>
        <v>MINISTERIO DE CULTURA</v>
      </c>
      <c r="H160" s="43" t="str">
        <f>Tabla12[[#This Row],[TIPO]]</f>
        <v>FIJO</v>
      </c>
      <c r="I160" s="43" t="e">
        <f>_xlfn.XLOOKUP(Tabla12[[#This Row],[nodoc]],'[1]Temporales 2022'!$B$146:$B$362,'[1]Temporales 2022'!$F$146:$F$362)</f>
        <v>#N/A</v>
      </c>
      <c r="J160" s="43" t="e">
        <f>_xlfn.XLOOKUP(Tabla12[[#This Row],[nodoc]],'[1]Temporales 2022'!$B$146:$B$362,'[1]Temporales 2022'!$G$146:$G$362)</f>
        <v>#N/A</v>
      </c>
      <c r="K160" s="43">
        <v>145000</v>
      </c>
      <c r="L160" s="43">
        <v>22690.49</v>
      </c>
      <c r="M160" s="43">
        <v>4408</v>
      </c>
      <c r="N160" s="43">
        <v>4161.5</v>
      </c>
      <c r="O160" s="44">
        <f>+Tabla12[[#This Row],[sbruto]]-Tabla12[[#This Row],[Impuesto Sobre la R]]-Tabla12[[#This Row],[Seguro Familiar de]]-Tabla12[[#This Row],[AFP]]-Tabla12[[#This Row],[sneto]]</f>
        <v>425</v>
      </c>
      <c r="P160" s="41">
        <v>113315.01</v>
      </c>
      <c r="Q160" s="15" t="str" cm="1">
        <f t="array" ref="Q160">_xlfn.XLOOKUP(Tabla12[[#This Row],[codigo]],Tabla5[codigo],LEFT(Tabla5[Genero],1))</f>
        <v>F</v>
      </c>
      <c r="R160" s="15" t="str">
        <f>_xlfn.XLOOKUP(Tabla12[[#This Row],[codigo]],Tabla5[codigo],Tabla5[Lugar Funciones Codigo])</f>
        <v>01.83</v>
      </c>
    </row>
    <row r="161" spans="1:18">
      <c r="A161" s="40" t="s">
        <v>11</v>
      </c>
      <c r="B161" s="40" t="str">
        <f t="shared" si="2"/>
        <v>2.1.1.1.0140220372789</v>
      </c>
      <c r="C161" s="40" t="str">
        <f>_xlfn.XLOOKUP(A161,ctas[Tipo Empleado],ctas[cta])</f>
        <v>2.1.1.1.01</v>
      </c>
      <c r="D161" s="40" t="s">
        <v>2440</v>
      </c>
      <c r="E161" s="40" t="str">
        <f>_xlfn.XLOOKUP(Tabla12[[#This Row],[codigo]],Tabla5[codigo],Tabla5[Empleado])</f>
        <v>RUBEN TASCON BEDOYA</v>
      </c>
      <c r="F161" s="40" t="str">
        <f>_xlfn.XLOOKUP(Tabla12[[#This Row],[codigo]],Tabla5[codigo],Tabla5[Cargo])</f>
        <v>ASESOR CULTURAL</v>
      </c>
      <c r="G161" s="40" t="str">
        <f>_xlfn.XLOOKUP(Tabla12[[#This Row],[codigo]],Tabla5[codigo],Tabla5[Lugar Funciones])</f>
        <v>MINISTERIO DE CULTURA</v>
      </c>
      <c r="H161" s="45" t="str">
        <f>Tabla12[[#This Row],[TIPO]]</f>
        <v>FIJO</v>
      </c>
      <c r="I161" s="45" t="e">
        <f>_xlfn.XLOOKUP(Tabla12[[#This Row],[nodoc]],'[1]Temporales 2022'!$B$146:$B$362,'[1]Temporales 2022'!$F$146:$F$362)</f>
        <v>#N/A</v>
      </c>
      <c r="J161" s="45" t="e">
        <f>_xlfn.XLOOKUP(Tabla12[[#This Row],[nodoc]],'[1]Temporales 2022'!$B$146:$B$362,'[1]Temporales 2022'!$G$146:$G$362)</f>
        <v>#N/A</v>
      </c>
      <c r="K161" s="43">
        <v>145000</v>
      </c>
      <c r="L161" s="45">
        <v>22690.49</v>
      </c>
      <c r="M161" s="43">
        <v>4408</v>
      </c>
      <c r="N161" s="43">
        <v>4161.5</v>
      </c>
      <c r="O161" s="44">
        <f>+Tabla12[[#This Row],[sbruto]]-Tabla12[[#This Row],[Impuesto Sobre la R]]-Tabla12[[#This Row],[Seguro Familiar de]]-Tabla12[[#This Row],[AFP]]-Tabla12[[#This Row],[sneto]]</f>
        <v>25</v>
      </c>
      <c r="P161" s="41">
        <v>113715.01</v>
      </c>
      <c r="Q161" s="15" t="str" cm="1">
        <f t="array" ref="Q161">_xlfn.XLOOKUP(Tabla12[[#This Row],[codigo]],Tabla5[codigo],LEFT(Tabla5[Genero],1))</f>
        <v>M</v>
      </c>
      <c r="R161" s="15" t="str">
        <f>_xlfn.XLOOKUP(Tabla12[[#This Row],[codigo]],Tabla5[codigo],Tabla5[Lugar Funciones Codigo])</f>
        <v>01.83</v>
      </c>
    </row>
    <row r="162" spans="1:18">
      <c r="A162" s="40" t="s">
        <v>11</v>
      </c>
      <c r="B162" s="40" t="str">
        <f t="shared" si="2"/>
        <v>2.1.1.1.0100104878384</v>
      </c>
      <c r="C162" s="40" t="str">
        <f>_xlfn.XLOOKUP(A162,ctas[Tipo Empleado],ctas[cta])</f>
        <v>2.1.1.1.01</v>
      </c>
      <c r="D162" s="40" t="s">
        <v>2461</v>
      </c>
      <c r="E162" s="40" t="str">
        <f>_xlfn.XLOOKUP(Tabla12[[#This Row],[codigo]],Tabla5[codigo],Tabla5[Empleado])</f>
        <v>VICTOR MANUEL REYES PEÑA</v>
      </c>
      <c r="F162" s="40" t="str">
        <f>_xlfn.XLOOKUP(Tabla12[[#This Row],[codigo]],Tabla5[codigo],Tabla5[Cargo])</f>
        <v>ENCARGADO (A)</v>
      </c>
      <c r="G162" s="40" t="str">
        <f>_xlfn.XLOOKUP(Tabla12[[#This Row],[codigo]],Tabla5[codigo],Tabla5[Lugar Funciones])</f>
        <v>MINISTERIO DE CULTURA</v>
      </c>
      <c r="H162" s="45" t="str">
        <f>Tabla12[[#This Row],[TIPO]]</f>
        <v>FIJO</v>
      </c>
      <c r="I162" s="45" t="e">
        <f>_xlfn.XLOOKUP(Tabla12[[#This Row],[nodoc]],'[1]Temporales 2022'!$B$146:$B$362,'[1]Temporales 2022'!$F$146:$F$362)</f>
        <v>#N/A</v>
      </c>
      <c r="J162" s="45" t="e">
        <f>_xlfn.XLOOKUP(Tabla12[[#This Row],[nodoc]],'[1]Temporales 2022'!$B$146:$B$362,'[1]Temporales 2022'!$G$146:$G$362)</f>
        <v>#N/A</v>
      </c>
      <c r="K162" s="43">
        <v>115000</v>
      </c>
      <c r="L162" s="45">
        <v>15296.21</v>
      </c>
      <c r="M162" s="43">
        <v>3496</v>
      </c>
      <c r="N162" s="43">
        <v>3300.5</v>
      </c>
      <c r="O162" s="44">
        <f>+Tabla12[[#This Row],[sbruto]]-Tabla12[[#This Row],[Impuesto Sobre la R]]-Tabla12[[#This Row],[Seguro Familiar de]]-Tabla12[[#This Row],[AFP]]-Tabla12[[#This Row],[sneto]]</f>
        <v>1375.1200000000099</v>
      </c>
      <c r="P162" s="41">
        <v>91532.17</v>
      </c>
      <c r="Q162" s="15" t="str" cm="1">
        <f t="array" ref="Q162">_xlfn.XLOOKUP(Tabla12[[#This Row],[codigo]],Tabla5[codigo],LEFT(Tabla5[Genero],1))</f>
        <v>M</v>
      </c>
      <c r="R162" s="15" t="str">
        <f>_xlfn.XLOOKUP(Tabla12[[#This Row],[codigo]],Tabla5[codigo],Tabla5[Lugar Funciones Codigo])</f>
        <v>01.83</v>
      </c>
    </row>
    <row r="163" spans="1:18">
      <c r="A163" s="40" t="s">
        <v>11</v>
      </c>
      <c r="B163" s="40" t="str">
        <f t="shared" si="2"/>
        <v>2.1.1.1.0100115948663</v>
      </c>
      <c r="C163" s="40" t="str">
        <f>_xlfn.XLOOKUP(A163,ctas[Tipo Empleado],ctas[cta])</f>
        <v>2.1.1.1.01</v>
      </c>
      <c r="D163" s="40" t="s">
        <v>2231</v>
      </c>
      <c r="E163" s="40" t="str">
        <f>_xlfn.XLOOKUP(Tabla12[[#This Row],[codigo]],Tabla5[codigo],Tabla5[Empleado])</f>
        <v>CARLOS FRANCISCO RAMOS ELIAS</v>
      </c>
      <c r="F163" s="40" t="str">
        <f>_xlfn.XLOOKUP(Tabla12[[#This Row],[codigo]],Tabla5[codigo],Tabla5[Cargo])</f>
        <v>ASESOR</v>
      </c>
      <c r="G163" s="40" t="str">
        <f>_xlfn.XLOOKUP(Tabla12[[#This Row],[codigo]],Tabla5[codigo],Tabla5[Lugar Funciones])</f>
        <v>MINISTERIO DE CULTURA</v>
      </c>
      <c r="H163" s="45" t="str">
        <f>Tabla12[[#This Row],[TIPO]]</f>
        <v>FIJO</v>
      </c>
      <c r="I163" s="45" t="e">
        <f>_xlfn.XLOOKUP(Tabla12[[#This Row],[nodoc]],'[1]Temporales 2022'!$B$146:$B$362,'[1]Temporales 2022'!$F$146:$F$362)</f>
        <v>#N/A</v>
      </c>
      <c r="J163" s="45" t="e">
        <f>_xlfn.XLOOKUP(Tabla12[[#This Row],[nodoc]],'[1]Temporales 2022'!$B$146:$B$362,'[1]Temporales 2022'!$G$146:$G$362)</f>
        <v>#N/A</v>
      </c>
      <c r="K163" s="43">
        <v>100000</v>
      </c>
      <c r="L163" s="45">
        <v>12105.37</v>
      </c>
      <c r="M163" s="43">
        <v>3040</v>
      </c>
      <c r="N163" s="43">
        <v>2870</v>
      </c>
      <c r="O163" s="44">
        <f>+Tabla12[[#This Row],[sbruto]]-Tabla12[[#This Row],[Impuesto Sobre la R]]-Tabla12[[#This Row],[Seguro Familiar de]]-Tabla12[[#This Row],[AFP]]-Tabla12[[#This Row],[sneto]]</f>
        <v>25</v>
      </c>
      <c r="P163" s="41">
        <v>81959.63</v>
      </c>
      <c r="Q163" s="15" t="str" cm="1">
        <f t="array" ref="Q163">_xlfn.XLOOKUP(Tabla12[[#This Row],[codigo]],Tabla5[codigo],LEFT(Tabla5[Genero],1))</f>
        <v>M</v>
      </c>
      <c r="R163" s="15" t="str">
        <f>_xlfn.XLOOKUP(Tabla12[[#This Row],[codigo]],Tabla5[codigo],Tabla5[Lugar Funciones Codigo])</f>
        <v>01.83</v>
      </c>
    </row>
    <row r="164" spans="1:18">
      <c r="A164" s="40" t="s">
        <v>11</v>
      </c>
      <c r="B164" s="40" t="str">
        <f t="shared" si="2"/>
        <v>2.1.1.1.0100102019304</v>
      </c>
      <c r="C164" s="40" t="str">
        <f>_xlfn.XLOOKUP(A164,ctas[Tipo Empleado],ctas[cta])</f>
        <v>2.1.1.1.01</v>
      </c>
      <c r="D164" s="40" t="s">
        <v>2354</v>
      </c>
      <c r="E164" s="40" t="str">
        <f>_xlfn.XLOOKUP(Tabla12[[#This Row],[codigo]],Tabla5[codigo],Tabla5[Empleado])</f>
        <v>LISETTE IVONNE MATILDE VEGA SANZ DE PURCELL</v>
      </c>
      <c r="F164" s="40" t="str">
        <f>_xlfn.XLOOKUP(Tabla12[[#This Row],[codigo]],Tabla5[codigo],Tabla5[Cargo])</f>
        <v>ASESOR (A)</v>
      </c>
      <c r="G164" s="40" t="str">
        <f>_xlfn.XLOOKUP(Tabla12[[#This Row],[codigo]],Tabla5[codigo],Tabla5[Lugar Funciones])</f>
        <v>MINISTERIO DE CULTURA</v>
      </c>
      <c r="H164" s="43" t="str">
        <f>Tabla12[[#This Row],[TIPO]]</f>
        <v>FIJO</v>
      </c>
      <c r="I164" s="43" t="e">
        <f>_xlfn.XLOOKUP(Tabla12[[#This Row],[nodoc]],'[1]Temporales 2022'!$B$146:$B$362,'[1]Temporales 2022'!$F$146:$F$362)</f>
        <v>#N/A</v>
      </c>
      <c r="J164" s="43" t="e">
        <f>_xlfn.XLOOKUP(Tabla12[[#This Row],[nodoc]],'[1]Temporales 2022'!$B$146:$B$362,'[1]Temporales 2022'!$G$146:$G$362)</f>
        <v>#N/A</v>
      </c>
      <c r="K164" s="43">
        <v>100000</v>
      </c>
      <c r="L164" s="43">
        <v>12105.37</v>
      </c>
      <c r="M164" s="43">
        <v>3040</v>
      </c>
      <c r="N164" s="43">
        <v>2870</v>
      </c>
      <c r="O164" s="44">
        <f>+Tabla12[[#This Row],[sbruto]]-Tabla12[[#This Row],[Impuesto Sobre la R]]-Tabla12[[#This Row],[Seguro Familiar de]]-Tabla12[[#This Row],[AFP]]-Tabla12[[#This Row],[sneto]]</f>
        <v>25</v>
      </c>
      <c r="P164" s="41">
        <v>81959.63</v>
      </c>
      <c r="Q164" s="15" t="str" cm="1">
        <f t="array" ref="Q164">_xlfn.XLOOKUP(Tabla12[[#This Row],[codigo]],Tabla5[codigo],LEFT(Tabla5[Genero],1))</f>
        <v>F</v>
      </c>
      <c r="R164" s="15" t="str">
        <f>_xlfn.XLOOKUP(Tabla12[[#This Row],[codigo]],Tabla5[codigo],Tabla5[Lugar Funciones Codigo])</f>
        <v>01.83</v>
      </c>
    </row>
    <row r="165" spans="1:18">
      <c r="A165" s="40" t="s">
        <v>11</v>
      </c>
      <c r="B165" s="40" t="str">
        <f t="shared" si="2"/>
        <v>2.1.1.1.0100116545245</v>
      </c>
      <c r="C165" s="40" t="str">
        <f>_xlfn.XLOOKUP(A165,ctas[Tipo Empleado],ctas[cta])</f>
        <v>2.1.1.1.01</v>
      </c>
      <c r="D165" s="40" t="s">
        <v>2451</v>
      </c>
      <c r="E165" s="40" t="str">
        <f>_xlfn.XLOOKUP(Tabla12[[#This Row],[codigo]],Tabla5[codigo],Tabla5[Empleado])</f>
        <v>SHUKRANJALI HEYAIME CAIMARES</v>
      </c>
      <c r="F165" s="40" t="str">
        <f>_xlfn.XLOOKUP(Tabla12[[#This Row],[codigo]],Tabla5[codigo],Tabla5[Cargo])</f>
        <v>ASISTENTE EJECUTIVA</v>
      </c>
      <c r="G165" s="40" t="str">
        <f>_xlfn.XLOOKUP(Tabla12[[#This Row],[codigo]],Tabla5[codigo],Tabla5[Lugar Funciones])</f>
        <v>MINISTERIO DE CULTURA</v>
      </c>
      <c r="H165" s="43" t="str">
        <f>Tabla12[[#This Row],[TIPO]]</f>
        <v>FIJO</v>
      </c>
      <c r="I165" s="43" t="e">
        <f>_xlfn.XLOOKUP(Tabla12[[#This Row],[nodoc]],'[1]Temporales 2022'!$B$146:$B$362,'[1]Temporales 2022'!$F$146:$F$362)</f>
        <v>#N/A</v>
      </c>
      <c r="J165" s="43" t="e">
        <f>_xlfn.XLOOKUP(Tabla12[[#This Row],[nodoc]],'[1]Temporales 2022'!$B$146:$B$362,'[1]Temporales 2022'!$G$146:$G$362)</f>
        <v>#N/A</v>
      </c>
      <c r="K165" s="43">
        <v>95000</v>
      </c>
      <c r="L165" s="43">
        <v>10591.71</v>
      </c>
      <c r="M165" s="43">
        <v>2888</v>
      </c>
      <c r="N165" s="43">
        <v>2726.5</v>
      </c>
      <c r="O165" s="44">
        <f>+Tabla12[[#This Row],[sbruto]]-Tabla12[[#This Row],[Impuesto Sobre la R]]-Tabla12[[#This Row],[Seguro Familiar de]]-Tabla12[[#This Row],[AFP]]-Tabla12[[#This Row],[sneto]]</f>
        <v>1375.1200000000099</v>
      </c>
      <c r="P165" s="41">
        <v>77418.67</v>
      </c>
      <c r="Q165" s="15" t="str" cm="1">
        <f t="array" ref="Q165">_xlfn.XLOOKUP(Tabla12[[#This Row],[codigo]],Tabla5[codigo],LEFT(Tabla5[Genero],1))</f>
        <v>F</v>
      </c>
      <c r="R165" s="15" t="str">
        <f>_xlfn.XLOOKUP(Tabla12[[#This Row],[codigo]],Tabla5[codigo],Tabla5[Lugar Funciones Codigo])</f>
        <v>01.83</v>
      </c>
    </row>
    <row r="166" spans="1:18">
      <c r="A166" s="40" t="s">
        <v>11</v>
      </c>
      <c r="B166" s="40" t="str">
        <f t="shared" si="2"/>
        <v>2.1.1.1.0100100626589</v>
      </c>
      <c r="C166" s="40" t="str">
        <f>_xlfn.XLOOKUP(A166,ctas[Tipo Empleado],ctas[cta])</f>
        <v>2.1.1.1.01</v>
      </c>
      <c r="D166" s="40" t="s">
        <v>2275</v>
      </c>
      <c r="E166" s="40" t="str">
        <f>_xlfn.XLOOKUP(Tabla12[[#This Row],[codigo]],Tabla5[codigo],Tabla5[Empleado])</f>
        <v>FIRELYS MIGUELINA FERNANDEZ FERNANDEZ</v>
      </c>
      <c r="F166" s="40" t="str">
        <f>_xlfn.XLOOKUP(Tabla12[[#This Row],[codigo]],Tabla5[codigo],Tabla5[Cargo])</f>
        <v>SECRETARIA EJECUTIVA</v>
      </c>
      <c r="G166" s="40" t="str">
        <f>_xlfn.XLOOKUP(Tabla12[[#This Row],[codigo]],Tabla5[codigo],Tabla5[Lugar Funciones])</f>
        <v>MINISTERIO DE CULTURA</v>
      </c>
      <c r="H166" s="45" t="str">
        <f>Tabla12[[#This Row],[TIPO]]</f>
        <v>FIJO</v>
      </c>
      <c r="I166" s="45" t="e">
        <f>_xlfn.XLOOKUP(Tabla12[[#This Row],[nodoc]],'[1]Temporales 2022'!$B$146:$B$362,'[1]Temporales 2022'!$F$146:$F$362)</f>
        <v>#N/A</v>
      </c>
      <c r="J166" s="45" t="e">
        <f>_xlfn.XLOOKUP(Tabla12[[#This Row],[nodoc]],'[1]Temporales 2022'!$B$146:$B$362,'[1]Temporales 2022'!$G$146:$G$362)</f>
        <v>#N/A</v>
      </c>
      <c r="K166" s="43">
        <v>90000</v>
      </c>
      <c r="L166" s="45">
        <v>9753.1200000000008</v>
      </c>
      <c r="M166" s="43">
        <v>2736</v>
      </c>
      <c r="N166" s="43">
        <v>2583</v>
      </c>
      <c r="O166" s="44">
        <f>+Tabla12[[#This Row],[sbruto]]-Tabla12[[#This Row],[Impuesto Sobre la R]]-Tabla12[[#This Row],[Seguro Familiar de]]-Tabla12[[#This Row],[AFP]]-Tabla12[[#This Row],[sneto]]</f>
        <v>325</v>
      </c>
      <c r="P166" s="41">
        <v>74602.880000000005</v>
      </c>
      <c r="Q166" s="15" t="str" cm="1">
        <f t="array" ref="Q166">_xlfn.XLOOKUP(Tabla12[[#This Row],[codigo]],Tabla5[codigo],LEFT(Tabla5[Genero],1))</f>
        <v>F</v>
      </c>
      <c r="R166" s="15" t="str">
        <f>_xlfn.XLOOKUP(Tabla12[[#This Row],[codigo]],Tabla5[codigo],Tabla5[Lugar Funciones Codigo])</f>
        <v>01.83</v>
      </c>
    </row>
    <row r="167" spans="1:18">
      <c r="A167" s="40" t="s">
        <v>11</v>
      </c>
      <c r="B167" s="40" t="str">
        <f t="shared" si="2"/>
        <v>2.1.1.1.0103104083112</v>
      </c>
      <c r="C167" s="40" t="str">
        <f>_xlfn.XLOOKUP(A167,ctas[Tipo Empleado],ctas[cta])</f>
        <v>2.1.1.1.01</v>
      </c>
      <c r="D167" s="40" t="s">
        <v>2399</v>
      </c>
      <c r="E167" s="40" t="str">
        <f>_xlfn.XLOOKUP(Tabla12[[#This Row],[codigo]],Tabla5[codigo],Tabla5[Empleado])</f>
        <v>PABLO MANUEL PEREZ CRUZ</v>
      </c>
      <c r="F167" s="40" t="str">
        <f>_xlfn.XLOOKUP(Tabla12[[#This Row],[codigo]],Tabla5[codigo],Tabla5[Cargo])</f>
        <v>ASESOR</v>
      </c>
      <c r="G167" s="40" t="str">
        <f>_xlfn.XLOOKUP(Tabla12[[#This Row],[codigo]],Tabla5[codigo],Tabla5[Lugar Funciones])</f>
        <v>MINISTERIO DE CULTURA</v>
      </c>
      <c r="H167" s="45" t="str">
        <f>Tabla12[[#This Row],[TIPO]]</f>
        <v>FIJO</v>
      </c>
      <c r="I167" s="45" t="e">
        <f>_xlfn.XLOOKUP(Tabla12[[#This Row],[nodoc]],'[1]Temporales 2022'!$B$146:$B$362,'[1]Temporales 2022'!$F$146:$F$362)</f>
        <v>#N/A</v>
      </c>
      <c r="J167" s="45" t="e">
        <f>_xlfn.XLOOKUP(Tabla12[[#This Row],[nodoc]],'[1]Temporales 2022'!$B$146:$B$362,'[1]Temporales 2022'!$G$146:$G$362)</f>
        <v>#N/A</v>
      </c>
      <c r="K167" s="43">
        <v>90000</v>
      </c>
      <c r="L167" s="45">
        <v>9753.1200000000008</v>
      </c>
      <c r="M167" s="43">
        <v>2736</v>
      </c>
      <c r="N167" s="43">
        <v>2583</v>
      </c>
      <c r="O167" s="44">
        <f>+Tabla12[[#This Row],[sbruto]]-Tabla12[[#This Row],[Impuesto Sobre la R]]-Tabla12[[#This Row],[Seguro Familiar de]]-Tabla12[[#This Row],[AFP]]-Tabla12[[#This Row],[sneto]]</f>
        <v>25</v>
      </c>
      <c r="P167" s="41">
        <v>74902.880000000005</v>
      </c>
      <c r="Q167" s="15" t="str" cm="1">
        <f t="array" ref="Q167">_xlfn.XLOOKUP(Tabla12[[#This Row],[codigo]],Tabla5[codigo],LEFT(Tabla5[Genero],1))</f>
        <v>M</v>
      </c>
      <c r="R167" s="15" t="str">
        <f>_xlfn.XLOOKUP(Tabla12[[#This Row],[codigo]],Tabla5[codigo],Tabla5[Lugar Funciones Codigo])</f>
        <v>01.83</v>
      </c>
    </row>
    <row r="168" spans="1:18">
      <c r="A168" s="40" t="s">
        <v>11</v>
      </c>
      <c r="B168" s="40" t="str">
        <f t="shared" si="2"/>
        <v>2.1.1.1.0100112356001</v>
      </c>
      <c r="C168" s="40" t="str">
        <f>_xlfn.XLOOKUP(A168,ctas[Tipo Empleado],ctas[cta])</f>
        <v>2.1.1.1.01</v>
      </c>
      <c r="D168" s="40" t="s">
        <v>3306</v>
      </c>
      <c r="E168" s="40" t="e">
        <f>_xlfn.XLOOKUP(Tabla12[[#This Row],[codigo]],Tabla5[codigo],Tabla5[Empleado])</f>
        <v>#N/A</v>
      </c>
      <c r="F168" s="40" t="e">
        <f>_xlfn.XLOOKUP(Tabla12[[#This Row],[codigo]],Tabla5[codigo],Tabla5[Cargo])</f>
        <v>#N/A</v>
      </c>
      <c r="G168" s="40" t="e">
        <f>_xlfn.XLOOKUP(Tabla12[[#This Row],[codigo]],Tabla5[codigo],Tabla5[Lugar Funciones])</f>
        <v>#N/A</v>
      </c>
      <c r="H168" s="43" t="str">
        <f>Tabla12[[#This Row],[TIPO]]</f>
        <v>FIJO</v>
      </c>
      <c r="I168" s="43" t="e">
        <f>_xlfn.XLOOKUP(Tabla12[[#This Row],[nodoc]],'[1]Temporales 2022'!$B$146:$B$362,'[1]Temporales 2022'!$F$146:$F$362)</f>
        <v>#N/A</v>
      </c>
      <c r="J168" s="43" t="e">
        <f>_xlfn.XLOOKUP(Tabla12[[#This Row],[nodoc]],'[1]Temporales 2022'!$B$146:$B$362,'[1]Temporales 2022'!$G$146:$G$362)</f>
        <v>#N/A</v>
      </c>
      <c r="K168" s="43">
        <v>90000</v>
      </c>
      <c r="L168" s="43">
        <v>9753.1200000000008</v>
      </c>
      <c r="M168" s="43">
        <v>2736</v>
      </c>
      <c r="N168" s="43">
        <v>2583</v>
      </c>
      <c r="O168" s="44">
        <f>+Tabla12[[#This Row],[sbruto]]-Tabla12[[#This Row],[Impuesto Sobre la R]]-Tabla12[[#This Row],[Seguro Familiar de]]-Tabla12[[#This Row],[AFP]]-Tabla12[[#This Row],[sneto]]</f>
        <v>1525</v>
      </c>
      <c r="P168" s="41">
        <v>73402.880000000005</v>
      </c>
      <c r="Q168" s="15" t="e" cm="1">
        <f t="array" ref="Q168">_xlfn.XLOOKUP(Tabla12[[#This Row],[codigo]],Tabla5[codigo],LEFT(Tabla5[Genero],1))</f>
        <v>#N/A</v>
      </c>
      <c r="R168" s="15" t="e">
        <f>_xlfn.XLOOKUP(Tabla12[[#This Row],[codigo]],Tabla5[codigo],Tabla5[Lugar Funciones Codigo])</f>
        <v>#N/A</v>
      </c>
    </row>
    <row r="169" spans="1:18">
      <c r="A169" s="40" t="s">
        <v>11</v>
      </c>
      <c r="B169" s="40" t="str">
        <f t="shared" si="2"/>
        <v>2.1.1.1.0100100673540</v>
      </c>
      <c r="C169" s="40" t="str">
        <f>_xlfn.XLOOKUP(A169,ctas[Tipo Empleado],ctas[cta])</f>
        <v>2.1.1.1.01</v>
      </c>
      <c r="D169" s="40" t="s">
        <v>2340</v>
      </c>
      <c r="E169" s="40" t="str">
        <f>_xlfn.XLOOKUP(Tabla12[[#This Row],[codigo]],Tabla5[codigo],Tabla5[Empleado])</f>
        <v>JULIO CESAR PAULINO FELIZ</v>
      </c>
      <c r="F169" s="40" t="str">
        <f>_xlfn.XLOOKUP(Tabla12[[#This Row],[codigo]],Tabla5[codigo],Tabla5[Cargo])</f>
        <v>ASESOR</v>
      </c>
      <c r="G169" s="40" t="str">
        <f>_xlfn.XLOOKUP(Tabla12[[#This Row],[codigo]],Tabla5[codigo],Tabla5[Lugar Funciones])</f>
        <v>MINISTERIO DE CULTURA</v>
      </c>
      <c r="H169" s="45" t="str">
        <f>Tabla12[[#This Row],[TIPO]]</f>
        <v>FIJO</v>
      </c>
      <c r="I169" s="45" t="e">
        <f>_xlfn.XLOOKUP(Tabla12[[#This Row],[nodoc]],'[1]Temporales 2022'!$B$146:$B$362,'[1]Temporales 2022'!$F$146:$F$362)</f>
        <v>#N/A</v>
      </c>
      <c r="J169" s="45" t="e">
        <f>_xlfn.XLOOKUP(Tabla12[[#This Row],[nodoc]],'[1]Temporales 2022'!$B$146:$B$362,'[1]Temporales 2022'!$G$146:$G$362)</f>
        <v>#N/A</v>
      </c>
      <c r="K169" s="43">
        <v>80000</v>
      </c>
      <c r="L169" s="45">
        <v>7400.87</v>
      </c>
      <c r="M169" s="43">
        <v>2432</v>
      </c>
      <c r="N169" s="43">
        <v>2296</v>
      </c>
      <c r="O169" s="44">
        <f>+Tabla12[[#This Row],[sbruto]]-Tabla12[[#This Row],[Impuesto Sobre la R]]-Tabla12[[#This Row],[Seguro Familiar de]]-Tabla12[[#This Row],[AFP]]-Tabla12[[#This Row],[sneto]]</f>
        <v>25</v>
      </c>
      <c r="P169" s="41">
        <v>67846.13</v>
      </c>
      <c r="Q169" s="15" t="str" cm="1">
        <f t="array" ref="Q169">_xlfn.XLOOKUP(Tabla12[[#This Row],[codigo]],Tabla5[codigo],LEFT(Tabla5[Genero],1))</f>
        <v>M</v>
      </c>
      <c r="R169" s="15" t="str">
        <f>_xlfn.XLOOKUP(Tabla12[[#This Row],[codigo]],Tabla5[codigo],Tabla5[Lugar Funciones Codigo])</f>
        <v>01.83</v>
      </c>
    </row>
    <row r="170" spans="1:18">
      <c r="A170" s="40" t="s">
        <v>11</v>
      </c>
      <c r="B170" s="40" t="str">
        <f t="shared" si="2"/>
        <v>2.1.1.1.0100100791755</v>
      </c>
      <c r="C170" s="40" t="str">
        <f>_xlfn.XLOOKUP(A170,ctas[Tipo Empleado],ctas[cta])</f>
        <v>2.1.1.1.01</v>
      </c>
      <c r="D170" s="40" t="s">
        <v>2208</v>
      </c>
      <c r="E170" s="40" t="str">
        <f>_xlfn.XLOOKUP(Tabla12[[#This Row],[codigo]],Tabla5[codigo],Tabla5[Empleado])</f>
        <v>AMARILIS ALTAGRACIA GONZALEZ GENAO</v>
      </c>
      <c r="F170" s="40" t="str">
        <f>_xlfn.XLOOKUP(Tabla12[[#This Row],[codigo]],Tabla5[codigo],Tabla5[Cargo])</f>
        <v>ASISTENTE</v>
      </c>
      <c r="G170" s="40" t="str">
        <f>_xlfn.XLOOKUP(Tabla12[[#This Row],[codigo]],Tabla5[codigo],Tabla5[Lugar Funciones])</f>
        <v>MINISTERIO DE CULTURA</v>
      </c>
      <c r="H170" s="45" t="str">
        <f>Tabla12[[#This Row],[TIPO]]</f>
        <v>FIJO</v>
      </c>
      <c r="I170" s="45" t="e">
        <f>_xlfn.XLOOKUP(Tabla12[[#This Row],[nodoc]],'[1]Temporales 2022'!$B$146:$B$362,'[1]Temporales 2022'!$F$146:$F$362)</f>
        <v>#N/A</v>
      </c>
      <c r="J170" s="45" t="e">
        <f>_xlfn.XLOOKUP(Tabla12[[#This Row],[nodoc]],'[1]Temporales 2022'!$B$146:$B$362,'[1]Temporales 2022'!$G$146:$G$362)</f>
        <v>#N/A</v>
      </c>
      <c r="K170" s="43">
        <v>70000</v>
      </c>
      <c r="L170" s="45">
        <v>4828.43</v>
      </c>
      <c r="M170" s="43">
        <v>2128</v>
      </c>
      <c r="N170" s="43">
        <v>2009</v>
      </c>
      <c r="O170" s="44">
        <f>+Tabla12[[#This Row],[sbruto]]-Tabla12[[#This Row],[Impuesto Sobre la R]]-Tabla12[[#This Row],[Seguro Familiar de]]-Tabla12[[#This Row],[AFP]]-Tabla12[[#This Row],[sneto]]</f>
        <v>4871.239999999998</v>
      </c>
      <c r="P170" s="41">
        <v>56163.33</v>
      </c>
      <c r="Q170" s="15" t="str" cm="1">
        <f t="array" ref="Q170">_xlfn.XLOOKUP(Tabla12[[#This Row],[codigo]],Tabla5[codigo],LEFT(Tabla5[Genero],1))</f>
        <v>F</v>
      </c>
      <c r="R170" s="15" t="str">
        <f>_xlfn.XLOOKUP(Tabla12[[#This Row],[codigo]],Tabla5[codigo],Tabla5[Lugar Funciones Codigo])</f>
        <v>01.83</v>
      </c>
    </row>
    <row r="171" spans="1:18">
      <c r="A171" s="40" t="s">
        <v>11</v>
      </c>
      <c r="B171" s="40" t="str">
        <f t="shared" si="2"/>
        <v>2.1.1.1.0100109290684</v>
      </c>
      <c r="C171" s="40" t="str">
        <f>_xlfn.XLOOKUP(A171,ctas[Tipo Empleado],ctas[cta])</f>
        <v>2.1.1.1.01</v>
      </c>
      <c r="D171" s="40" t="s">
        <v>2403</v>
      </c>
      <c r="E171" s="40" t="str">
        <f>_xlfn.XLOOKUP(Tabla12[[#This Row],[codigo]],Tabla5[codigo],Tabla5[Empleado])</f>
        <v>PATRICIA MARIA NADAL MARTINEZ</v>
      </c>
      <c r="F171" s="40" t="str">
        <f>_xlfn.XLOOKUP(Tabla12[[#This Row],[codigo]],Tabla5[codigo],Tabla5[Cargo])</f>
        <v>ASISTENTE</v>
      </c>
      <c r="G171" s="40" t="str">
        <f>_xlfn.XLOOKUP(Tabla12[[#This Row],[codigo]],Tabla5[codigo],Tabla5[Lugar Funciones])</f>
        <v>MINISTERIO DE CULTURA</v>
      </c>
      <c r="H171" s="45" t="str">
        <f>Tabla12[[#This Row],[TIPO]]</f>
        <v>FIJO</v>
      </c>
      <c r="I171" s="45" t="e">
        <f>_xlfn.XLOOKUP(Tabla12[[#This Row],[nodoc]],'[1]Temporales 2022'!$B$146:$B$362,'[1]Temporales 2022'!$F$146:$F$362)</f>
        <v>#N/A</v>
      </c>
      <c r="J171" s="45" t="e">
        <f>_xlfn.XLOOKUP(Tabla12[[#This Row],[nodoc]],'[1]Temporales 2022'!$B$146:$B$362,'[1]Temporales 2022'!$G$146:$G$362)</f>
        <v>#N/A</v>
      </c>
      <c r="K171" s="43">
        <v>70000</v>
      </c>
      <c r="L171" s="45">
        <v>5368.48</v>
      </c>
      <c r="M171" s="43">
        <v>2128</v>
      </c>
      <c r="N171" s="43">
        <v>2009</v>
      </c>
      <c r="O171" s="44">
        <f>+Tabla12[[#This Row],[sbruto]]-Tabla12[[#This Row],[Impuesto Sobre la R]]-Tabla12[[#This Row],[Seguro Familiar de]]-Tabla12[[#This Row],[AFP]]-Tabla12[[#This Row],[sneto]]</f>
        <v>25.000000000007276</v>
      </c>
      <c r="P171" s="41">
        <v>60469.52</v>
      </c>
      <c r="Q171" s="15" t="str" cm="1">
        <f t="array" ref="Q171">_xlfn.XLOOKUP(Tabla12[[#This Row],[codigo]],Tabla5[codigo],LEFT(Tabla5[Genero],1))</f>
        <v>F</v>
      </c>
      <c r="R171" s="15" t="str">
        <f>_xlfn.XLOOKUP(Tabla12[[#This Row],[codigo]],Tabla5[codigo],Tabla5[Lugar Funciones Codigo])</f>
        <v>01.83</v>
      </c>
    </row>
    <row r="172" spans="1:18">
      <c r="A172" s="40" t="s">
        <v>11</v>
      </c>
      <c r="B172" s="40" t="str">
        <f t="shared" si="2"/>
        <v>2.1.1.1.0100116697756</v>
      </c>
      <c r="C172" s="40" t="str">
        <f>_xlfn.XLOOKUP(A172,ctas[Tipo Empleado],ctas[cta])</f>
        <v>2.1.1.1.01</v>
      </c>
      <c r="D172" s="40" t="s">
        <v>1368</v>
      </c>
      <c r="E172" s="40" t="str">
        <f>_xlfn.XLOOKUP(Tabla12[[#This Row],[codigo]],Tabla5[codigo],Tabla5[Empleado])</f>
        <v>ANA LISSETTE CRUZ BENITEZ</v>
      </c>
      <c r="F172" s="40" t="str">
        <f>_xlfn.XLOOKUP(Tabla12[[#This Row],[codigo]],Tabla5[codigo],Tabla5[Cargo])</f>
        <v>SOPORTE</v>
      </c>
      <c r="G172" s="40" t="str">
        <f>_xlfn.XLOOKUP(Tabla12[[#This Row],[codigo]],Tabla5[codigo],Tabla5[Lugar Funciones])</f>
        <v>MINISTERIO DE CULTURA</v>
      </c>
      <c r="H172" s="45" t="str">
        <f>Tabla12[[#This Row],[TIPO]]</f>
        <v>FIJO</v>
      </c>
      <c r="I172" s="45" t="e">
        <f>_xlfn.XLOOKUP(Tabla12[[#This Row],[nodoc]],'[1]Temporales 2022'!$B$146:$B$362,'[1]Temporales 2022'!$F$146:$F$362)</f>
        <v>#N/A</v>
      </c>
      <c r="J172" s="45" t="e">
        <f>_xlfn.XLOOKUP(Tabla12[[#This Row],[nodoc]],'[1]Temporales 2022'!$B$146:$B$362,'[1]Temporales 2022'!$G$146:$G$362)</f>
        <v>#N/A</v>
      </c>
      <c r="K172" s="43">
        <v>65000</v>
      </c>
      <c r="L172" s="45">
        <v>4157.55</v>
      </c>
      <c r="M172" s="43">
        <v>1976</v>
      </c>
      <c r="N172" s="43">
        <v>1865.5</v>
      </c>
      <c r="O172" s="44">
        <f>+Tabla12[[#This Row],[sbruto]]-Tabla12[[#This Row],[Impuesto Sobre la R]]-Tabla12[[#This Row],[Seguro Familiar de]]-Tabla12[[#This Row],[AFP]]-Tabla12[[#This Row],[sneto]]</f>
        <v>17423.619999999995</v>
      </c>
      <c r="P172" s="41">
        <v>39577.33</v>
      </c>
      <c r="Q172" s="15" t="str" cm="1">
        <f t="array" ref="Q172">_xlfn.XLOOKUP(Tabla12[[#This Row],[codigo]],Tabla5[codigo],LEFT(Tabla5[Genero],1))</f>
        <v>F</v>
      </c>
      <c r="R172" s="15" t="str">
        <f>_xlfn.XLOOKUP(Tabla12[[#This Row],[codigo]],Tabla5[codigo],Tabla5[Lugar Funciones Codigo])</f>
        <v>01.83</v>
      </c>
    </row>
    <row r="173" spans="1:18">
      <c r="A173" s="40" t="s">
        <v>11</v>
      </c>
      <c r="B173" s="40" t="str">
        <f t="shared" si="2"/>
        <v>2.1.1.1.0140214733400</v>
      </c>
      <c r="C173" s="40" t="str">
        <f>_xlfn.XLOOKUP(A173,ctas[Tipo Empleado],ctas[cta])</f>
        <v>2.1.1.1.01</v>
      </c>
      <c r="D173" s="40" t="s">
        <v>2450</v>
      </c>
      <c r="E173" s="40" t="str">
        <f>_xlfn.XLOOKUP(Tabla12[[#This Row],[codigo]],Tabla5[codigo],Tabla5[Empleado])</f>
        <v>SHERLY CHANTAL MERCEDES ECHAVARRIA</v>
      </c>
      <c r="F173" s="40" t="str">
        <f>_xlfn.XLOOKUP(Tabla12[[#This Row],[codigo]],Tabla5[codigo],Tabla5[Cargo])</f>
        <v>SECRETARIA</v>
      </c>
      <c r="G173" s="40" t="str">
        <f>_xlfn.XLOOKUP(Tabla12[[#This Row],[codigo]],Tabla5[codigo],Tabla5[Lugar Funciones])</f>
        <v>MINISTERIO DE CULTURA</v>
      </c>
      <c r="H173" s="45" t="str">
        <f>Tabla12[[#This Row],[TIPO]]</f>
        <v>FIJO</v>
      </c>
      <c r="I173" s="45" t="e">
        <f>_xlfn.XLOOKUP(Tabla12[[#This Row],[nodoc]],'[1]Temporales 2022'!$B$146:$B$362,'[1]Temporales 2022'!$F$146:$F$362)</f>
        <v>#N/A</v>
      </c>
      <c r="J173" s="45" t="e">
        <f>_xlfn.XLOOKUP(Tabla12[[#This Row],[nodoc]],'[1]Temporales 2022'!$B$146:$B$362,'[1]Temporales 2022'!$G$146:$G$362)</f>
        <v>#N/A</v>
      </c>
      <c r="K173" s="43">
        <v>65000</v>
      </c>
      <c r="L173" s="45">
        <v>4427.58</v>
      </c>
      <c r="M173" s="43">
        <v>1976</v>
      </c>
      <c r="N173" s="43">
        <v>1865.5</v>
      </c>
      <c r="O173" s="44">
        <f>+Tabla12[[#This Row],[sbruto]]-Tabla12[[#This Row],[Impuesto Sobre la R]]-Tabla12[[#This Row],[Seguro Familiar de]]-Tabla12[[#This Row],[AFP]]-Tabla12[[#This Row],[sneto]]</f>
        <v>25</v>
      </c>
      <c r="P173" s="41">
        <v>56705.919999999998</v>
      </c>
      <c r="Q173" s="15" t="str" cm="1">
        <f t="array" ref="Q173">_xlfn.XLOOKUP(Tabla12[[#This Row],[codigo]],Tabla5[codigo],LEFT(Tabla5[Genero],1))</f>
        <v>F</v>
      </c>
      <c r="R173" s="15" t="str">
        <f>_xlfn.XLOOKUP(Tabla12[[#This Row],[codigo]],Tabla5[codigo],Tabla5[Lugar Funciones Codigo])</f>
        <v>01.83</v>
      </c>
    </row>
    <row r="174" spans="1:18">
      <c r="A174" s="40" t="s">
        <v>11</v>
      </c>
      <c r="B174" s="40" t="str">
        <f t="shared" si="2"/>
        <v>2.1.1.1.0103100844095</v>
      </c>
      <c r="C174" s="40" t="str">
        <f>_xlfn.XLOOKUP(A174,ctas[Tipo Empleado],ctas[cta])</f>
        <v>2.1.1.1.01</v>
      </c>
      <c r="D174" s="40" t="s">
        <v>2209</v>
      </c>
      <c r="E174" s="40" t="str">
        <f>_xlfn.XLOOKUP(Tabla12[[#This Row],[codigo]],Tabla5[codigo],Tabla5[Empleado])</f>
        <v>AMAURYS EUGENIO VASQUEZ RONDON</v>
      </c>
      <c r="F174" s="40" t="str">
        <f>_xlfn.XLOOKUP(Tabla12[[#This Row],[codigo]],Tabla5[codigo],Tabla5[Cargo])</f>
        <v>COORDINADOR (A)</v>
      </c>
      <c r="G174" s="40" t="str">
        <f>_xlfn.XLOOKUP(Tabla12[[#This Row],[codigo]],Tabla5[codigo],Tabla5[Lugar Funciones])</f>
        <v>MINISTERIO DE CULTURA</v>
      </c>
      <c r="H174" s="45" t="str">
        <f>Tabla12[[#This Row],[TIPO]]</f>
        <v>FIJO</v>
      </c>
      <c r="I174" s="45" t="e">
        <f>_xlfn.XLOOKUP(Tabla12[[#This Row],[nodoc]],'[1]Temporales 2022'!$B$146:$B$362,'[1]Temporales 2022'!$F$146:$F$362)</f>
        <v>#N/A</v>
      </c>
      <c r="J174" s="45" t="e">
        <f>_xlfn.XLOOKUP(Tabla12[[#This Row],[nodoc]],'[1]Temporales 2022'!$B$146:$B$362,'[1]Temporales 2022'!$G$146:$G$362)</f>
        <v>#N/A</v>
      </c>
      <c r="K174" s="43">
        <v>60000</v>
      </c>
      <c r="L174" s="45">
        <v>3216.65</v>
      </c>
      <c r="M174" s="43">
        <v>1824</v>
      </c>
      <c r="N174" s="43">
        <v>1722</v>
      </c>
      <c r="O174" s="44">
        <f>+Tabla12[[#This Row],[sbruto]]-Tabla12[[#This Row],[Impuesto Sobre la R]]-Tabla12[[#This Row],[Seguro Familiar de]]-Tabla12[[#This Row],[AFP]]-Tabla12[[#This Row],[sneto]]</f>
        <v>1375.1199999999953</v>
      </c>
      <c r="P174" s="41">
        <v>51862.23</v>
      </c>
      <c r="Q174" s="15" t="str" cm="1">
        <f t="array" ref="Q174">_xlfn.XLOOKUP(Tabla12[[#This Row],[codigo]],Tabla5[codigo],LEFT(Tabla5[Genero],1))</f>
        <v>M</v>
      </c>
      <c r="R174" s="15" t="str">
        <f>_xlfn.XLOOKUP(Tabla12[[#This Row],[codigo]],Tabla5[codigo],Tabla5[Lugar Funciones Codigo])</f>
        <v>01.83</v>
      </c>
    </row>
    <row r="175" spans="1:18">
      <c r="A175" s="40" t="s">
        <v>11</v>
      </c>
      <c r="B175" s="40" t="str">
        <f t="shared" si="2"/>
        <v>2.1.1.1.0100108268269</v>
      </c>
      <c r="C175" s="40" t="str">
        <f>_xlfn.XLOOKUP(A175,ctas[Tipo Empleado],ctas[cta])</f>
        <v>2.1.1.1.01</v>
      </c>
      <c r="D175" s="40" t="s">
        <v>1388</v>
      </c>
      <c r="E175" s="40" t="str">
        <f>_xlfn.XLOOKUP(Tabla12[[#This Row],[codigo]],Tabla5[codigo],Tabla5[Empleado])</f>
        <v>FRANCISCA MARGARITA NUÑEZ URBANO</v>
      </c>
      <c r="F175" s="40" t="str">
        <f>_xlfn.XLOOKUP(Tabla12[[#This Row],[codigo]],Tabla5[codigo],Tabla5[Cargo])</f>
        <v>SECRETARIA EJECUTIVA</v>
      </c>
      <c r="G175" s="40" t="str">
        <f>_xlfn.XLOOKUP(Tabla12[[#This Row],[codigo]],Tabla5[codigo],Tabla5[Lugar Funciones])</f>
        <v>MINISTERIO DE CULTURA</v>
      </c>
      <c r="H175" s="45" t="str">
        <f>Tabla12[[#This Row],[TIPO]]</f>
        <v>FIJO</v>
      </c>
      <c r="I175" s="45" t="e">
        <f>_xlfn.XLOOKUP(Tabla12[[#This Row],[nodoc]],'[1]Temporales 2022'!$B$146:$B$362,'[1]Temporales 2022'!$F$146:$F$362)</f>
        <v>#N/A</v>
      </c>
      <c r="J175" s="45" t="e">
        <f>_xlfn.XLOOKUP(Tabla12[[#This Row],[nodoc]],'[1]Temporales 2022'!$B$146:$B$362,'[1]Temporales 2022'!$G$146:$G$362)</f>
        <v>#N/A</v>
      </c>
      <c r="K175" s="43">
        <v>55000</v>
      </c>
      <c r="L175" s="45">
        <v>2559.6799999999998</v>
      </c>
      <c r="M175" s="43">
        <v>1672</v>
      </c>
      <c r="N175" s="43">
        <v>1578.5</v>
      </c>
      <c r="O175" s="44">
        <f>+Tabla12[[#This Row],[sbruto]]-Tabla12[[#This Row],[Impuesto Sobre la R]]-Tabla12[[#This Row],[Seguro Familiar de]]-Tabla12[[#This Row],[AFP]]-Tabla12[[#This Row],[sneto]]</f>
        <v>29261.31</v>
      </c>
      <c r="P175" s="41">
        <v>19928.509999999998</v>
      </c>
      <c r="Q175" s="15" t="str" cm="1">
        <f t="array" ref="Q175">_xlfn.XLOOKUP(Tabla12[[#This Row],[codigo]],Tabla5[codigo],LEFT(Tabla5[Genero],1))</f>
        <v>F</v>
      </c>
      <c r="R175" s="15" t="str">
        <f>_xlfn.XLOOKUP(Tabla12[[#This Row],[codigo]],Tabla5[codigo],Tabla5[Lugar Funciones Codigo])</f>
        <v>01.83</v>
      </c>
    </row>
    <row r="176" spans="1:18">
      <c r="A176" s="40" t="s">
        <v>11</v>
      </c>
      <c r="B176" s="40" t="str">
        <f t="shared" si="2"/>
        <v>2.1.1.1.0100100621846</v>
      </c>
      <c r="C176" s="40" t="str">
        <f>_xlfn.XLOOKUP(A176,ctas[Tipo Empleado],ctas[cta])</f>
        <v>2.1.1.1.01</v>
      </c>
      <c r="D176" s="40" t="s">
        <v>2320</v>
      </c>
      <c r="E176" s="40" t="str">
        <f>_xlfn.XLOOKUP(Tabla12[[#This Row],[codigo]],Tabla5[codigo],Tabla5[Empleado])</f>
        <v>JOSE DEL CARMEN PEGUERO BAUTISTA</v>
      </c>
      <c r="F176" s="40" t="str">
        <f>_xlfn.XLOOKUP(Tabla12[[#This Row],[codigo]],Tabla5[codigo],Tabla5[Cargo])</f>
        <v>GESTOR CULTURAL</v>
      </c>
      <c r="G176" s="40" t="str">
        <f>_xlfn.XLOOKUP(Tabla12[[#This Row],[codigo]],Tabla5[codigo],Tabla5[Lugar Funciones])</f>
        <v>MINISTERIO DE CULTURA</v>
      </c>
      <c r="H176" s="45" t="str">
        <f>Tabla12[[#This Row],[TIPO]]</f>
        <v>FIJO</v>
      </c>
      <c r="I176" s="45" t="e">
        <f>_xlfn.XLOOKUP(Tabla12[[#This Row],[nodoc]],'[1]Temporales 2022'!$B$146:$B$362,'[1]Temporales 2022'!$F$146:$F$362)</f>
        <v>#N/A</v>
      </c>
      <c r="J176" s="45" t="e">
        <f>_xlfn.XLOOKUP(Tabla12[[#This Row],[nodoc]],'[1]Temporales 2022'!$B$146:$B$362,'[1]Temporales 2022'!$G$146:$G$362)</f>
        <v>#N/A</v>
      </c>
      <c r="K176" s="43">
        <v>50000</v>
      </c>
      <c r="L176" s="45">
        <v>1854</v>
      </c>
      <c r="M176" s="43">
        <v>1520</v>
      </c>
      <c r="N176" s="43">
        <v>1435</v>
      </c>
      <c r="O176" s="44">
        <f>+Tabla12[[#This Row],[sbruto]]-Tabla12[[#This Row],[Impuesto Sobre la R]]-Tabla12[[#This Row],[Seguro Familiar de]]-Tabla12[[#This Row],[AFP]]-Tabla12[[#This Row],[sneto]]</f>
        <v>11565.870000000003</v>
      </c>
      <c r="P176" s="41">
        <v>33625.129999999997</v>
      </c>
      <c r="Q176" s="15" t="str" cm="1">
        <f t="array" ref="Q176">_xlfn.XLOOKUP(Tabla12[[#This Row],[codigo]],Tabla5[codigo],LEFT(Tabla5[Genero],1))</f>
        <v>M</v>
      </c>
      <c r="R176" s="15" t="str">
        <f>_xlfn.XLOOKUP(Tabla12[[#This Row],[codigo]],Tabla5[codigo],Tabla5[Lugar Funciones Codigo])</f>
        <v>01.83</v>
      </c>
    </row>
    <row r="177" spans="1:18">
      <c r="A177" s="40" t="s">
        <v>11</v>
      </c>
      <c r="B177" s="40" t="str">
        <f t="shared" si="2"/>
        <v>2.1.1.1.0100110929965</v>
      </c>
      <c r="C177" s="40" t="str">
        <f>_xlfn.XLOOKUP(A177,ctas[Tipo Empleado],ctas[cta])</f>
        <v>2.1.1.1.01</v>
      </c>
      <c r="D177" s="40" t="s">
        <v>1512</v>
      </c>
      <c r="E177" s="40" t="str">
        <f>_xlfn.XLOOKUP(Tabla12[[#This Row],[codigo]],Tabla5[codigo],Tabla5[Empleado])</f>
        <v>LISSETTE ONAIRA ALFAU COSTE</v>
      </c>
      <c r="F177" s="40" t="str">
        <f>_xlfn.XLOOKUP(Tabla12[[#This Row],[codigo]],Tabla5[codigo],Tabla5[Cargo])</f>
        <v>COORD. DE RECURSOS HUMANOS</v>
      </c>
      <c r="G177" s="40" t="str">
        <f>_xlfn.XLOOKUP(Tabla12[[#This Row],[codigo]],Tabla5[codigo],Tabla5[Lugar Funciones])</f>
        <v>MINISTERIO DE CULTURA</v>
      </c>
      <c r="H177" s="45" t="str">
        <f>Tabla12[[#This Row],[TIPO]]</f>
        <v>FIJO</v>
      </c>
      <c r="I177" s="45" t="e">
        <f>_xlfn.XLOOKUP(Tabla12[[#This Row],[nodoc]],'[1]Temporales 2022'!$B$146:$B$362,'[1]Temporales 2022'!$F$146:$F$362)</f>
        <v>#N/A</v>
      </c>
      <c r="J177" s="45" t="e">
        <f>_xlfn.XLOOKUP(Tabla12[[#This Row],[nodoc]],'[1]Temporales 2022'!$B$146:$B$362,'[1]Temporales 2022'!$G$146:$G$362)</f>
        <v>#N/A</v>
      </c>
      <c r="K177" s="43">
        <v>50000</v>
      </c>
      <c r="L177" s="45">
        <v>1651.48</v>
      </c>
      <c r="M177" s="43">
        <v>1520</v>
      </c>
      <c r="N177" s="43">
        <v>1435</v>
      </c>
      <c r="O177" s="44">
        <f>+Tabla12[[#This Row],[sbruto]]-Tabla12[[#This Row],[Impuesto Sobre la R]]-Tabla12[[#This Row],[Seguro Familiar de]]-Tabla12[[#This Row],[AFP]]-Tabla12[[#This Row],[sneto]]</f>
        <v>37474.06</v>
      </c>
      <c r="P177" s="41">
        <v>7919.46</v>
      </c>
      <c r="Q177" s="15" t="str" cm="1">
        <f t="array" ref="Q177">_xlfn.XLOOKUP(Tabla12[[#This Row],[codigo]],Tabla5[codigo],LEFT(Tabla5[Genero],1))</f>
        <v>F</v>
      </c>
      <c r="R177" s="15" t="str">
        <f>_xlfn.XLOOKUP(Tabla12[[#This Row],[codigo]],Tabla5[codigo],Tabla5[Lugar Funciones Codigo])</f>
        <v>01.83</v>
      </c>
    </row>
    <row r="178" spans="1:18">
      <c r="A178" s="40" t="s">
        <v>11</v>
      </c>
      <c r="B178" s="40" t="str">
        <f t="shared" si="2"/>
        <v>2.1.1.1.0100110114329</v>
      </c>
      <c r="C178" s="40" t="str">
        <f>_xlfn.XLOOKUP(A178,ctas[Tipo Empleado],ctas[cta])</f>
        <v>2.1.1.1.01</v>
      </c>
      <c r="D178" s="40" t="s">
        <v>2280</v>
      </c>
      <c r="E178" s="40" t="str">
        <f>_xlfn.XLOOKUP(Tabla12[[#This Row],[codigo]],Tabla5[codigo],Tabla5[Empleado])</f>
        <v>FRANCISCO JABIEL MERCEDES JIMENEZ</v>
      </c>
      <c r="F178" s="40" t="str">
        <f>_xlfn.XLOOKUP(Tabla12[[#This Row],[codigo]],Tabla5[codigo],Tabla5[Cargo])</f>
        <v>CHOFER I</v>
      </c>
      <c r="G178" s="40" t="str">
        <f>_xlfn.XLOOKUP(Tabla12[[#This Row],[codigo]],Tabla5[codigo],Tabla5[Lugar Funciones])</f>
        <v>MINISTERIO DE CULTURA</v>
      </c>
      <c r="H178" s="43" t="str">
        <f>Tabla12[[#This Row],[TIPO]]</f>
        <v>FIJO</v>
      </c>
      <c r="I178" s="43" t="e">
        <f>_xlfn.XLOOKUP(Tabla12[[#This Row],[nodoc]],'[1]Temporales 2022'!$B$146:$B$362,'[1]Temporales 2022'!$F$146:$F$362)</f>
        <v>#N/A</v>
      </c>
      <c r="J178" s="43" t="e">
        <f>_xlfn.XLOOKUP(Tabla12[[#This Row],[nodoc]],'[1]Temporales 2022'!$B$146:$B$362,'[1]Temporales 2022'!$G$146:$G$362)</f>
        <v>#N/A</v>
      </c>
      <c r="K178" s="43">
        <v>45000</v>
      </c>
      <c r="L178" s="43">
        <v>1148.33</v>
      </c>
      <c r="M178" s="43">
        <v>1368</v>
      </c>
      <c r="N178" s="43">
        <v>1291.5</v>
      </c>
      <c r="O178" s="44">
        <f>+Tabla12[[#This Row],[sbruto]]-Tabla12[[#This Row],[Impuesto Sobre la R]]-Tabla12[[#This Row],[Seguro Familiar de]]-Tabla12[[#This Row],[AFP]]-Tabla12[[#This Row],[sneto]]</f>
        <v>25</v>
      </c>
      <c r="P178" s="41">
        <v>41167.17</v>
      </c>
      <c r="Q178" s="15" t="str" cm="1">
        <f t="array" ref="Q178">_xlfn.XLOOKUP(Tabla12[[#This Row],[codigo]],Tabla5[codigo],LEFT(Tabla5[Genero],1))</f>
        <v>M</v>
      </c>
      <c r="R178" s="15" t="str">
        <f>_xlfn.XLOOKUP(Tabla12[[#This Row],[codigo]],Tabla5[codigo],Tabla5[Lugar Funciones Codigo])</f>
        <v>01.83</v>
      </c>
    </row>
    <row r="179" spans="1:18">
      <c r="A179" s="40" t="s">
        <v>11</v>
      </c>
      <c r="B179" s="40" t="str">
        <f t="shared" si="2"/>
        <v>2.1.1.1.0109100013417</v>
      </c>
      <c r="C179" s="40" t="str">
        <f>_xlfn.XLOOKUP(A179,ctas[Tipo Empleado],ctas[cta])</f>
        <v>2.1.1.1.01</v>
      </c>
      <c r="D179" s="40" t="s">
        <v>1430</v>
      </c>
      <c r="E179" s="40" t="str">
        <f>_xlfn.XLOOKUP(Tabla12[[#This Row],[codigo]],Tabla5[codigo],Tabla5[Empleado])</f>
        <v>OSCAL FELIZ SALDAÑA</v>
      </c>
      <c r="F179" s="40" t="str">
        <f>_xlfn.XLOOKUP(Tabla12[[#This Row],[codigo]],Tabla5[codigo],Tabla5[Cargo])</f>
        <v>ELECTRICISTA</v>
      </c>
      <c r="G179" s="40" t="str">
        <f>_xlfn.XLOOKUP(Tabla12[[#This Row],[codigo]],Tabla5[codigo],Tabla5[Lugar Funciones])</f>
        <v>MINISTERIO DE CULTURA</v>
      </c>
      <c r="H179" s="45" t="str">
        <f>Tabla12[[#This Row],[TIPO]]</f>
        <v>FIJO</v>
      </c>
      <c r="I179" s="45" t="e">
        <f>_xlfn.XLOOKUP(Tabla12[[#This Row],[nodoc]],'[1]Temporales 2022'!$B$146:$B$362,'[1]Temporales 2022'!$F$146:$F$362)</f>
        <v>#N/A</v>
      </c>
      <c r="J179" s="45" t="e">
        <f>_xlfn.XLOOKUP(Tabla12[[#This Row],[nodoc]],'[1]Temporales 2022'!$B$146:$B$362,'[1]Temporales 2022'!$G$146:$G$362)</f>
        <v>#N/A</v>
      </c>
      <c r="K179" s="43">
        <v>40000</v>
      </c>
      <c r="L179" s="45">
        <v>442.65</v>
      </c>
      <c r="M179" s="43">
        <v>1216</v>
      </c>
      <c r="N179" s="43">
        <v>1148</v>
      </c>
      <c r="O179" s="44">
        <f>+Tabla12[[#This Row],[sbruto]]-Tabla12[[#This Row],[Impuesto Sobre la R]]-Tabla12[[#This Row],[Seguro Familiar de]]-Tabla12[[#This Row],[AFP]]-Tabla12[[#This Row],[sneto]]</f>
        <v>6913.1899999999987</v>
      </c>
      <c r="P179" s="41">
        <v>30280.16</v>
      </c>
      <c r="Q179" s="15" t="str" cm="1">
        <f t="array" ref="Q179">_xlfn.XLOOKUP(Tabla12[[#This Row],[codigo]],Tabla5[codigo],LEFT(Tabla5[Genero],1))</f>
        <v>M</v>
      </c>
      <c r="R179" s="15" t="str">
        <f>_xlfn.XLOOKUP(Tabla12[[#This Row],[codigo]],Tabla5[codigo],Tabla5[Lugar Funciones Codigo])</f>
        <v>01.83</v>
      </c>
    </row>
    <row r="180" spans="1:18">
      <c r="A180" s="40" t="s">
        <v>11</v>
      </c>
      <c r="B180" s="40" t="str">
        <f t="shared" si="2"/>
        <v>2.1.1.1.0100107286049</v>
      </c>
      <c r="C180" s="40" t="str">
        <f>_xlfn.XLOOKUP(A180,ctas[Tipo Empleado],ctas[cta])</f>
        <v>2.1.1.1.01</v>
      </c>
      <c r="D180" s="40" t="s">
        <v>1419</v>
      </c>
      <c r="E180" s="40" t="str">
        <f>_xlfn.XLOOKUP(Tabla12[[#This Row],[codigo]],Tabla5[codigo],Tabla5[Empleado])</f>
        <v>MAURA DE LAS MERCEDES MATOS DE MARTE</v>
      </c>
      <c r="F180" s="40" t="str">
        <f>_xlfn.XLOOKUP(Tabla12[[#This Row],[codigo]],Tabla5[codigo],Tabla5[Cargo])</f>
        <v>ENCARGADO (A)  ARCHIVO</v>
      </c>
      <c r="G180" s="40" t="str">
        <f>_xlfn.XLOOKUP(Tabla12[[#This Row],[codigo]],Tabla5[codigo],Tabla5[Lugar Funciones])</f>
        <v>MINISTERIO DE CULTURA</v>
      </c>
      <c r="H180" s="43" t="str">
        <f>Tabla12[[#This Row],[TIPO]]</f>
        <v>FIJO</v>
      </c>
      <c r="I180" s="43" t="e">
        <f>_xlfn.XLOOKUP(Tabla12[[#This Row],[nodoc]],'[1]Temporales 2022'!$B$146:$B$362,'[1]Temporales 2022'!$F$146:$F$362)</f>
        <v>#N/A</v>
      </c>
      <c r="J180" s="43" t="e">
        <f>_xlfn.XLOOKUP(Tabla12[[#This Row],[nodoc]],'[1]Temporales 2022'!$B$146:$B$362,'[1]Temporales 2022'!$G$146:$G$362)</f>
        <v>#N/A</v>
      </c>
      <c r="K180" s="43">
        <v>35000</v>
      </c>
      <c r="L180" s="44">
        <v>0</v>
      </c>
      <c r="M180" s="43">
        <v>1064</v>
      </c>
      <c r="N180" s="43">
        <v>1004.5</v>
      </c>
      <c r="O180" s="44">
        <f>+Tabla12[[#This Row],[sbruto]]-Tabla12[[#This Row],[Impuesto Sobre la R]]-Tabla12[[#This Row],[Seguro Familiar de]]-Tabla12[[#This Row],[AFP]]-Tabla12[[#This Row],[sneto]]</f>
        <v>6779.5</v>
      </c>
      <c r="P180" s="41">
        <v>26152</v>
      </c>
      <c r="Q180" s="15" t="str" cm="1">
        <f t="array" ref="Q180">_xlfn.XLOOKUP(Tabla12[[#This Row],[codigo]],Tabla5[codigo],LEFT(Tabla5[Genero],1))</f>
        <v>F</v>
      </c>
      <c r="R180" s="15" t="str">
        <f>_xlfn.XLOOKUP(Tabla12[[#This Row],[codigo]],Tabla5[codigo],Tabla5[Lugar Funciones Codigo])</f>
        <v>01.83</v>
      </c>
    </row>
    <row r="181" spans="1:18">
      <c r="A181" s="40" t="s">
        <v>11</v>
      </c>
      <c r="B181" s="40" t="str">
        <f t="shared" si="2"/>
        <v>2.1.1.1.0100118534817</v>
      </c>
      <c r="C181" s="40" t="str">
        <f>_xlfn.XLOOKUP(A181,ctas[Tipo Empleado],ctas[cta])</f>
        <v>2.1.1.1.01</v>
      </c>
      <c r="D181" s="40" t="s">
        <v>2388</v>
      </c>
      <c r="E181" s="40" t="str">
        <f>_xlfn.XLOOKUP(Tabla12[[#This Row],[codigo]],Tabla5[codigo],Tabla5[Empleado])</f>
        <v>MONICA MARIEL GARCIA RIVERA</v>
      </c>
      <c r="F181" s="40" t="str">
        <f>_xlfn.XLOOKUP(Tabla12[[#This Row],[codigo]],Tabla5[codigo],Tabla5[Cargo])</f>
        <v>SECRETARIA</v>
      </c>
      <c r="G181" s="40" t="str">
        <f>_xlfn.XLOOKUP(Tabla12[[#This Row],[codigo]],Tabla5[codigo],Tabla5[Lugar Funciones])</f>
        <v>MINISTERIO DE CULTURA</v>
      </c>
      <c r="H181" s="43" t="str">
        <f>Tabla12[[#This Row],[TIPO]]</f>
        <v>FIJO</v>
      </c>
      <c r="I181" s="43" t="e">
        <f>_xlfn.XLOOKUP(Tabla12[[#This Row],[nodoc]],'[1]Temporales 2022'!$B$146:$B$362,'[1]Temporales 2022'!$F$146:$F$362)</f>
        <v>#N/A</v>
      </c>
      <c r="J181" s="43" t="e">
        <f>_xlfn.XLOOKUP(Tabla12[[#This Row],[nodoc]],'[1]Temporales 2022'!$B$146:$B$362,'[1]Temporales 2022'!$G$146:$G$362)</f>
        <v>#N/A</v>
      </c>
      <c r="K181" s="43">
        <v>35000</v>
      </c>
      <c r="L181" s="44">
        <v>0</v>
      </c>
      <c r="M181" s="43">
        <v>1064</v>
      </c>
      <c r="N181" s="43">
        <v>1004.5</v>
      </c>
      <c r="O181" s="44">
        <f>+Tabla12[[#This Row],[sbruto]]-Tabla12[[#This Row],[Impuesto Sobre la R]]-Tabla12[[#This Row],[Seguro Familiar de]]-Tabla12[[#This Row],[AFP]]-Tabla12[[#This Row],[sneto]]</f>
        <v>25</v>
      </c>
      <c r="P181" s="41">
        <v>32906.5</v>
      </c>
      <c r="Q181" s="15" t="str" cm="1">
        <f t="array" ref="Q181">_xlfn.XLOOKUP(Tabla12[[#This Row],[codigo]],Tabla5[codigo],LEFT(Tabla5[Genero],1))</f>
        <v>F</v>
      </c>
      <c r="R181" s="15" t="str">
        <f>_xlfn.XLOOKUP(Tabla12[[#This Row],[codigo]],Tabla5[codigo],Tabla5[Lugar Funciones Codigo])</f>
        <v>01.83</v>
      </c>
    </row>
    <row r="182" spans="1:18">
      <c r="A182" s="40" t="s">
        <v>11</v>
      </c>
      <c r="B182" s="40" t="str">
        <f t="shared" si="2"/>
        <v>2.1.1.1.0100400128567</v>
      </c>
      <c r="C182" s="40" t="str">
        <f>_xlfn.XLOOKUP(A182,ctas[Tipo Empleado],ctas[cta])</f>
        <v>2.1.1.1.01</v>
      </c>
      <c r="D182" s="40" t="s">
        <v>2442</v>
      </c>
      <c r="E182" s="40" t="str">
        <f>_xlfn.XLOOKUP(Tabla12[[#This Row],[codigo]],Tabla5[codigo],Tabla5[Empleado])</f>
        <v>SANTA ADELAIDA MIRANDA HERNANDEZ</v>
      </c>
      <c r="F182" s="40" t="str">
        <f>_xlfn.XLOOKUP(Tabla12[[#This Row],[codigo]],Tabla5[codigo],Tabla5[Cargo])</f>
        <v>RECEPCIONISTA</v>
      </c>
      <c r="G182" s="40" t="str">
        <f>_xlfn.XLOOKUP(Tabla12[[#This Row],[codigo]],Tabla5[codigo],Tabla5[Lugar Funciones])</f>
        <v>MINISTERIO DE CULTURA</v>
      </c>
      <c r="H182" s="45" t="str">
        <f>Tabla12[[#This Row],[TIPO]]</f>
        <v>FIJO</v>
      </c>
      <c r="I182" s="45" t="e">
        <f>_xlfn.XLOOKUP(Tabla12[[#This Row],[nodoc]],'[1]Temporales 2022'!$B$146:$B$362,'[1]Temporales 2022'!$F$146:$F$362)</f>
        <v>#N/A</v>
      </c>
      <c r="J182" s="45" t="e">
        <f>_xlfn.XLOOKUP(Tabla12[[#This Row],[nodoc]],'[1]Temporales 2022'!$B$146:$B$362,'[1]Temporales 2022'!$G$146:$G$362)</f>
        <v>#N/A</v>
      </c>
      <c r="K182" s="43">
        <v>35000</v>
      </c>
      <c r="L182" s="46">
        <v>0</v>
      </c>
      <c r="M182" s="43">
        <v>1064</v>
      </c>
      <c r="N182" s="43">
        <v>1004.5</v>
      </c>
      <c r="O182" s="44">
        <f>+Tabla12[[#This Row],[sbruto]]-Tabla12[[#This Row],[Impuesto Sobre la R]]-Tabla12[[#This Row],[Seguro Familiar de]]-Tabla12[[#This Row],[AFP]]-Tabla12[[#This Row],[sneto]]</f>
        <v>25</v>
      </c>
      <c r="P182" s="41">
        <v>32906.5</v>
      </c>
      <c r="Q182" s="15" t="str" cm="1">
        <f t="array" ref="Q182">_xlfn.XLOOKUP(Tabla12[[#This Row],[codigo]],Tabla5[codigo],LEFT(Tabla5[Genero],1))</f>
        <v>F</v>
      </c>
      <c r="R182" s="15" t="str">
        <f>_xlfn.XLOOKUP(Tabla12[[#This Row],[codigo]],Tabla5[codigo],Tabla5[Lugar Funciones Codigo])</f>
        <v>01.83</v>
      </c>
    </row>
    <row r="183" spans="1:18">
      <c r="A183" s="40" t="s">
        <v>11</v>
      </c>
      <c r="B183" s="40" t="str">
        <f t="shared" si="2"/>
        <v>2.1.1.1.0140224421186</v>
      </c>
      <c r="C183" s="40" t="str">
        <f>_xlfn.XLOOKUP(A183,ctas[Tipo Empleado],ctas[cta])</f>
        <v>2.1.1.1.01</v>
      </c>
      <c r="D183" s="40" t="s">
        <v>3305</v>
      </c>
      <c r="E183" s="40" t="e">
        <f>_xlfn.XLOOKUP(Tabla12[[#This Row],[codigo]],Tabla5[codigo],Tabla5[Empleado])</f>
        <v>#N/A</v>
      </c>
      <c r="F183" s="40" t="e">
        <f>_xlfn.XLOOKUP(Tabla12[[#This Row],[codigo]],Tabla5[codigo],Tabla5[Cargo])</f>
        <v>#N/A</v>
      </c>
      <c r="G183" s="40" t="e">
        <f>_xlfn.XLOOKUP(Tabla12[[#This Row],[codigo]],Tabla5[codigo],Tabla5[Lugar Funciones])</f>
        <v>#N/A</v>
      </c>
      <c r="H183" s="45" t="str">
        <f>Tabla12[[#This Row],[TIPO]]</f>
        <v>FIJO</v>
      </c>
      <c r="I183" s="45" t="e">
        <f>_xlfn.XLOOKUP(Tabla12[[#This Row],[nodoc]],'[1]Temporales 2022'!$B$146:$B$362,'[1]Temporales 2022'!$F$146:$F$362)</f>
        <v>#N/A</v>
      </c>
      <c r="J183" s="45" t="e">
        <f>_xlfn.XLOOKUP(Tabla12[[#This Row],[nodoc]],'[1]Temporales 2022'!$B$146:$B$362,'[1]Temporales 2022'!$G$146:$G$362)</f>
        <v>#N/A</v>
      </c>
      <c r="K183" s="43">
        <v>33833.33</v>
      </c>
      <c r="L183" s="46">
        <v>0</v>
      </c>
      <c r="M183" s="43">
        <v>1028.53</v>
      </c>
      <c r="N183" s="43">
        <v>971.02</v>
      </c>
      <c r="O183" s="44">
        <f>+Tabla12[[#This Row],[sbruto]]-Tabla12[[#This Row],[Impuesto Sobre la R]]-Tabla12[[#This Row],[Seguro Familiar de]]-Tabla12[[#This Row],[AFP]]-Tabla12[[#This Row],[sneto]]</f>
        <v>1025.0000000000036</v>
      </c>
      <c r="P183" s="41">
        <v>30808.78</v>
      </c>
      <c r="Q183" s="15" t="e" cm="1">
        <f t="array" ref="Q183">_xlfn.XLOOKUP(Tabla12[[#This Row],[codigo]],Tabla5[codigo],LEFT(Tabla5[Genero],1))</f>
        <v>#N/A</v>
      </c>
      <c r="R183" s="15" t="e">
        <f>_xlfn.XLOOKUP(Tabla12[[#This Row],[codigo]],Tabla5[codigo],Tabla5[Lugar Funciones Codigo])</f>
        <v>#N/A</v>
      </c>
    </row>
    <row r="184" spans="1:18">
      <c r="A184" s="40" t="s">
        <v>11</v>
      </c>
      <c r="B184" s="40" t="str">
        <f t="shared" si="2"/>
        <v>2.1.1.1.0100112691761</v>
      </c>
      <c r="C184" s="40" t="str">
        <f>_xlfn.XLOOKUP(A184,ctas[Tipo Empleado],ctas[cta])</f>
        <v>2.1.1.1.01</v>
      </c>
      <c r="D184" s="40" t="s">
        <v>2312</v>
      </c>
      <c r="E184" s="40" t="str">
        <f>_xlfn.XLOOKUP(Tabla12[[#This Row],[codigo]],Tabla5[codigo],Tabla5[Empleado])</f>
        <v>JHON DANIEL TEJADA SOTO</v>
      </c>
      <c r="F184" s="40" t="str">
        <f>_xlfn.XLOOKUP(Tabla12[[#This Row],[codigo]],Tabla5[codigo],Tabla5[Cargo])</f>
        <v>AUXILIAR ADMINISTRATIVO (A)</v>
      </c>
      <c r="G184" s="40" t="str">
        <f>_xlfn.XLOOKUP(Tabla12[[#This Row],[codigo]],Tabla5[codigo],Tabla5[Lugar Funciones])</f>
        <v>MINISTERIO DE CULTURA</v>
      </c>
      <c r="H184" s="45" t="str">
        <f>Tabla12[[#This Row],[TIPO]]</f>
        <v>FIJO</v>
      </c>
      <c r="I184" s="45" t="e">
        <f>_xlfn.XLOOKUP(Tabla12[[#This Row],[nodoc]],'[1]Temporales 2022'!$B$146:$B$362,'[1]Temporales 2022'!$F$146:$F$362)</f>
        <v>#N/A</v>
      </c>
      <c r="J184" s="45" t="e">
        <f>_xlfn.XLOOKUP(Tabla12[[#This Row],[nodoc]],'[1]Temporales 2022'!$B$146:$B$362,'[1]Temporales 2022'!$G$146:$G$362)</f>
        <v>#N/A</v>
      </c>
      <c r="K184" s="43">
        <v>31500</v>
      </c>
      <c r="L184" s="46">
        <v>0</v>
      </c>
      <c r="M184" s="43">
        <v>957.6</v>
      </c>
      <c r="N184" s="43">
        <v>904.05</v>
      </c>
      <c r="O184" s="44">
        <f>+Tabla12[[#This Row],[sbruto]]-Tabla12[[#This Row],[Impuesto Sobre la R]]-Tabla12[[#This Row],[Seguro Familiar de]]-Tabla12[[#This Row],[AFP]]-Tabla12[[#This Row],[sneto]]</f>
        <v>25.000000000003638</v>
      </c>
      <c r="P184" s="41">
        <v>29613.35</v>
      </c>
      <c r="Q184" s="15" t="str" cm="1">
        <f t="array" ref="Q184">_xlfn.XLOOKUP(Tabla12[[#This Row],[codigo]],Tabla5[codigo],LEFT(Tabla5[Genero],1))</f>
        <v>M</v>
      </c>
      <c r="R184" s="15" t="str">
        <f>_xlfn.XLOOKUP(Tabla12[[#This Row],[codigo]],Tabla5[codigo],Tabla5[Lugar Funciones Codigo])</f>
        <v>01.83</v>
      </c>
    </row>
    <row r="185" spans="1:18">
      <c r="A185" s="40" t="s">
        <v>11</v>
      </c>
      <c r="B185" s="40" t="str">
        <f t="shared" si="2"/>
        <v>2.1.1.1.0100100648914</v>
      </c>
      <c r="C185" s="40" t="str">
        <f>_xlfn.XLOOKUP(A185,ctas[Tipo Empleado],ctas[cta])</f>
        <v>2.1.1.1.01</v>
      </c>
      <c r="D185" s="40" t="s">
        <v>1413</v>
      </c>
      <c r="E185" s="40" t="str">
        <f>_xlfn.XLOOKUP(Tabla12[[#This Row],[codigo]],Tabla5[codigo],Tabla5[Empleado])</f>
        <v>MARIA EVANGELINA CUEVAS PERDOMO</v>
      </c>
      <c r="F185" s="40" t="str">
        <f>_xlfn.XLOOKUP(Tabla12[[#This Row],[codigo]],Tabla5[codigo],Tabla5[Cargo])</f>
        <v>DIGITADOR</v>
      </c>
      <c r="G185" s="40" t="str">
        <f>_xlfn.XLOOKUP(Tabla12[[#This Row],[codigo]],Tabla5[codigo],Tabla5[Lugar Funciones])</f>
        <v>MINISTERIO DE CULTURA</v>
      </c>
      <c r="H185" s="45" t="str">
        <f>Tabla12[[#This Row],[TIPO]]</f>
        <v>FIJO</v>
      </c>
      <c r="I185" s="45" t="e">
        <f>_xlfn.XLOOKUP(Tabla12[[#This Row],[nodoc]],'[1]Temporales 2022'!$B$146:$B$362,'[1]Temporales 2022'!$F$146:$F$362)</f>
        <v>#N/A</v>
      </c>
      <c r="J185" s="45" t="e">
        <f>_xlfn.XLOOKUP(Tabla12[[#This Row],[nodoc]],'[1]Temporales 2022'!$B$146:$B$362,'[1]Temporales 2022'!$G$146:$G$362)</f>
        <v>#N/A</v>
      </c>
      <c r="K185" s="43">
        <v>31500</v>
      </c>
      <c r="L185" s="46">
        <v>0</v>
      </c>
      <c r="M185" s="43">
        <v>957.6</v>
      </c>
      <c r="N185" s="43">
        <v>904.05</v>
      </c>
      <c r="O185" s="44">
        <f>+Tabla12[[#This Row],[sbruto]]-Tabla12[[#This Row],[Impuesto Sobre la R]]-Tabla12[[#This Row],[Seguro Familiar de]]-Tabla12[[#This Row],[AFP]]-Tabla12[[#This Row],[sneto]]</f>
        <v>1475.1200000000026</v>
      </c>
      <c r="P185" s="41">
        <v>28163.23</v>
      </c>
      <c r="Q185" s="15" t="str" cm="1">
        <f t="array" ref="Q185">_xlfn.XLOOKUP(Tabla12[[#This Row],[codigo]],Tabla5[codigo],LEFT(Tabla5[Genero],1))</f>
        <v>F</v>
      </c>
      <c r="R185" s="15" t="str">
        <f>_xlfn.XLOOKUP(Tabla12[[#This Row],[codigo]],Tabla5[codigo],Tabla5[Lugar Funciones Codigo])</f>
        <v>01.83</v>
      </c>
    </row>
    <row r="186" spans="1:18">
      <c r="A186" s="40" t="s">
        <v>11</v>
      </c>
      <c r="B186" s="40" t="str">
        <f t="shared" si="2"/>
        <v>2.1.1.1.0140226275226</v>
      </c>
      <c r="C186" s="40" t="str">
        <f>_xlfn.XLOOKUP(A186,ctas[Tipo Empleado],ctas[cta])</f>
        <v>2.1.1.1.01</v>
      </c>
      <c r="D186" s="40" t="s">
        <v>2198</v>
      </c>
      <c r="E186" s="40" t="str">
        <f>_xlfn.XLOOKUP(Tabla12[[#This Row],[codigo]],Tabla5[codigo],Tabla5[Empleado])</f>
        <v>AIMEE YERESKI FELIZ FELIZ</v>
      </c>
      <c r="F186" s="40" t="str">
        <f>_xlfn.XLOOKUP(Tabla12[[#This Row],[codigo]],Tabla5[codigo],Tabla5[Cargo])</f>
        <v>SECRETARIA</v>
      </c>
      <c r="G186" s="40" t="str">
        <f>_xlfn.XLOOKUP(Tabla12[[#This Row],[codigo]],Tabla5[codigo],Tabla5[Lugar Funciones])</f>
        <v>MINISTERIO DE CULTURA</v>
      </c>
      <c r="H186" s="43" t="str">
        <f>Tabla12[[#This Row],[TIPO]]</f>
        <v>FIJO</v>
      </c>
      <c r="I186" s="43" t="e">
        <f>_xlfn.XLOOKUP(Tabla12[[#This Row],[nodoc]],'[1]Temporales 2022'!$B$146:$B$362,'[1]Temporales 2022'!$F$146:$F$362)</f>
        <v>#N/A</v>
      </c>
      <c r="J186" s="43" t="e">
        <f>_xlfn.XLOOKUP(Tabla12[[#This Row],[nodoc]],'[1]Temporales 2022'!$B$146:$B$362,'[1]Temporales 2022'!$G$146:$G$362)</f>
        <v>#N/A</v>
      </c>
      <c r="K186" s="43">
        <v>30000</v>
      </c>
      <c r="L186" s="44">
        <v>0</v>
      </c>
      <c r="M186" s="43">
        <v>912</v>
      </c>
      <c r="N186" s="43">
        <v>861</v>
      </c>
      <c r="O186" s="44">
        <f>+Tabla12[[#This Row],[sbruto]]-Tabla12[[#This Row],[Impuesto Sobre la R]]-Tabla12[[#This Row],[Seguro Familiar de]]-Tabla12[[#This Row],[AFP]]-Tabla12[[#This Row],[sneto]]</f>
        <v>25</v>
      </c>
      <c r="P186" s="41">
        <v>28202</v>
      </c>
      <c r="Q186" s="15" t="str" cm="1">
        <f t="array" ref="Q186">_xlfn.XLOOKUP(Tabla12[[#This Row],[codigo]],Tabla5[codigo],LEFT(Tabla5[Genero],1))</f>
        <v>F</v>
      </c>
      <c r="R186" s="15" t="str">
        <f>_xlfn.XLOOKUP(Tabla12[[#This Row],[codigo]],Tabla5[codigo],Tabla5[Lugar Funciones Codigo])</f>
        <v>01.83</v>
      </c>
    </row>
    <row r="187" spans="1:18">
      <c r="A187" s="40" t="s">
        <v>11</v>
      </c>
      <c r="B187" s="40" t="str">
        <f t="shared" si="2"/>
        <v>2.1.1.1.0140242079214</v>
      </c>
      <c r="C187" s="40" t="str">
        <f>_xlfn.XLOOKUP(A187,ctas[Tipo Empleado],ctas[cta])</f>
        <v>2.1.1.1.01</v>
      </c>
      <c r="D187" s="40" t="s">
        <v>3304</v>
      </c>
      <c r="E187" s="40" t="e">
        <f>_xlfn.XLOOKUP(Tabla12[[#This Row],[codigo]],Tabla5[codigo],Tabla5[Empleado])</f>
        <v>#N/A</v>
      </c>
      <c r="F187" s="40" t="e">
        <f>_xlfn.XLOOKUP(Tabla12[[#This Row],[codigo]],Tabla5[codigo],Tabla5[Cargo])</f>
        <v>#N/A</v>
      </c>
      <c r="G187" s="40" t="e">
        <f>_xlfn.XLOOKUP(Tabla12[[#This Row],[codigo]],Tabla5[codigo],Tabla5[Lugar Funciones])</f>
        <v>#N/A</v>
      </c>
      <c r="H187" s="43" t="str">
        <f>Tabla12[[#This Row],[TIPO]]</f>
        <v>FIJO</v>
      </c>
      <c r="I187" s="43" t="e">
        <f>_xlfn.XLOOKUP(Tabla12[[#This Row],[nodoc]],'[1]Temporales 2022'!$B$146:$B$362,'[1]Temporales 2022'!$F$146:$F$362)</f>
        <v>#N/A</v>
      </c>
      <c r="J187" s="43" t="e">
        <f>_xlfn.XLOOKUP(Tabla12[[#This Row],[nodoc]],'[1]Temporales 2022'!$B$146:$B$362,'[1]Temporales 2022'!$G$146:$G$362)</f>
        <v>#N/A</v>
      </c>
      <c r="K187" s="43">
        <v>30000</v>
      </c>
      <c r="L187" s="44">
        <v>0</v>
      </c>
      <c r="M187" s="43">
        <v>912</v>
      </c>
      <c r="N187" s="43">
        <v>861</v>
      </c>
      <c r="O187" s="44">
        <f>+Tabla12[[#This Row],[sbruto]]-Tabla12[[#This Row],[Impuesto Sobre la R]]-Tabla12[[#This Row],[Seguro Familiar de]]-Tabla12[[#This Row],[AFP]]-Tabla12[[#This Row],[sneto]]</f>
        <v>25</v>
      </c>
      <c r="P187" s="41">
        <v>28202</v>
      </c>
      <c r="Q187" s="15" t="e" cm="1">
        <f t="array" ref="Q187">_xlfn.XLOOKUP(Tabla12[[#This Row],[codigo]],Tabla5[codigo],LEFT(Tabla5[Genero],1))</f>
        <v>#N/A</v>
      </c>
      <c r="R187" s="15" t="e">
        <f>_xlfn.XLOOKUP(Tabla12[[#This Row],[codigo]],Tabla5[codigo],Tabla5[Lugar Funciones Codigo])</f>
        <v>#N/A</v>
      </c>
    </row>
    <row r="188" spans="1:18">
      <c r="A188" s="40" t="s">
        <v>11</v>
      </c>
      <c r="B188" s="40" t="str">
        <f t="shared" si="2"/>
        <v>2.1.1.1.0104800799514</v>
      </c>
      <c r="C188" s="40" t="str">
        <f>_xlfn.XLOOKUP(A188,ctas[Tipo Empleado],ctas[cta])</f>
        <v>2.1.1.1.01</v>
      </c>
      <c r="D188" s="40" t="s">
        <v>2382</v>
      </c>
      <c r="E188" s="40" t="str">
        <f>_xlfn.XLOOKUP(Tabla12[[#This Row],[codigo]],Tabla5[codigo],Tabla5[Empleado])</f>
        <v>MIGUEL ANGEL BRITO GONZALEZ</v>
      </c>
      <c r="F188" s="40" t="str">
        <f>_xlfn.XLOOKUP(Tabla12[[#This Row],[codigo]],Tabla5[codigo],Tabla5[Cargo])</f>
        <v>SEGURIDAD CIVIL</v>
      </c>
      <c r="G188" s="40" t="str">
        <f>_xlfn.XLOOKUP(Tabla12[[#This Row],[codigo]],Tabla5[codigo],Tabla5[Lugar Funciones])</f>
        <v>MINISTERIO DE CULTURA</v>
      </c>
      <c r="H188" s="43" t="str">
        <f>Tabla12[[#This Row],[TIPO]]</f>
        <v>FIJO</v>
      </c>
      <c r="I188" s="43" t="e">
        <f>_xlfn.XLOOKUP(Tabla12[[#This Row],[nodoc]],'[1]Temporales 2022'!$B$146:$B$362,'[1]Temporales 2022'!$F$146:$F$362)</f>
        <v>#N/A</v>
      </c>
      <c r="J188" s="43" t="e">
        <f>_xlfn.XLOOKUP(Tabla12[[#This Row],[nodoc]],'[1]Temporales 2022'!$B$146:$B$362,'[1]Temporales 2022'!$G$146:$G$362)</f>
        <v>#N/A</v>
      </c>
      <c r="K188" s="43">
        <v>30000</v>
      </c>
      <c r="L188" s="44">
        <v>0</v>
      </c>
      <c r="M188" s="43">
        <v>912</v>
      </c>
      <c r="N188" s="43">
        <v>861</v>
      </c>
      <c r="O188" s="44">
        <f>+Tabla12[[#This Row],[sbruto]]-Tabla12[[#This Row],[Impuesto Sobre la R]]-Tabla12[[#This Row],[Seguro Familiar de]]-Tabla12[[#This Row],[AFP]]-Tabla12[[#This Row],[sneto]]</f>
        <v>9128.5</v>
      </c>
      <c r="P188" s="41">
        <v>19098.5</v>
      </c>
      <c r="Q188" s="15" t="str" cm="1">
        <f t="array" ref="Q188">_xlfn.XLOOKUP(Tabla12[[#This Row],[codigo]],Tabla5[codigo],LEFT(Tabla5[Genero],1))</f>
        <v>M</v>
      </c>
      <c r="R188" s="15" t="str">
        <f>_xlfn.XLOOKUP(Tabla12[[#This Row],[codigo]],Tabla5[codigo],Tabla5[Lugar Funciones Codigo])</f>
        <v>01.83</v>
      </c>
    </row>
    <row r="189" spans="1:18">
      <c r="A189" s="40" t="s">
        <v>11</v>
      </c>
      <c r="B189" s="40" t="str">
        <f t="shared" si="2"/>
        <v>2.1.1.1.0100101431864</v>
      </c>
      <c r="C189" s="40" t="str">
        <f>_xlfn.XLOOKUP(A189,ctas[Tipo Empleado],ctas[cta])</f>
        <v>2.1.1.1.01</v>
      </c>
      <c r="D189" s="40" t="s">
        <v>2412</v>
      </c>
      <c r="E189" s="40" t="str">
        <f>_xlfn.XLOOKUP(Tabla12[[#This Row],[codigo]],Tabla5[codigo],Tabla5[Empleado])</f>
        <v>PIEDAD ALTAGRACIA MONTE DE OCA DE ALFONSECA</v>
      </c>
      <c r="F189" s="40" t="str">
        <f>_xlfn.XLOOKUP(Tabla12[[#This Row],[codigo]],Tabla5[codigo],Tabla5[Cargo])</f>
        <v>ENLACE DESP. CON REL. PUBL.</v>
      </c>
      <c r="G189" s="40" t="str">
        <f>_xlfn.XLOOKUP(Tabla12[[#This Row],[codigo]],Tabla5[codigo],Tabla5[Lugar Funciones])</f>
        <v>MINISTERIO DE CULTURA</v>
      </c>
      <c r="H189" s="43" t="str">
        <f>Tabla12[[#This Row],[TIPO]]</f>
        <v>FIJO</v>
      </c>
      <c r="I189" s="43" t="e">
        <f>_xlfn.XLOOKUP(Tabla12[[#This Row],[nodoc]],'[1]Temporales 2022'!$B$146:$B$362,'[1]Temporales 2022'!$F$146:$F$362)</f>
        <v>#N/A</v>
      </c>
      <c r="J189" s="43" t="e">
        <f>_xlfn.XLOOKUP(Tabla12[[#This Row],[nodoc]],'[1]Temporales 2022'!$B$146:$B$362,'[1]Temporales 2022'!$G$146:$G$362)</f>
        <v>#N/A</v>
      </c>
      <c r="K189" s="43">
        <v>27205.34</v>
      </c>
      <c r="L189" s="44">
        <v>0</v>
      </c>
      <c r="M189" s="43">
        <v>827.04</v>
      </c>
      <c r="N189" s="43">
        <v>780.79</v>
      </c>
      <c r="O189" s="44">
        <f>+Tabla12[[#This Row],[sbruto]]-Tabla12[[#This Row],[Impuesto Sobre la R]]-Tabla12[[#This Row],[Seguro Familiar de]]-Tabla12[[#This Row],[AFP]]-Tabla12[[#This Row],[sneto]]</f>
        <v>25</v>
      </c>
      <c r="P189" s="41">
        <v>25572.51</v>
      </c>
      <c r="Q189" s="15" t="str" cm="1">
        <f t="array" ref="Q189">_xlfn.XLOOKUP(Tabla12[[#This Row],[codigo]],Tabla5[codigo],LEFT(Tabla5[Genero],1))</f>
        <v>F</v>
      </c>
      <c r="R189" s="15" t="str">
        <f>_xlfn.XLOOKUP(Tabla12[[#This Row],[codigo]],Tabla5[codigo],Tabla5[Lugar Funciones Codigo])</f>
        <v>01.83</v>
      </c>
    </row>
    <row r="190" spans="1:18">
      <c r="A190" s="40" t="s">
        <v>11</v>
      </c>
      <c r="B190" s="40" t="str">
        <f t="shared" si="2"/>
        <v>2.1.1.1.0100100022011</v>
      </c>
      <c r="C190" s="40" t="str">
        <f>_xlfn.XLOOKUP(A190,ctas[Tipo Empleado],ctas[cta])</f>
        <v>2.1.1.1.01</v>
      </c>
      <c r="D190" s="40" t="s">
        <v>2362</v>
      </c>
      <c r="E190" s="40" t="str">
        <f>_xlfn.XLOOKUP(Tabla12[[#This Row],[codigo]],Tabla5[codigo],Tabla5[Empleado])</f>
        <v>LUIS MANUEL ENRIQUE PEREZ OLIVO</v>
      </c>
      <c r="F190" s="40" t="str">
        <f>_xlfn.XLOOKUP(Tabla12[[#This Row],[codigo]],Tabla5[codigo],Tabla5[Cargo])</f>
        <v>GESTOR CULTURAL</v>
      </c>
      <c r="G190" s="40" t="str">
        <f>_xlfn.XLOOKUP(Tabla12[[#This Row],[codigo]],Tabla5[codigo],Tabla5[Lugar Funciones])</f>
        <v>MINISTERIO DE CULTURA</v>
      </c>
      <c r="H190" s="43" t="str">
        <f>Tabla12[[#This Row],[TIPO]]</f>
        <v>FIJO</v>
      </c>
      <c r="I190" s="43" t="e">
        <f>_xlfn.XLOOKUP(Tabla12[[#This Row],[nodoc]],'[1]Temporales 2022'!$B$146:$B$362,'[1]Temporales 2022'!$F$146:$F$362)</f>
        <v>#N/A</v>
      </c>
      <c r="J190" s="43" t="e">
        <f>_xlfn.XLOOKUP(Tabla12[[#This Row],[nodoc]],'[1]Temporales 2022'!$B$146:$B$362,'[1]Temporales 2022'!$G$146:$G$362)</f>
        <v>#N/A</v>
      </c>
      <c r="K190" s="43">
        <v>26250</v>
      </c>
      <c r="L190" s="44">
        <v>0</v>
      </c>
      <c r="M190" s="43">
        <v>798</v>
      </c>
      <c r="N190" s="43">
        <v>753.38</v>
      </c>
      <c r="O190" s="44">
        <f>+Tabla12[[#This Row],[sbruto]]-Tabla12[[#This Row],[Impuesto Sobre la R]]-Tabla12[[#This Row],[Seguro Familiar de]]-Tabla12[[#This Row],[AFP]]-Tabla12[[#This Row],[sneto]]</f>
        <v>25</v>
      </c>
      <c r="P190" s="41">
        <v>24673.62</v>
      </c>
      <c r="Q190" s="15" t="str" cm="1">
        <f t="array" ref="Q190">_xlfn.XLOOKUP(Tabla12[[#This Row],[codigo]],Tabla5[codigo],LEFT(Tabla5[Genero],1))</f>
        <v>M</v>
      </c>
      <c r="R190" s="15" t="str">
        <f>_xlfn.XLOOKUP(Tabla12[[#This Row],[codigo]],Tabla5[codigo],Tabla5[Lugar Funciones Codigo])</f>
        <v>01.83</v>
      </c>
    </row>
    <row r="191" spans="1:18">
      <c r="A191" s="40" t="s">
        <v>11</v>
      </c>
      <c r="B191" s="40" t="str">
        <f t="shared" si="2"/>
        <v>2.1.1.1.0100100575299</v>
      </c>
      <c r="C191" s="40" t="str">
        <f>_xlfn.XLOOKUP(A191,ctas[Tipo Empleado],ctas[cta])</f>
        <v>2.1.1.1.01</v>
      </c>
      <c r="D191" s="40" t="s">
        <v>2243</v>
      </c>
      <c r="E191" s="40" t="str">
        <f>_xlfn.XLOOKUP(Tabla12[[#This Row],[codigo]],Tabla5[codigo],Tabla5[Empleado])</f>
        <v>CRISTINA FABIANA MARTINEZ GUILLEN</v>
      </c>
      <c r="F191" s="40" t="str">
        <f>_xlfn.XLOOKUP(Tabla12[[#This Row],[codigo]],Tabla5[codigo],Tabla5[Cargo])</f>
        <v>BOLETERO</v>
      </c>
      <c r="G191" s="40" t="str">
        <f>_xlfn.XLOOKUP(Tabla12[[#This Row],[codigo]],Tabla5[codigo],Tabla5[Lugar Funciones])</f>
        <v>MINISTERIO DE CULTURA</v>
      </c>
      <c r="H191" s="45" t="str">
        <f>Tabla12[[#This Row],[TIPO]]</f>
        <v>FIJO</v>
      </c>
      <c r="I191" s="45" t="e">
        <f>_xlfn.XLOOKUP(Tabla12[[#This Row],[nodoc]],'[1]Temporales 2022'!$B$146:$B$362,'[1]Temporales 2022'!$F$146:$F$362)</f>
        <v>#N/A</v>
      </c>
      <c r="J191" s="45" t="e">
        <f>_xlfn.XLOOKUP(Tabla12[[#This Row],[nodoc]],'[1]Temporales 2022'!$B$146:$B$362,'[1]Temporales 2022'!$G$146:$G$362)</f>
        <v>#N/A</v>
      </c>
      <c r="K191" s="43">
        <v>25000</v>
      </c>
      <c r="L191" s="46">
        <v>0</v>
      </c>
      <c r="M191" s="43">
        <v>760</v>
      </c>
      <c r="N191" s="43">
        <v>717.5</v>
      </c>
      <c r="O191" s="44">
        <f>+Tabla12[[#This Row],[sbruto]]-Tabla12[[#This Row],[Impuesto Sobre la R]]-Tabla12[[#This Row],[Seguro Familiar de]]-Tabla12[[#This Row],[AFP]]-Tabla12[[#This Row],[sneto]]</f>
        <v>25</v>
      </c>
      <c r="P191" s="41">
        <v>23497.5</v>
      </c>
      <c r="Q191" s="15" t="str" cm="1">
        <f t="array" ref="Q191">_xlfn.XLOOKUP(Tabla12[[#This Row],[codigo]],Tabla5[codigo],LEFT(Tabla5[Genero],1))</f>
        <v>F</v>
      </c>
      <c r="R191" s="15" t="str">
        <f>_xlfn.XLOOKUP(Tabla12[[#This Row],[codigo]],Tabla5[codigo],Tabla5[Lugar Funciones Codigo])</f>
        <v>01.83</v>
      </c>
    </row>
    <row r="192" spans="1:18">
      <c r="A192" s="40" t="s">
        <v>11</v>
      </c>
      <c r="B192" s="40" t="str">
        <f t="shared" si="2"/>
        <v>2.1.1.1.0100102830890</v>
      </c>
      <c r="C192" s="40" t="str">
        <f>_xlfn.XLOOKUP(A192,ctas[Tipo Empleado],ctas[cta])</f>
        <v>2.1.1.1.01</v>
      </c>
      <c r="D192" s="40" t="s">
        <v>2207</v>
      </c>
      <c r="E192" s="40" t="str">
        <f>_xlfn.XLOOKUP(Tabla12[[#This Row],[codigo]],Tabla5[codigo],Tabla5[Empleado])</f>
        <v>AMADA MORA ROMERO</v>
      </c>
      <c r="F192" s="40" t="str">
        <f>_xlfn.XLOOKUP(Tabla12[[#This Row],[codigo]],Tabla5[codigo],Tabla5[Cargo])</f>
        <v>CONSERJE</v>
      </c>
      <c r="G192" s="40" t="str">
        <f>_xlfn.XLOOKUP(Tabla12[[#This Row],[codigo]],Tabla5[codigo],Tabla5[Lugar Funciones])</f>
        <v>MINISTERIO DE CULTURA</v>
      </c>
      <c r="H192" s="45" t="str">
        <f>Tabla12[[#This Row],[TIPO]]</f>
        <v>FIJO</v>
      </c>
      <c r="I192" s="45" t="e">
        <f>_xlfn.XLOOKUP(Tabla12[[#This Row],[nodoc]],'[1]Temporales 2022'!$B$146:$B$362,'[1]Temporales 2022'!$F$146:$F$362)</f>
        <v>#N/A</v>
      </c>
      <c r="J192" s="45" t="e">
        <f>_xlfn.XLOOKUP(Tabla12[[#This Row],[nodoc]],'[1]Temporales 2022'!$B$146:$B$362,'[1]Temporales 2022'!$G$146:$G$362)</f>
        <v>#N/A</v>
      </c>
      <c r="K192" s="43">
        <v>24000</v>
      </c>
      <c r="L192" s="46">
        <v>0</v>
      </c>
      <c r="M192" s="43">
        <v>729.6</v>
      </c>
      <c r="N192" s="43">
        <v>688.8</v>
      </c>
      <c r="O192" s="44">
        <f>+Tabla12[[#This Row],[sbruto]]-Tabla12[[#This Row],[Impuesto Sobre la R]]-Tabla12[[#This Row],[Seguro Familiar de]]-Tabla12[[#This Row],[AFP]]-Tabla12[[#This Row],[sneto]]</f>
        <v>25.000000000003638</v>
      </c>
      <c r="P192" s="41">
        <v>22556.6</v>
      </c>
      <c r="Q192" s="15" t="str" cm="1">
        <f t="array" ref="Q192">_xlfn.XLOOKUP(Tabla12[[#This Row],[codigo]],Tabla5[codigo],LEFT(Tabla5[Genero],1))</f>
        <v>F</v>
      </c>
      <c r="R192" s="15" t="str">
        <f>_xlfn.XLOOKUP(Tabla12[[#This Row],[codigo]],Tabla5[codigo],Tabla5[Lugar Funciones Codigo])</f>
        <v>01.83</v>
      </c>
    </row>
    <row r="193" spans="1:18">
      <c r="A193" s="40" t="s">
        <v>11</v>
      </c>
      <c r="B193" s="40" t="str">
        <f t="shared" si="2"/>
        <v>2.1.1.1.0140228341083</v>
      </c>
      <c r="C193" s="40" t="str">
        <f>_xlfn.XLOOKUP(A193,ctas[Tipo Empleado],ctas[cta])</f>
        <v>2.1.1.1.01</v>
      </c>
      <c r="D193" s="40" t="s">
        <v>2226</v>
      </c>
      <c r="E193" s="40" t="str">
        <f>_xlfn.XLOOKUP(Tabla12[[#This Row],[codigo]],Tabla5[codigo],Tabla5[Empleado])</f>
        <v>BENY DANIEL MELENCIANO MATEO</v>
      </c>
      <c r="F193" s="40" t="str">
        <f>_xlfn.XLOOKUP(Tabla12[[#This Row],[codigo]],Tabla5[codigo],Tabla5[Cargo])</f>
        <v>CAMARERO</v>
      </c>
      <c r="G193" s="40" t="str">
        <f>_xlfn.XLOOKUP(Tabla12[[#This Row],[codigo]],Tabla5[codigo],Tabla5[Lugar Funciones])</f>
        <v>MINISTERIO DE CULTURA</v>
      </c>
      <c r="H193" s="43" t="str">
        <f>Tabla12[[#This Row],[TIPO]]</f>
        <v>FIJO</v>
      </c>
      <c r="I193" s="43" t="e">
        <f>_xlfn.XLOOKUP(Tabla12[[#This Row],[nodoc]],'[1]Temporales 2022'!$B$146:$B$362,'[1]Temporales 2022'!$F$146:$F$362)</f>
        <v>#N/A</v>
      </c>
      <c r="J193" s="43" t="e">
        <f>_xlfn.XLOOKUP(Tabla12[[#This Row],[nodoc]],'[1]Temporales 2022'!$B$146:$B$362,'[1]Temporales 2022'!$G$146:$G$362)</f>
        <v>#N/A</v>
      </c>
      <c r="K193" s="43">
        <v>24000</v>
      </c>
      <c r="L193" s="44">
        <v>0</v>
      </c>
      <c r="M193" s="43">
        <v>729.6</v>
      </c>
      <c r="N193" s="43">
        <v>688.8</v>
      </c>
      <c r="O193" s="44">
        <f>+Tabla12[[#This Row],[sbruto]]-Tabla12[[#This Row],[Impuesto Sobre la R]]-Tabla12[[#This Row],[Seguro Familiar de]]-Tabla12[[#This Row],[AFP]]-Tabla12[[#This Row],[sneto]]</f>
        <v>7346.760000000002</v>
      </c>
      <c r="P193" s="41">
        <v>15234.84</v>
      </c>
      <c r="Q193" s="15" t="str" cm="1">
        <f t="array" ref="Q193">_xlfn.XLOOKUP(Tabla12[[#This Row],[codigo]],Tabla5[codigo],LEFT(Tabla5[Genero],1))</f>
        <v>M</v>
      </c>
      <c r="R193" s="15" t="str">
        <f>_xlfn.XLOOKUP(Tabla12[[#This Row],[codigo]],Tabla5[codigo],Tabla5[Lugar Funciones Codigo])</f>
        <v>01.83</v>
      </c>
    </row>
    <row r="194" spans="1:18">
      <c r="A194" s="40" t="s">
        <v>11</v>
      </c>
      <c r="B194" s="40" t="str">
        <f t="shared" ref="B194:B257" si="3">C194&amp;D194</f>
        <v>2.1.1.1.0100104164777</v>
      </c>
      <c r="C194" s="40" t="str">
        <f>_xlfn.XLOOKUP(A194,ctas[Tipo Empleado],ctas[cta])</f>
        <v>2.1.1.1.01</v>
      </c>
      <c r="D194" s="40" t="s">
        <v>1399</v>
      </c>
      <c r="E194" s="40" t="str">
        <f>_xlfn.XLOOKUP(Tabla12[[#This Row],[codigo]],Tabla5[codigo],Tabla5[Empleado])</f>
        <v>JUANA ELOISA VENTURA CAMACHO</v>
      </c>
      <c r="F194" s="40" t="str">
        <f>_xlfn.XLOOKUP(Tabla12[[#This Row],[codigo]],Tabla5[codigo],Tabla5[Cargo])</f>
        <v>SECRETARIA AUXILIAR</v>
      </c>
      <c r="G194" s="40" t="str">
        <f>_xlfn.XLOOKUP(Tabla12[[#This Row],[codigo]],Tabla5[codigo],Tabla5[Lugar Funciones])</f>
        <v>MINISTERIO DE CULTURA</v>
      </c>
      <c r="H194" s="43" t="str">
        <f>Tabla12[[#This Row],[TIPO]]</f>
        <v>FIJO</v>
      </c>
      <c r="I194" s="43" t="e">
        <f>_xlfn.XLOOKUP(Tabla12[[#This Row],[nodoc]],'[1]Temporales 2022'!$B$146:$B$362,'[1]Temporales 2022'!$F$146:$F$362)</f>
        <v>#N/A</v>
      </c>
      <c r="J194" s="43" t="e">
        <f>_xlfn.XLOOKUP(Tabla12[[#This Row],[nodoc]],'[1]Temporales 2022'!$B$146:$B$362,'[1]Temporales 2022'!$G$146:$G$362)</f>
        <v>#N/A</v>
      </c>
      <c r="K194" s="43">
        <v>22000</v>
      </c>
      <c r="L194" s="44">
        <v>0</v>
      </c>
      <c r="M194" s="43">
        <v>668.8</v>
      </c>
      <c r="N194" s="43">
        <v>631.4</v>
      </c>
      <c r="O194" s="44">
        <f>+Tabla12[[#This Row],[sbruto]]-Tabla12[[#This Row],[Impuesto Sobre la R]]-Tabla12[[#This Row],[Seguro Familiar de]]-Tabla12[[#This Row],[AFP]]-Tabla12[[#This Row],[sneto]]</f>
        <v>3471</v>
      </c>
      <c r="P194" s="41">
        <v>17228.8</v>
      </c>
      <c r="Q194" s="15" t="str" cm="1">
        <f t="array" ref="Q194">_xlfn.XLOOKUP(Tabla12[[#This Row],[codigo]],Tabla5[codigo],LEFT(Tabla5[Genero],1))</f>
        <v>F</v>
      </c>
      <c r="R194" s="15" t="str">
        <f>_xlfn.XLOOKUP(Tabla12[[#This Row],[codigo]],Tabla5[codigo],Tabla5[Lugar Funciones Codigo])</f>
        <v>01.83</v>
      </c>
    </row>
    <row r="195" spans="1:18">
      <c r="A195" s="40" t="s">
        <v>11</v>
      </c>
      <c r="B195" s="40" t="str">
        <f t="shared" si="3"/>
        <v>2.1.1.1.0105401378137</v>
      </c>
      <c r="C195" s="40" t="str">
        <f>_xlfn.XLOOKUP(A195,ctas[Tipo Empleado],ctas[cta])</f>
        <v>2.1.1.1.01</v>
      </c>
      <c r="D195" s="40" t="s">
        <v>2374</v>
      </c>
      <c r="E195" s="40" t="str">
        <f>_xlfn.XLOOKUP(Tabla12[[#This Row],[codigo]],Tabla5[codigo],Tabla5[Empleado])</f>
        <v>MARIELA TERESA GUZMAN ACOSTA</v>
      </c>
      <c r="F195" s="40" t="str">
        <f>_xlfn.XLOOKUP(Tabla12[[#This Row],[codigo]],Tabla5[codigo],Tabla5[Cargo])</f>
        <v>SECRETARIA</v>
      </c>
      <c r="G195" s="40" t="str">
        <f>_xlfn.XLOOKUP(Tabla12[[#This Row],[codigo]],Tabla5[codigo],Tabla5[Lugar Funciones])</f>
        <v>MINISTERIO DE CULTURA</v>
      </c>
      <c r="H195" s="43" t="str">
        <f>Tabla12[[#This Row],[TIPO]]</f>
        <v>FIJO</v>
      </c>
      <c r="I195" s="43" t="e">
        <f>_xlfn.XLOOKUP(Tabla12[[#This Row],[nodoc]],'[1]Temporales 2022'!$B$146:$B$362,'[1]Temporales 2022'!$F$146:$F$362)</f>
        <v>#N/A</v>
      </c>
      <c r="J195" s="43" t="e">
        <f>_xlfn.XLOOKUP(Tabla12[[#This Row],[nodoc]],'[1]Temporales 2022'!$B$146:$B$362,'[1]Temporales 2022'!$G$146:$G$362)</f>
        <v>#N/A</v>
      </c>
      <c r="K195" s="43">
        <v>22000</v>
      </c>
      <c r="L195" s="44">
        <v>0</v>
      </c>
      <c r="M195" s="43">
        <v>668.8</v>
      </c>
      <c r="N195" s="43">
        <v>631.4</v>
      </c>
      <c r="O195" s="44">
        <f>+Tabla12[[#This Row],[sbruto]]-Tabla12[[#This Row],[Impuesto Sobre la R]]-Tabla12[[#This Row],[Seguro Familiar de]]-Tabla12[[#This Row],[AFP]]-Tabla12[[#This Row],[sneto]]</f>
        <v>1675.119999999999</v>
      </c>
      <c r="P195" s="41">
        <v>19024.68</v>
      </c>
      <c r="Q195" s="15" t="str" cm="1">
        <f t="array" ref="Q195">_xlfn.XLOOKUP(Tabla12[[#This Row],[codigo]],Tabla5[codigo],LEFT(Tabla5[Genero],1))</f>
        <v>F</v>
      </c>
      <c r="R195" s="15" t="str">
        <f>_xlfn.XLOOKUP(Tabla12[[#This Row],[codigo]],Tabla5[codigo],Tabla5[Lugar Funciones Codigo])</f>
        <v>01.83</v>
      </c>
    </row>
    <row r="196" spans="1:18">
      <c r="A196" s="40" t="s">
        <v>11</v>
      </c>
      <c r="B196" s="40" t="str">
        <f t="shared" si="3"/>
        <v>2.1.1.1.0140231193208</v>
      </c>
      <c r="C196" s="40" t="str">
        <f>_xlfn.XLOOKUP(A196,ctas[Tipo Empleado],ctas[cta])</f>
        <v>2.1.1.1.01</v>
      </c>
      <c r="D196" s="40" t="s">
        <v>2199</v>
      </c>
      <c r="E196" s="40" t="str">
        <f>_xlfn.XLOOKUP(Tabla12[[#This Row],[codigo]],Tabla5[codigo],Tabla5[Empleado])</f>
        <v>ALAN GABRIEL CAMARENA ROMAN</v>
      </c>
      <c r="F196" s="40" t="str">
        <f>_xlfn.XLOOKUP(Tabla12[[#This Row],[codigo]],Tabla5[codigo],Tabla5[Cargo])</f>
        <v>MENSAJERO INTERNO</v>
      </c>
      <c r="G196" s="40" t="str">
        <f>_xlfn.XLOOKUP(Tabla12[[#This Row],[codigo]],Tabla5[codigo],Tabla5[Lugar Funciones])</f>
        <v>MINISTERIO DE CULTURA</v>
      </c>
      <c r="H196" s="45" t="str">
        <f>Tabla12[[#This Row],[TIPO]]</f>
        <v>FIJO</v>
      </c>
      <c r="I196" s="45" t="e">
        <f>_xlfn.XLOOKUP(Tabla12[[#This Row],[nodoc]],'[1]Temporales 2022'!$B$146:$B$362,'[1]Temporales 2022'!$F$146:$F$362)</f>
        <v>#N/A</v>
      </c>
      <c r="J196" s="45" t="e">
        <f>_xlfn.XLOOKUP(Tabla12[[#This Row],[nodoc]],'[1]Temporales 2022'!$B$146:$B$362,'[1]Temporales 2022'!$G$146:$G$362)</f>
        <v>#N/A</v>
      </c>
      <c r="K196" s="43">
        <v>20000</v>
      </c>
      <c r="L196" s="46">
        <v>0</v>
      </c>
      <c r="M196" s="43">
        <v>608</v>
      </c>
      <c r="N196" s="43">
        <v>574</v>
      </c>
      <c r="O196" s="44">
        <f>+Tabla12[[#This Row],[sbruto]]-Tabla12[[#This Row],[Impuesto Sobre la R]]-Tabla12[[#This Row],[Seguro Familiar de]]-Tabla12[[#This Row],[AFP]]-Tabla12[[#This Row],[sneto]]</f>
        <v>25</v>
      </c>
      <c r="P196" s="41">
        <v>18793</v>
      </c>
      <c r="Q196" s="15" t="str" cm="1">
        <f t="array" ref="Q196">_xlfn.XLOOKUP(Tabla12[[#This Row],[codigo]],Tabla5[codigo],LEFT(Tabla5[Genero],1))</f>
        <v>M</v>
      </c>
      <c r="R196" s="15" t="str">
        <f>_xlfn.XLOOKUP(Tabla12[[#This Row],[codigo]],Tabla5[codigo],Tabla5[Lugar Funciones Codigo])</f>
        <v>01.83</v>
      </c>
    </row>
    <row r="197" spans="1:18">
      <c r="A197" s="40" t="s">
        <v>11</v>
      </c>
      <c r="B197" s="40" t="str">
        <f t="shared" si="3"/>
        <v>2.1.1.1.0100110866993</v>
      </c>
      <c r="C197" s="40" t="str">
        <f>_xlfn.XLOOKUP(A197,ctas[Tipo Empleado],ctas[cta])</f>
        <v>2.1.1.1.01</v>
      </c>
      <c r="D197" s="40" t="s">
        <v>2432</v>
      </c>
      <c r="E197" s="40" t="str">
        <f>_xlfn.XLOOKUP(Tabla12[[#This Row],[codigo]],Tabla5[codigo],Tabla5[Empleado])</f>
        <v>REGINA CARABALLO</v>
      </c>
      <c r="F197" s="40" t="str">
        <f>_xlfn.XLOOKUP(Tabla12[[#This Row],[codigo]],Tabla5[codigo],Tabla5[Cargo])</f>
        <v>CONSERJE</v>
      </c>
      <c r="G197" s="40" t="str">
        <f>_xlfn.XLOOKUP(Tabla12[[#This Row],[codigo]],Tabla5[codigo],Tabla5[Lugar Funciones])</f>
        <v>MINISTERIO DE CULTURA</v>
      </c>
      <c r="H197" s="43" t="str">
        <f>Tabla12[[#This Row],[TIPO]]</f>
        <v>FIJO</v>
      </c>
      <c r="I197" s="43" t="e">
        <f>_xlfn.XLOOKUP(Tabla12[[#This Row],[nodoc]],'[1]Temporales 2022'!$B$146:$B$362,'[1]Temporales 2022'!$F$146:$F$362)</f>
        <v>#N/A</v>
      </c>
      <c r="J197" s="43" t="e">
        <f>_xlfn.XLOOKUP(Tabla12[[#This Row],[nodoc]],'[1]Temporales 2022'!$B$146:$B$362,'[1]Temporales 2022'!$G$146:$G$362)</f>
        <v>#N/A</v>
      </c>
      <c r="K197" s="43">
        <v>20000</v>
      </c>
      <c r="L197" s="44">
        <v>0</v>
      </c>
      <c r="M197" s="43">
        <v>608</v>
      </c>
      <c r="N197" s="43">
        <v>574</v>
      </c>
      <c r="O197" s="44">
        <f>+Tabla12[[#This Row],[sbruto]]-Tabla12[[#This Row],[Impuesto Sobre la R]]-Tabla12[[#This Row],[Seguro Familiar de]]-Tabla12[[#This Row],[AFP]]-Tabla12[[#This Row],[sneto]]</f>
        <v>11347.91</v>
      </c>
      <c r="P197" s="41">
        <v>7470.09</v>
      </c>
      <c r="Q197" s="15" t="str" cm="1">
        <f t="array" ref="Q197">_xlfn.XLOOKUP(Tabla12[[#This Row],[codigo]],Tabla5[codigo],LEFT(Tabla5[Genero],1))</f>
        <v>F</v>
      </c>
      <c r="R197" s="15" t="str">
        <f>_xlfn.XLOOKUP(Tabla12[[#This Row],[codigo]],Tabla5[codigo],Tabla5[Lugar Funciones Codigo])</f>
        <v>01.83</v>
      </c>
    </row>
    <row r="198" spans="1:18">
      <c r="A198" s="40" t="s">
        <v>11</v>
      </c>
      <c r="B198" s="40" t="str">
        <f t="shared" si="3"/>
        <v>2.1.1.1.0100110953569</v>
      </c>
      <c r="C198" s="40" t="str">
        <f>_xlfn.XLOOKUP(A198,ctas[Tipo Empleado],ctas[cta])</f>
        <v>2.1.1.1.01</v>
      </c>
      <c r="D198" s="40" t="s">
        <v>2328</v>
      </c>
      <c r="E198" s="40" t="str">
        <f>_xlfn.XLOOKUP(Tabla12[[#This Row],[codigo]],Tabla5[codigo],Tabla5[Empleado])</f>
        <v>JOSE OSVALDO ALMANZAR GOMEZ</v>
      </c>
      <c r="F198" s="40" t="str">
        <f>_xlfn.XLOOKUP(Tabla12[[#This Row],[codigo]],Tabla5[codigo],Tabla5[Cargo])</f>
        <v>MENSAJERO</v>
      </c>
      <c r="G198" s="40" t="str">
        <f>_xlfn.XLOOKUP(Tabla12[[#This Row],[codigo]],Tabla5[codigo],Tabla5[Lugar Funciones])</f>
        <v>MINISTERIO DE CULTURA</v>
      </c>
      <c r="H198" s="43" t="str">
        <f>Tabla12[[#This Row],[TIPO]]</f>
        <v>FIJO</v>
      </c>
      <c r="I198" s="43" t="e">
        <f>_xlfn.XLOOKUP(Tabla12[[#This Row],[nodoc]],'[1]Temporales 2022'!$B$146:$B$362,'[1]Temporales 2022'!$F$146:$F$362)</f>
        <v>#N/A</v>
      </c>
      <c r="J198" s="43" t="e">
        <f>_xlfn.XLOOKUP(Tabla12[[#This Row],[nodoc]],'[1]Temporales 2022'!$B$146:$B$362,'[1]Temporales 2022'!$G$146:$G$362)</f>
        <v>#N/A</v>
      </c>
      <c r="K198" s="43">
        <v>16500</v>
      </c>
      <c r="L198" s="44">
        <v>0</v>
      </c>
      <c r="M198" s="43">
        <v>501.6</v>
      </c>
      <c r="N198" s="43">
        <v>473.55</v>
      </c>
      <c r="O198" s="44">
        <f>+Tabla12[[#This Row],[sbruto]]-Tabla12[[#This Row],[Impuesto Sobre la R]]-Tabla12[[#This Row],[Seguro Familiar de]]-Tabla12[[#This Row],[AFP]]-Tabla12[[#This Row],[sneto]]</f>
        <v>5571.24</v>
      </c>
      <c r="P198" s="41">
        <v>9953.61</v>
      </c>
      <c r="Q198" s="15" t="str" cm="1">
        <f t="array" ref="Q198">_xlfn.XLOOKUP(Tabla12[[#This Row],[codigo]],Tabla5[codigo],LEFT(Tabla5[Genero],1))</f>
        <v>M</v>
      </c>
      <c r="R198" s="15" t="str">
        <f>_xlfn.XLOOKUP(Tabla12[[#This Row],[codigo]],Tabla5[codigo],Tabla5[Lugar Funciones Codigo])</f>
        <v>01.83</v>
      </c>
    </row>
    <row r="199" spans="1:18">
      <c r="A199" s="40" t="s">
        <v>11</v>
      </c>
      <c r="B199" s="40" t="str">
        <f t="shared" si="3"/>
        <v>2.1.1.1.0100100056514</v>
      </c>
      <c r="C199" s="40" t="str">
        <f>_xlfn.XLOOKUP(A199,ctas[Tipo Empleado],ctas[cta])</f>
        <v>2.1.1.1.01</v>
      </c>
      <c r="D199" s="40" t="s">
        <v>2414</v>
      </c>
      <c r="E199" s="40" t="str">
        <f>_xlfn.XLOOKUP(Tabla12[[#This Row],[codigo]],Tabla5[codigo],Tabla5[Empleado])</f>
        <v>RAFAEL ALEJO BURGOS</v>
      </c>
      <c r="F199" s="40" t="str">
        <f>_xlfn.XLOOKUP(Tabla12[[#This Row],[codigo]],Tabla5[codigo],Tabla5[Cargo])</f>
        <v>GESTOR CULTURAL</v>
      </c>
      <c r="G199" s="40" t="str">
        <f>_xlfn.XLOOKUP(Tabla12[[#This Row],[codigo]],Tabla5[codigo],Tabla5[Lugar Funciones])</f>
        <v>MINISTERIO DE CULTURA</v>
      </c>
      <c r="H199" s="43" t="str">
        <f>Tabla12[[#This Row],[TIPO]]</f>
        <v>FIJO</v>
      </c>
      <c r="I199" s="43" t="e">
        <f>_xlfn.XLOOKUP(Tabla12[[#This Row],[nodoc]],'[1]Temporales 2022'!$B$146:$B$362,'[1]Temporales 2022'!$F$146:$F$362)</f>
        <v>#N/A</v>
      </c>
      <c r="J199" s="43" t="e">
        <f>_xlfn.XLOOKUP(Tabla12[[#This Row],[nodoc]],'[1]Temporales 2022'!$B$146:$B$362,'[1]Temporales 2022'!$G$146:$G$362)</f>
        <v>#N/A</v>
      </c>
      <c r="K199" s="43">
        <v>16500</v>
      </c>
      <c r="L199" s="44">
        <v>0</v>
      </c>
      <c r="M199" s="43">
        <v>501.6</v>
      </c>
      <c r="N199" s="43">
        <v>473.55</v>
      </c>
      <c r="O199" s="44">
        <f>+Tabla12[[#This Row],[sbruto]]-Tabla12[[#This Row],[Impuesto Sobre la R]]-Tabla12[[#This Row],[Seguro Familiar de]]-Tabla12[[#This Row],[AFP]]-Tabla12[[#This Row],[sneto]]</f>
        <v>25</v>
      </c>
      <c r="P199" s="41">
        <v>15499.85</v>
      </c>
      <c r="Q199" s="15" t="str" cm="1">
        <f t="array" ref="Q199">_xlfn.XLOOKUP(Tabla12[[#This Row],[codigo]],Tabla5[codigo],LEFT(Tabla5[Genero],1))</f>
        <v>M</v>
      </c>
      <c r="R199" s="15" t="str">
        <f>_xlfn.XLOOKUP(Tabla12[[#This Row],[codigo]],Tabla5[codigo],Tabla5[Lugar Funciones Codigo])</f>
        <v>01.83</v>
      </c>
    </row>
    <row r="200" spans="1:18">
      <c r="A200" s="40" t="s">
        <v>11</v>
      </c>
      <c r="B200" s="40" t="str">
        <f t="shared" si="3"/>
        <v>2.1.1.1.0140228624421</v>
      </c>
      <c r="C200" s="40" t="str">
        <f>_xlfn.XLOOKUP(A200,ctas[Tipo Empleado],ctas[cta])</f>
        <v>2.1.1.1.01</v>
      </c>
      <c r="D200" s="40" t="s">
        <v>2229</v>
      </c>
      <c r="E200" s="40" t="str">
        <f>_xlfn.XLOOKUP(Tabla12[[#This Row],[codigo]],Tabla5[codigo],Tabla5[Empleado])</f>
        <v>CARLOS ALFREDO DIAZ GARCIA</v>
      </c>
      <c r="F200" s="40" t="str">
        <f>_xlfn.XLOOKUP(Tabla12[[#This Row],[codigo]],Tabla5[codigo],Tabla5[Cargo])</f>
        <v>JARDINERO (A)</v>
      </c>
      <c r="G200" s="40" t="str">
        <f>_xlfn.XLOOKUP(Tabla12[[#This Row],[codigo]],Tabla5[codigo],Tabla5[Lugar Funciones])</f>
        <v>MINISTERIO DE CULTURA</v>
      </c>
      <c r="H200" s="45" t="str">
        <f>Tabla12[[#This Row],[TIPO]]</f>
        <v>FIJO</v>
      </c>
      <c r="I200" s="45" t="e">
        <f>_xlfn.XLOOKUP(Tabla12[[#This Row],[nodoc]],'[1]Temporales 2022'!$B$146:$B$362,'[1]Temporales 2022'!$F$146:$F$362)</f>
        <v>#N/A</v>
      </c>
      <c r="J200" s="45" t="e">
        <f>_xlfn.XLOOKUP(Tabla12[[#This Row],[nodoc]],'[1]Temporales 2022'!$B$146:$B$362,'[1]Temporales 2022'!$G$146:$G$362)</f>
        <v>#N/A</v>
      </c>
      <c r="K200" s="43">
        <v>15000</v>
      </c>
      <c r="L200" s="46">
        <v>0</v>
      </c>
      <c r="M200" s="43">
        <v>456</v>
      </c>
      <c r="N200" s="43">
        <v>430.5</v>
      </c>
      <c r="O200" s="44">
        <f>+Tabla12[[#This Row],[sbruto]]-Tabla12[[#This Row],[Impuesto Sobre la R]]-Tabla12[[#This Row],[Seguro Familiar de]]-Tabla12[[#This Row],[AFP]]-Tabla12[[#This Row],[sneto]]</f>
        <v>25</v>
      </c>
      <c r="P200" s="41">
        <v>14088.5</v>
      </c>
      <c r="Q200" s="15" t="str" cm="1">
        <f t="array" ref="Q200">_xlfn.XLOOKUP(Tabla12[[#This Row],[codigo]],Tabla5[codigo],LEFT(Tabla5[Genero],1))</f>
        <v>M</v>
      </c>
      <c r="R200" s="15" t="str">
        <f>_xlfn.XLOOKUP(Tabla12[[#This Row],[codigo]],Tabla5[codigo],Tabla5[Lugar Funciones Codigo])</f>
        <v>01.83</v>
      </c>
    </row>
    <row r="201" spans="1:18">
      <c r="A201" s="40" t="s">
        <v>11</v>
      </c>
      <c r="B201" s="40" t="str">
        <f t="shared" si="3"/>
        <v>2.1.1.1.0100105722797</v>
      </c>
      <c r="C201" s="40" t="str">
        <f>_xlfn.XLOOKUP(A201,ctas[Tipo Empleado],ctas[cta])</f>
        <v>2.1.1.1.01</v>
      </c>
      <c r="D201" s="40" t="s">
        <v>2240</v>
      </c>
      <c r="E201" s="40" t="str">
        <f>_xlfn.XLOOKUP(Tabla12[[#This Row],[codigo]],Tabla5[codigo],Tabla5[Empleado])</f>
        <v>CLEOFIO ANTONIO DOÑE</v>
      </c>
      <c r="F201" s="40" t="str">
        <f>_xlfn.XLOOKUP(Tabla12[[#This Row],[codigo]],Tabla5[codigo],Tabla5[Cargo])</f>
        <v>JARDINERO (A)</v>
      </c>
      <c r="G201" s="40" t="str">
        <f>_xlfn.XLOOKUP(Tabla12[[#This Row],[codigo]],Tabla5[codigo],Tabla5[Lugar Funciones])</f>
        <v>MINISTERIO DE CULTURA</v>
      </c>
      <c r="H201" s="45" t="str">
        <f>Tabla12[[#This Row],[TIPO]]</f>
        <v>FIJO</v>
      </c>
      <c r="I201" s="45" t="e">
        <f>_xlfn.XLOOKUP(Tabla12[[#This Row],[nodoc]],'[1]Temporales 2022'!$B$146:$B$362,'[1]Temporales 2022'!$F$146:$F$362)</f>
        <v>#N/A</v>
      </c>
      <c r="J201" s="45" t="e">
        <f>_xlfn.XLOOKUP(Tabla12[[#This Row],[nodoc]],'[1]Temporales 2022'!$B$146:$B$362,'[1]Temporales 2022'!$G$146:$G$362)</f>
        <v>#N/A</v>
      </c>
      <c r="K201" s="43">
        <v>15000</v>
      </c>
      <c r="L201" s="46">
        <v>0</v>
      </c>
      <c r="M201" s="43">
        <v>456</v>
      </c>
      <c r="N201" s="43">
        <v>430.5</v>
      </c>
      <c r="O201" s="44">
        <f>+Tabla12[[#This Row],[sbruto]]-Tabla12[[#This Row],[Impuesto Sobre la R]]-Tabla12[[#This Row],[Seguro Familiar de]]-Tabla12[[#This Row],[AFP]]-Tabla12[[#This Row],[sneto]]</f>
        <v>25</v>
      </c>
      <c r="P201" s="41">
        <v>14088.5</v>
      </c>
      <c r="Q201" s="15" t="str" cm="1">
        <f t="array" ref="Q201">_xlfn.XLOOKUP(Tabla12[[#This Row],[codigo]],Tabla5[codigo],LEFT(Tabla5[Genero],1))</f>
        <v>M</v>
      </c>
      <c r="R201" s="15" t="str">
        <f>_xlfn.XLOOKUP(Tabla12[[#This Row],[codigo]],Tabla5[codigo],Tabla5[Lugar Funciones Codigo])</f>
        <v>01.83</v>
      </c>
    </row>
    <row r="202" spans="1:18">
      <c r="A202" s="40" t="s">
        <v>11</v>
      </c>
      <c r="B202" s="40" t="str">
        <f t="shared" si="3"/>
        <v>2.1.1.1.0100105371702</v>
      </c>
      <c r="C202" s="40" t="str">
        <f>_xlfn.XLOOKUP(A202,ctas[Tipo Empleado],ctas[cta])</f>
        <v>2.1.1.1.01</v>
      </c>
      <c r="D202" s="40" t="s">
        <v>2256</v>
      </c>
      <c r="E202" s="40" t="str">
        <f>_xlfn.XLOOKUP(Tabla12[[#This Row],[codigo]],Tabla5[codigo],Tabla5[Empleado])</f>
        <v>DONATO SALAS</v>
      </c>
      <c r="F202" s="40" t="str">
        <f>_xlfn.XLOOKUP(Tabla12[[#This Row],[codigo]],Tabla5[codigo],Tabla5[Cargo])</f>
        <v>JARDINERO (A)</v>
      </c>
      <c r="G202" s="40" t="str">
        <f>_xlfn.XLOOKUP(Tabla12[[#This Row],[codigo]],Tabla5[codigo],Tabla5[Lugar Funciones])</f>
        <v>MINISTERIO DE CULTURA</v>
      </c>
      <c r="H202" s="43" t="str">
        <f>Tabla12[[#This Row],[TIPO]]</f>
        <v>FIJO</v>
      </c>
      <c r="I202" s="43" t="e">
        <f>_xlfn.XLOOKUP(Tabla12[[#This Row],[nodoc]],'[1]Temporales 2022'!$B$146:$B$362,'[1]Temporales 2022'!$F$146:$F$362)</f>
        <v>#N/A</v>
      </c>
      <c r="J202" s="43" t="e">
        <f>_xlfn.XLOOKUP(Tabla12[[#This Row],[nodoc]],'[1]Temporales 2022'!$B$146:$B$362,'[1]Temporales 2022'!$G$146:$G$362)</f>
        <v>#N/A</v>
      </c>
      <c r="K202" s="43">
        <v>15000</v>
      </c>
      <c r="L202" s="44">
        <v>0</v>
      </c>
      <c r="M202" s="43">
        <v>456</v>
      </c>
      <c r="N202" s="43">
        <v>430.5</v>
      </c>
      <c r="O202" s="44">
        <f>+Tabla12[[#This Row],[sbruto]]-Tabla12[[#This Row],[Impuesto Sobre la R]]-Tabla12[[#This Row],[Seguro Familiar de]]-Tabla12[[#This Row],[AFP]]-Tabla12[[#This Row],[sneto]]</f>
        <v>25</v>
      </c>
      <c r="P202" s="41">
        <v>14088.5</v>
      </c>
      <c r="Q202" s="15" t="str" cm="1">
        <f t="array" ref="Q202">_xlfn.XLOOKUP(Tabla12[[#This Row],[codigo]],Tabla5[codigo],LEFT(Tabla5[Genero],1))</f>
        <v>M</v>
      </c>
      <c r="R202" s="15" t="str">
        <f>_xlfn.XLOOKUP(Tabla12[[#This Row],[codigo]],Tabla5[codigo],Tabla5[Lugar Funciones Codigo])</f>
        <v>01.83</v>
      </c>
    </row>
    <row r="203" spans="1:18">
      <c r="A203" s="40" t="s">
        <v>11</v>
      </c>
      <c r="B203" s="40" t="str">
        <f t="shared" si="3"/>
        <v>2.1.1.1.0122500528835</v>
      </c>
      <c r="C203" s="40" t="str">
        <f>_xlfn.XLOOKUP(A203,ctas[Tipo Empleado],ctas[cta])</f>
        <v>2.1.1.1.01</v>
      </c>
      <c r="D203" s="40" t="s">
        <v>2268</v>
      </c>
      <c r="E203" s="40" t="str">
        <f>_xlfn.XLOOKUP(Tabla12[[#This Row],[codigo]],Tabla5[codigo],Tabla5[Empleado])</f>
        <v>ERNESTO DE LA CRUZ BRAZOBAN</v>
      </c>
      <c r="F203" s="40" t="str">
        <f>_xlfn.XLOOKUP(Tabla12[[#This Row],[codigo]],Tabla5[codigo],Tabla5[Cargo])</f>
        <v>JARDINERO (A)</v>
      </c>
      <c r="G203" s="40" t="str">
        <f>_xlfn.XLOOKUP(Tabla12[[#This Row],[codigo]],Tabla5[codigo],Tabla5[Lugar Funciones])</f>
        <v>MINISTERIO DE CULTURA</v>
      </c>
      <c r="H203" s="43" t="str">
        <f>Tabla12[[#This Row],[TIPO]]</f>
        <v>FIJO</v>
      </c>
      <c r="I203" s="43" t="e">
        <f>_xlfn.XLOOKUP(Tabla12[[#This Row],[nodoc]],'[1]Temporales 2022'!$B$146:$B$362,'[1]Temporales 2022'!$F$146:$F$362)</f>
        <v>#N/A</v>
      </c>
      <c r="J203" s="43" t="e">
        <f>_xlfn.XLOOKUP(Tabla12[[#This Row],[nodoc]],'[1]Temporales 2022'!$B$146:$B$362,'[1]Temporales 2022'!$G$146:$G$362)</f>
        <v>#N/A</v>
      </c>
      <c r="K203" s="43">
        <v>15000</v>
      </c>
      <c r="L203" s="44">
        <v>0</v>
      </c>
      <c r="M203" s="43">
        <v>456</v>
      </c>
      <c r="N203" s="43">
        <v>430.5</v>
      </c>
      <c r="O203" s="44">
        <f>+Tabla12[[#This Row],[sbruto]]-Tabla12[[#This Row],[Impuesto Sobre la R]]-Tabla12[[#This Row],[Seguro Familiar de]]-Tabla12[[#This Row],[AFP]]-Tabla12[[#This Row],[sneto]]</f>
        <v>2071</v>
      </c>
      <c r="P203" s="41">
        <v>12042.5</v>
      </c>
      <c r="Q203" s="15" t="str" cm="1">
        <f t="array" ref="Q203">_xlfn.XLOOKUP(Tabla12[[#This Row],[codigo]],Tabla5[codigo],LEFT(Tabla5[Genero],1))</f>
        <v>M</v>
      </c>
      <c r="R203" s="15" t="str">
        <f>_xlfn.XLOOKUP(Tabla12[[#This Row],[codigo]],Tabla5[codigo],Tabla5[Lugar Funciones Codigo])</f>
        <v>01.83</v>
      </c>
    </row>
    <row r="204" spans="1:18">
      <c r="A204" s="40" t="s">
        <v>11</v>
      </c>
      <c r="B204" s="40" t="str">
        <f t="shared" si="3"/>
        <v>2.1.1.1.0140248676187</v>
      </c>
      <c r="C204" s="40" t="str">
        <f>_xlfn.XLOOKUP(A204,ctas[Tipo Empleado],ctas[cta])</f>
        <v>2.1.1.1.01</v>
      </c>
      <c r="D204" s="40" t="s">
        <v>2285</v>
      </c>
      <c r="E204" s="40" t="str">
        <f>_xlfn.XLOOKUP(Tabla12[[#This Row],[codigo]],Tabla5[codigo],Tabla5[Empleado])</f>
        <v>FRANKLIN MERAN SUERO</v>
      </c>
      <c r="F204" s="40" t="str">
        <f>_xlfn.XLOOKUP(Tabla12[[#This Row],[codigo]],Tabla5[codigo],Tabla5[Cargo])</f>
        <v>JARDINERO (A)</v>
      </c>
      <c r="G204" s="40" t="str">
        <f>_xlfn.XLOOKUP(Tabla12[[#This Row],[codigo]],Tabla5[codigo],Tabla5[Lugar Funciones])</f>
        <v>MINISTERIO DE CULTURA</v>
      </c>
      <c r="H204" s="43" t="str">
        <f>Tabla12[[#This Row],[TIPO]]</f>
        <v>FIJO</v>
      </c>
      <c r="I204" s="43" t="e">
        <f>_xlfn.XLOOKUP(Tabla12[[#This Row],[nodoc]],'[1]Temporales 2022'!$B$146:$B$362,'[1]Temporales 2022'!$F$146:$F$362)</f>
        <v>#N/A</v>
      </c>
      <c r="J204" s="43" t="e">
        <f>_xlfn.XLOOKUP(Tabla12[[#This Row],[nodoc]],'[1]Temporales 2022'!$B$146:$B$362,'[1]Temporales 2022'!$G$146:$G$362)</f>
        <v>#N/A</v>
      </c>
      <c r="K204" s="43">
        <v>15000</v>
      </c>
      <c r="L204" s="44">
        <v>0</v>
      </c>
      <c r="M204" s="43">
        <v>456</v>
      </c>
      <c r="N204" s="43">
        <v>430.5</v>
      </c>
      <c r="O204" s="44">
        <f>+Tabla12[[#This Row],[sbruto]]-Tabla12[[#This Row],[Impuesto Sobre la R]]-Tabla12[[#This Row],[Seguro Familiar de]]-Tabla12[[#This Row],[AFP]]-Tabla12[[#This Row],[sneto]]</f>
        <v>25</v>
      </c>
      <c r="P204" s="41">
        <v>14088.5</v>
      </c>
      <c r="Q204" s="15" t="str" cm="1">
        <f t="array" ref="Q204">_xlfn.XLOOKUP(Tabla12[[#This Row],[codigo]],Tabla5[codigo],LEFT(Tabla5[Genero],1))</f>
        <v>M</v>
      </c>
      <c r="R204" s="15" t="str">
        <f>_xlfn.XLOOKUP(Tabla12[[#This Row],[codigo]],Tabla5[codigo],Tabla5[Lugar Funciones Codigo])</f>
        <v>01.83</v>
      </c>
    </row>
    <row r="205" spans="1:18">
      <c r="A205" s="40" t="s">
        <v>11</v>
      </c>
      <c r="B205" s="40" t="str">
        <f t="shared" si="3"/>
        <v>2.1.1.1.0101600188351</v>
      </c>
      <c r="C205" s="40" t="str">
        <f>_xlfn.XLOOKUP(A205,ctas[Tipo Empleado],ctas[cta])</f>
        <v>2.1.1.1.01</v>
      </c>
      <c r="D205" s="40" t="s">
        <v>2314</v>
      </c>
      <c r="E205" s="40" t="str">
        <f>_xlfn.XLOOKUP(Tabla12[[#This Row],[codigo]],Tabla5[codigo],Tabla5[Empleado])</f>
        <v>JHOSEL CESARIN SANTANA TEJEDA</v>
      </c>
      <c r="F205" s="40" t="str">
        <f>_xlfn.XLOOKUP(Tabla12[[#This Row],[codigo]],Tabla5[codigo],Tabla5[Cargo])</f>
        <v>JARDINERO (A)</v>
      </c>
      <c r="G205" s="40" t="str">
        <f>_xlfn.XLOOKUP(Tabla12[[#This Row],[codigo]],Tabla5[codigo],Tabla5[Lugar Funciones])</f>
        <v>MINISTERIO DE CULTURA</v>
      </c>
      <c r="H205" s="45" t="str">
        <f>Tabla12[[#This Row],[TIPO]]</f>
        <v>FIJO</v>
      </c>
      <c r="I205" s="45" t="e">
        <f>_xlfn.XLOOKUP(Tabla12[[#This Row],[nodoc]],'[1]Temporales 2022'!$B$146:$B$362,'[1]Temporales 2022'!$F$146:$F$362)</f>
        <v>#N/A</v>
      </c>
      <c r="J205" s="45" t="e">
        <f>_xlfn.XLOOKUP(Tabla12[[#This Row],[nodoc]],'[1]Temporales 2022'!$B$146:$B$362,'[1]Temporales 2022'!$G$146:$G$362)</f>
        <v>#N/A</v>
      </c>
      <c r="K205" s="43">
        <v>15000</v>
      </c>
      <c r="L205" s="46">
        <v>0</v>
      </c>
      <c r="M205" s="43">
        <v>456</v>
      </c>
      <c r="N205" s="43">
        <v>430.5</v>
      </c>
      <c r="O205" s="44">
        <f>+Tabla12[[#This Row],[sbruto]]-Tabla12[[#This Row],[Impuesto Sobre la R]]-Tabla12[[#This Row],[Seguro Familiar de]]-Tabla12[[#This Row],[AFP]]-Tabla12[[#This Row],[sneto]]</f>
        <v>25</v>
      </c>
      <c r="P205" s="41">
        <v>14088.5</v>
      </c>
      <c r="Q205" s="15" t="str" cm="1">
        <f t="array" ref="Q205">_xlfn.XLOOKUP(Tabla12[[#This Row],[codigo]],Tabla5[codigo],LEFT(Tabla5[Genero],1))</f>
        <v>M</v>
      </c>
      <c r="R205" s="15" t="str">
        <f>_xlfn.XLOOKUP(Tabla12[[#This Row],[codigo]],Tabla5[codigo],Tabla5[Lugar Funciones Codigo])</f>
        <v>01.83</v>
      </c>
    </row>
    <row r="206" spans="1:18">
      <c r="A206" s="40" t="s">
        <v>11</v>
      </c>
      <c r="B206" s="40" t="str">
        <f t="shared" si="3"/>
        <v>2.1.1.1.0100103601357</v>
      </c>
      <c r="C206" s="40" t="str">
        <f>_xlfn.XLOOKUP(A206,ctas[Tipo Empleado],ctas[cta])</f>
        <v>2.1.1.1.01</v>
      </c>
      <c r="D206" s="40" t="s">
        <v>1397</v>
      </c>
      <c r="E206" s="40" t="str">
        <f>_xlfn.XLOOKUP(Tabla12[[#This Row],[codigo]],Tabla5[codigo],Tabla5[Empleado])</f>
        <v>JUAN CARABALLO</v>
      </c>
      <c r="F206" s="40" t="str">
        <f>_xlfn.XLOOKUP(Tabla12[[#This Row],[codigo]],Tabla5[codigo],Tabla5[Cargo])</f>
        <v>VIGILANTE</v>
      </c>
      <c r="G206" s="40" t="str">
        <f>_xlfn.XLOOKUP(Tabla12[[#This Row],[codigo]],Tabla5[codigo],Tabla5[Lugar Funciones])</f>
        <v>MINISTERIO DE CULTURA</v>
      </c>
      <c r="H206" s="45" t="str">
        <f>Tabla12[[#This Row],[TIPO]]</f>
        <v>FIJO</v>
      </c>
      <c r="I206" s="45" t="e">
        <f>_xlfn.XLOOKUP(Tabla12[[#This Row],[nodoc]],'[1]Temporales 2022'!$B$146:$B$362,'[1]Temporales 2022'!$F$146:$F$362)</f>
        <v>#N/A</v>
      </c>
      <c r="J206" s="45" t="e">
        <f>_xlfn.XLOOKUP(Tabla12[[#This Row],[nodoc]],'[1]Temporales 2022'!$B$146:$B$362,'[1]Temporales 2022'!$G$146:$G$362)</f>
        <v>#N/A</v>
      </c>
      <c r="K206" s="43">
        <v>15000</v>
      </c>
      <c r="L206" s="46">
        <v>0</v>
      </c>
      <c r="M206" s="43">
        <v>456</v>
      </c>
      <c r="N206" s="43">
        <v>430.5</v>
      </c>
      <c r="O206" s="44">
        <f>+Tabla12[[#This Row],[sbruto]]-Tabla12[[#This Row],[Impuesto Sobre la R]]-Tabla12[[#This Row],[Seguro Familiar de]]-Tabla12[[#This Row],[AFP]]-Tabla12[[#This Row],[sneto]]</f>
        <v>10397.880000000001</v>
      </c>
      <c r="P206" s="41">
        <v>3715.62</v>
      </c>
      <c r="Q206" s="15" t="str" cm="1">
        <f t="array" ref="Q206">_xlfn.XLOOKUP(Tabla12[[#This Row],[codigo]],Tabla5[codigo],LEFT(Tabla5[Genero],1))</f>
        <v>M</v>
      </c>
      <c r="R206" s="15" t="str">
        <f>_xlfn.XLOOKUP(Tabla12[[#This Row],[codigo]],Tabla5[codigo],Tabla5[Lugar Funciones Codigo])</f>
        <v>01.83</v>
      </c>
    </row>
    <row r="207" spans="1:18">
      <c r="A207" s="40" t="s">
        <v>11</v>
      </c>
      <c r="B207" s="40" t="str">
        <f t="shared" si="3"/>
        <v>2.1.1.1.0100103417192</v>
      </c>
      <c r="C207" s="40" t="str">
        <f>_xlfn.XLOOKUP(A207,ctas[Tipo Empleado],ctas[cta])</f>
        <v>2.1.1.1.01</v>
      </c>
      <c r="D207" s="40" t="s">
        <v>1423</v>
      </c>
      <c r="E207" s="40" t="str">
        <f>_xlfn.XLOOKUP(Tabla12[[#This Row],[codigo]],Tabla5[codigo],Tabla5[Empleado])</f>
        <v>MODESTO ANTONIO JAVIER</v>
      </c>
      <c r="F207" s="40" t="str">
        <f>_xlfn.XLOOKUP(Tabla12[[#This Row],[codigo]],Tabla5[codigo],Tabla5[Cargo])</f>
        <v>JARDINERO (A)</v>
      </c>
      <c r="G207" s="40" t="str">
        <f>_xlfn.XLOOKUP(Tabla12[[#This Row],[codigo]],Tabla5[codigo],Tabla5[Lugar Funciones])</f>
        <v>MINISTERIO DE CULTURA</v>
      </c>
      <c r="H207" s="43" t="str">
        <f>Tabla12[[#This Row],[TIPO]]</f>
        <v>FIJO</v>
      </c>
      <c r="I207" s="43" t="e">
        <f>_xlfn.XLOOKUP(Tabla12[[#This Row],[nodoc]],'[1]Temporales 2022'!$B$146:$B$362,'[1]Temporales 2022'!$F$146:$F$362)</f>
        <v>#N/A</v>
      </c>
      <c r="J207" s="43" t="e">
        <f>_xlfn.XLOOKUP(Tabla12[[#This Row],[nodoc]],'[1]Temporales 2022'!$B$146:$B$362,'[1]Temporales 2022'!$G$146:$G$362)</f>
        <v>#N/A</v>
      </c>
      <c r="K207" s="43">
        <v>15000</v>
      </c>
      <c r="L207" s="44">
        <v>0</v>
      </c>
      <c r="M207" s="43">
        <v>456</v>
      </c>
      <c r="N207" s="43">
        <v>430.5</v>
      </c>
      <c r="O207" s="44">
        <f>+Tabla12[[#This Row],[sbruto]]-Tabla12[[#This Row],[Impuesto Sobre la R]]-Tabla12[[#This Row],[Seguro Familiar de]]-Tabla12[[#This Row],[AFP]]-Tabla12[[#This Row],[sneto]]</f>
        <v>8143.74</v>
      </c>
      <c r="P207" s="41">
        <v>5969.76</v>
      </c>
      <c r="Q207" s="15" t="str" cm="1">
        <f t="array" ref="Q207">_xlfn.XLOOKUP(Tabla12[[#This Row],[codigo]],Tabla5[codigo],LEFT(Tabla5[Genero],1))</f>
        <v>M</v>
      </c>
      <c r="R207" s="15" t="str">
        <f>_xlfn.XLOOKUP(Tabla12[[#This Row],[codigo]],Tabla5[codigo],Tabla5[Lugar Funciones Codigo])</f>
        <v>01.83</v>
      </c>
    </row>
    <row r="208" spans="1:18">
      <c r="A208" s="40" t="s">
        <v>11</v>
      </c>
      <c r="B208" s="40" t="str">
        <f t="shared" si="3"/>
        <v>2.1.1.1.0100109122481</v>
      </c>
      <c r="C208" s="40" t="str">
        <f>_xlfn.XLOOKUP(A208,ctas[Tipo Empleado],ctas[cta])</f>
        <v>2.1.1.1.01</v>
      </c>
      <c r="D208" s="40" t="s">
        <v>2413</v>
      </c>
      <c r="E208" s="40" t="str">
        <f>_xlfn.XLOOKUP(Tabla12[[#This Row],[codigo]],Tabla5[codigo],Tabla5[Empleado])</f>
        <v>RADHAMES ROSARIO</v>
      </c>
      <c r="F208" s="40" t="str">
        <f>_xlfn.XLOOKUP(Tabla12[[#This Row],[codigo]],Tabla5[codigo],Tabla5[Cargo])</f>
        <v>JARDINERO (A)</v>
      </c>
      <c r="G208" s="40" t="str">
        <f>_xlfn.XLOOKUP(Tabla12[[#This Row],[codigo]],Tabla5[codigo],Tabla5[Lugar Funciones])</f>
        <v>MINISTERIO DE CULTURA</v>
      </c>
      <c r="H208" s="43" t="str">
        <f>Tabla12[[#This Row],[TIPO]]</f>
        <v>FIJO</v>
      </c>
      <c r="I208" s="43" t="e">
        <f>_xlfn.XLOOKUP(Tabla12[[#This Row],[nodoc]],'[1]Temporales 2022'!$B$146:$B$362,'[1]Temporales 2022'!$F$146:$F$362)</f>
        <v>#N/A</v>
      </c>
      <c r="J208" s="43" t="e">
        <f>_xlfn.XLOOKUP(Tabla12[[#This Row],[nodoc]],'[1]Temporales 2022'!$B$146:$B$362,'[1]Temporales 2022'!$G$146:$G$362)</f>
        <v>#N/A</v>
      </c>
      <c r="K208" s="43">
        <v>15000</v>
      </c>
      <c r="L208" s="44">
        <v>0</v>
      </c>
      <c r="M208" s="43">
        <v>456</v>
      </c>
      <c r="N208" s="43">
        <v>430.5</v>
      </c>
      <c r="O208" s="44">
        <f>+Tabla12[[#This Row],[sbruto]]-Tabla12[[#This Row],[Impuesto Sobre la R]]-Tabla12[[#This Row],[Seguro Familiar de]]-Tabla12[[#This Row],[AFP]]-Tabla12[[#This Row],[sneto]]</f>
        <v>5740.84</v>
      </c>
      <c r="P208" s="41">
        <v>8372.66</v>
      </c>
      <c r="Q208" s="15" t="str" cm="1">
        <f t="array" ref="Q208">_xlfn.XLOOKUP(Tabla12[[#This Row],[codigo]],Tabla5[codigo],LEFT(Tabla5[Genero],1))</f>
        <v>M</v>
      </c>
      <c r="R208" s="15" t="str">
        <f>_xlfn.XLOOKUP(Tabla12[[#This Row],[codigo]],Tabla5[codigo],Tabla5[Lugar Funciones Codigo])</f>
        <v>01.83</v>
      </c>
    </row>
    <row r="209" spans="1:18">
      <c r="A209" s="40" t="s">
        <v>11</v>
      </c>
      <c r="B209" s="40" t="str">
        <f t="shared" si="3"/>
        <v>2.1.1.1.0140237938861</v>
      </c>
      <c r="C209" s="40" t="str">
        <f>_xlfn.XLOOKUP(A209,ctas[Tipo Empleado],ctas[cta])</f>
        <v>2.1.1.1.01</v>
      </c>
      <c r="D209" s="40" t="s">
        <v>2433</v>
      </c>
      <c r="E209" s="40" t="str">
        <f>_xlfn.XLOOKUP(Tabla12[[#This Row],[codigo]],Tabla5[codigo],Tabla5[Empleado])</f>
        <v>REINY VLADIMIR MOQUETE CUELLO</v>
      </c>
      <c r="F209" s="40" t="str">
        <f>_xlfn.XLOOKUP(Tabla12[[#This Row],[codigo]],Tabla5[codigo],Tabla5[Cargo])</f>
        <v>JARDINERO (A)</v>
      </c>
      <c r="G209" s="40" t="str">
        <f>_xlfn.XLOOKUP(Tabla12[[#This Row],[codigo]],Tabla5[codigo],Tabla5[Lugar Funciones])</f>
        <v>MINISTERIO DE CULTURA</v>
      </c>
      <c r="H209" s="43" t="str">
        <f>Tabla12[[#This Row],[TIPO]]</f>
        <v>FIJO</v>
      </c>
      <c r="I209" s="43" t="e">
        <f>_xlfn.XLOOKUP(Tabla12[[#This Row],[nodoc]],'[1]Temporales 2022'!$B$146:$B$362,'[1]Temporales 2022'!$F$146:$F$362)</f>
        <v>#N/A</v>
      </c>
      <c r="J209" s="43" t="e">
        <f>_xlfn.XLOOKUP(Tabla12[[#This Row],[nodoc]],'[1]Temporales 2022'!$B$146:$B$362,'[1]Temporales 2022'!$G$146:$G$362)</f>
        <v>#N/A</v>
      </c>
      <c r="K209" s="43">
        <v>15000</v>
      </c>
      <c r="L209" s="44">
        <v>0</v>
      </c>
      <c r="M209" s="43">
        <v>456</v>
      </c>
      <c r="N209" s="43">
        <v>430.5</v>
      </c>
      <c r="O209" s="44">
        <f>+Tabla12[[#This Row],[sbruto]]-Tabla12[[#This Row],[Impuesto Sobre la R]]-Tabla12[[#This Row],[Seguro Familiar de]]-Tabla12[[#This Row],[AFP]]-Tabla12[[#This Row],[sneto]]</f>
        <v>3071</v>
      </c>
      <c r="P209" s="41">
        <v>11042.5</v>
      </c>
      <c r="Q209" s="15" t="str" cm="1">
        <f t="array" ref="Q209">_xlfn.XLOOKUP(Tabla12[[#This Row],[codigo]],Tabla5[codigo],LEFT(Tabla5[Genero],1))</f>
        <v>M</v>
      </c>
      <c r="R209" s="15" t="str">
        <f>_xlfn.XLOOKUP(Tabla12[[#This Row],[codigo]],Tabla5[codigo],Tabla5[Lugar Funciones Codigo])</f>
        <v>01.83</v>
      </c>
    </row>
    <row r="210" spans="1:18">
      <c r="A210" s="40" t="s">
        <v>11</v>
      </c>
      <c r="B210" s="40" t="str">
        <f t="shared" si="3"/>
        <v>2.1.1.1.0100117367326</v>
      </c>
      <c r="C210" s="40" t="str">
        <f>_xlfn.XLOOKUP(A210,ctas[Tipo Empleado],ctas[cta])</f>
        <v>2.1.1.1.01</v>
      </c>
      <c r="D210" s="40" t="s">
        <v>2470</v>
      </c>
      <c r="E210" s="40" t="str">
        <f>_xlfn.XLOOKUP(Tabla12[[#This Row],[codigo]],Tabla5[codigo],Tabla5[Empleado])</f>
        <v>YAEL ROJAS VENTURA</v>
      </c>
      <c r="F210" s="40" t="str">
        <f>_xlfn.XLOOKUP(Tabla12[[#This Row],[codigo]],Tabla5[codigo],Tabla5[Cargo])</f>
        <v>CONSERJE</v>
      </c>
      <c r="G210" s="40" t="str">
        <f>_xlfn.XLOOKUP(Tabla12[[#This Row],[codigo]],Tabla5[codigo],Tabla5[Lugar Funciones])</f>
        <v>MINISTERIO DE CULTURA</v>
      </c>
      <c r="H210" s="43" t="str">
        <f>Tabla12[[#This Row],[TIPO]]</f>
        <v>FIJO</v>
      </c>
      <c r="I210" s="43" t="e">
        <f>_xlfn.XLOOKUP(Tabla12[[#This Row],[nodoc]],'[1]Temporales 2022'!$B$146:$B$362,'[1]Temporales 2022'!$F$146:$F$362)</f>
        <v>#N/A</v>
      </c>
      <c r="J210" s="43" t="e">
        <f>_xlfn.XLOOKUP(Tabla12[[#This Row],[nodoc]],'[1]Temporales 2022'!$B$146:$B$362,'[1]Temporales 2022'!$G$146:$G$362)</f>
        <v>#N/A</v>
      </c>
      <c r="K210" s="43">
        <v>15000</v>
      </c>
      <c r="L210" s="44">
        <v>0</v>
      </c>
      <c r="M210" s="43">
        <v>456</v>
      </c>
      <c r="N210" s="43">
        <v>430.5</v>
      </c>
      <c r="O210" s="44">
        <f>+Tabla12[[#This Row],[sbruto]]-Tabla12[[#This Row],[Impuesto Sobre la R]]-Tabla12[[#This Row],[Seguro Familiar de]]-Tabla12[[#This Row],[AFP]]-Tabla12[[#This Row],[sneto]]</f>
        <v>25</v>
      </c>
      <c r="P210" s="41">
        <v>14088.5</v>
      </c>
      <c r="Q210" s="15" t="str" cm="1">
        <f t="array" ref="Q210">_xlfn.XLOOKUP(Tabla12[[#This Row],[codigo]],Tabla5[codigo],LEFT(Tabla5[Genero],1))</f>
        <v>M</v>
      </c>
      <c r="R210" s="15" t="str">
        <f>_xlfn.XLOOKUP(Tabla12[[#This Row],[codigo]],Tabla5[codigo],Tabla5[Lugar Funciones Codigo])</f>
        <v>01.83</v>
      </c>
    </row>
    <row r="211" spans="1:18">
      <c r="A211" s="40" t="s">
        <v>11</v>
      </c>
      <c r="B211" s="40" t="str">
        <f t="shared" si="3"/>
        <v>2.1.1.1.0100103649000</v>
      </c>
      <c r="C211" s="40" t="str">
        <f>_xlfn.XLOOKUP(A211,ctas[Tipo Empleado],ctas[cta])</f>
        <v>2.1.1.1.01</v>
      </c>
      <c r="D211" s="40" t="s">
        <v>2283</v>
      </c>
      <c r="E211" s="40" t="str">
        <f>_xlfn.XLOOKUP(Tabla12[[#This Row],[codigo]],Tabla5[codigo],Tabla5[Empleado])</f>
        <v>FRANK DIONISIO AZCONA</v>
      </c>
      <c r="F211" s="40" t="str">
        <f>_xlfn.XLOOKUP(Tabla12[[#This Row],[codigo]],Tabla5[codigo],Tabla5[Cargo])</f>
        <v>MENSAJERO EXTERNO</v>
      </c>
      <c r="G211" s="40" t="str">
        <f>_xlfn.XLOOKUP(Tabla12[[#This Row],[codigo]],Tabla5[codigo],Tabla5[Lugar Funciones])</f>
        <v>MINISTERIO DE CULTURA</v>
      </c>
      <c r="H211" s="45" t="str">
        <f>Tabla12[[#This Row],[TIPO]]</f>
        <v>FIJO</v>
      </c>
      <c r="I211" s="45" t="e">
        <f>_xlfn.XLOOKUP(Tabla12[[#This Row],[nodoc]],'[1]Temporales 2022'!$B$146:$B$362,'[1]Temporales 2022'!$F$146:$F$362)</f>
        <v>#N/A</v>
      </c>
      <c r="J211" s="45" t="e">
        <f>_xlfn.XLOOKUP(Tabla12[[#This Row],[nodoc]],'[1]Temporales 2022'!$B$146:$B$362,'[1]Temporales 2022'!$G$146:$G$362)</f>
        <v>#N/A</v>
      </c>
      <c r="K211" s="43">
        <v>13200</v>
      </c>
      <c r="L211" s="46">
        <v>0</v>
      </c>
      <c r="M211" s="43">
        <v>401.28</v>
      </c>
      <c r="N211" s="43">
        <v>378.84</v>
      </c>
      <c r="O211" s="44">
        <f>+Tabla12[[#This Row],[sbruto]]-Tabla12[[#This Row],[Impuesto Sobre la R]]-Tabla12[[#This Row],[Seguro Familiar de]]-Tabla12[[#This Row],[AFP]]-Tabla12[[#This Row],[sneto]]</f>
        <v>375</v>
      </c>
      <c r="P211" s="41">
        <v>12044.88</v>
      </c>
      <c r="Q211" s="15" t="str" cm="1">
        <f t="array" ref="Q211">_xlfn.XLOOKUP(Tabla12[[#This Row],[codigo]],Tabla5[codigo],LEFT(Tabla5[Genero],1))</f>
        <v>M</v>
      </c>
      <c r="R211" s="15" t="str">
        <f>_xlfn.XLOOKUP(Tabla12[[#This Row],[codigo]],Tabla5[codigo],Tabla5[Lugar Funciones Codigo])</f>
        <v>01.83</v>
      </c>
    </row>
    <row r="212" spans="1:18">
      <c r="A212" s="40" t="s">
        <v>11</v>
      </c>
      <c r="B212" s="40" t="str">
        <f t="shared" si="3"/>
        <v>2.1.1.1.0100100063452</v>
      </c>
      <c r="C212" s="40" t="str">
        <f>_xlfn.XLOOKUP(A212,ctas[Tipo Empleado],ctas[cta])</f>
        <v>2.1.1.1.01</v>
      </c>
      <c r="D212" s="40" t="s">
        <v>2358</v>
      </c>
      <c r="E212" s="40" t="str">
        <f>_xlfn.XLOOKUP(Tabla12[[#This Row],[codigo]],Tabla5[codigo],Tabla5[Empleado])</f>
        <v>LUCIA ADELINA MARTINEZ LANCER</v>
      </c>
      <c r="F212" s="40" t="str">
        <f>_xlfn.XLOOKUP(Tabla12[[#This Row],[codigo]],Tabla5[codigo],Tabla5[Cargo])</f>
        <v>AUX. BIBLIOTECARIA</v>
      </c>
      <c r="G212" s="40" t="str">
        <f>_xlfn.XLOOKUP(Tabla12[[#This Row],[codigo]],Tabla5[codigo],Tabla5[Lugar Funciones])</f>
        <v>MINISTERIO DE CULTURA</v>
      </c>
      <c r="H212" s="45" t="str">
        <f>Tabla12[[#This Row],[TIPO]]</f>
        <v>FIJO</v>
      </c>
      <c r="I212" s="45" t="e">
        <f>_xlfn.XLOOKUP(Tabla12[[#This Row],[nodoc]],'[1]Temporales 2022'!$B$146:$B$362,'[1]Temporales 2022'!$F$146:$F$362)</f>
        <v>#N/A</v>
      </c>
      <c r="J212" s="45" t="e">
        <f>_xlfn.XLOOKUP(Tabla12[[#This Row],[nodoc]],'[1]Temporales 2022'!$B$146:$B$362,'[1]Temporales 2022'!$G$146:$G$362)</f>
        <v>#N/A</v>
      </c>
      <c r="K212" s="43">
        <v>11523.95</v>
      </c>
      <c r="L212" s="46">
        <v>0</v>
      </c>
      <c r="M212" s="43">
        <v>350.33</v>
      </c>
      <c r="N212" s="43">
        <v>330.74</v>
      </c>
      <c r="O212" s="44">
        <f>+Tabla12[[#This Row],[sbruto]]-Tabla12[[#This Row],[Impuesto Sobre la R]]-Tabla12[[#This Row],[Seguro Familiar de]]-Tabla12[[#This Row],[AFP]]-Tabla12[[#This Row],[sneto]]</f>
        <v>1479.1600000000017</v>
      </c>
      <c r="P212" s="41">
        <v>9363.7199999999993</v>
      </c>
      <c r="Q212" s="15" t="str" cm="1">
        <f t="array" ref="Q212">_xlfn.XLOOKUP(Tabla12[[#This Row],[codigo]],Tabla5[codigo],LEFT(Tabla5[Genero],1))</f>
        <v>F</v>
      </c>
      <c r="R212" s="15" t="str">
        <f>_xlfn.XLOOKUP(Tabla12[[#This Row],[codigo]],Tabla5[codigo],Tabla5[Lugar Funciones Codigo])</f>
        <v>01.83</v>
      </c>
    </row>
    <row r="213" spans="1:18">
      <c r="A213" s="40" t="s">
        <v>11</v>
      </c>
      <c r="B213" s="40" t="str">
        <f t="shared" si="3"/>
        <v>2.1.1.1.0100109337980</v>
      </c>
      <c r="C213" s="40" t="str">
        <f>_xlfn.XLOOKUP(A213,ctas[Tipo Empleado],ctas[cta])</f>
        <v>2.1.1.1.01</v>
      </c>
      <c r="D213" s="40" t="s">
        <v>1407</v>
      </c>
      <c r="E213" s="40" t="str">
        <f>_xlfn.XLOOKUP(Tabla12[[#This Row],[codigo]],Tabla5[codigo],Tabla5[Empleado])</f>
        <v>LUIS ERNESTO CRUZ ORTIZ</v>
      </c>
      <c r="F213" s="40" t="str">
        <f>_xlfn.XLOOKUP(Tabla12[[#This Row],[codigo]],Tabla5[codigo],Tabla5[Cargo])</f>
        <v>GESTOR CULTURAL</v>
      </c>
      <c r="G213" s="40" t="str">
        <f>_xlfn.XLOOKUP(Tabla12[[#This Row],[codigo]],Tabla5[codigo],Tabla5[Lugar Funciones])</f>
        <v>MINISTERIO DE CULTURA</v>
      </c>
      <c r="H213" s="45" t="str">
        <f>Tabla12[[#This Row],[TIPO]]</f>
        <v>FIJO</v>
      </c>
      <c r="I213" s="45" t="e">
        <f>_xlfn.XLOOKUP(Tabla12[[#This Row],[nodoc]],'[1]Temporales 2022'!$B$146:$B$362,'[1]Temporales 2022'!$F$146:$F$362)</f>
        <v>#N/A</v>
      </c>
      <c r="J213" s="45" t="e">
        <f>_xlfn.XLOOKUP(Tabla12[[#This Row],[nodoc]],'[1]Temporales 2022'!$B$146:$B$362,'[1]Temporales 2022'!$G$146:$G$362)</f>
        <v>#N/A</v>
      </c>
      <c r="K213" s="43">
        <v>11399.67</v>
      </c>
      <c r="L213" s="46">
        <v>0</v>
      </c>
      <c r="M213" s="43">
        <v>346.55</v>
      </c>
      <c r="N213" s="43">
        <v>327.17</v>
      </c>
      <c r="O213" s="44">
        <f>+Tabla12[[#This Row],[sbruto]]-Tabla12[[#This Row],[Impuesto Sobre la R]]-Tabla12[[#This Row],[Seguro Familiar de]]-Tabla12[[#This Row],[AFP]]-Tabla12[[#This Row],[sneto]]</f>
        <v>25</v>
      </c>
      <c r="P213" s="41">
        <v>10700.95</v>
      </c>
      <c r="Q213" s="15" t="str" cm="1">
        <f t="array" ref="Q213">_xlfn.XLOOKUP(Tabla12[[#This Row],[codigo]],Tabla5[codigo],LEFT(Tabla5[Genero],1))</f>
        <v>M</v>
      </c>
      <c r="R213" s="15" t="str">
        <f>_xlfn.XLOOKUP(Tabla12[[#This Row],[codigo]],Tabla5[codigo],Tabla5[Lugar Funciones Codigo])</f>
        <v>01.83</v>
      </c>
    </row>
    <row r="214" spans="1:18">
      <c r="A214" s="40" t="s">
        <v>11</v>
      </c>
      <c r="B214" s="40" t="str">
        <f t="shared" si="3"/>
        <v>2.1.1.1.0100115819294</v>
      </c>
      <c r="C214" s="40" t="str">
        <f>_xlfn.XLOOKUP(A214,ctas[Tipo Empleado],ctas[cta])</f>
        <v>2.1.1.1.01</v>
      </c>
      <c r="D214" s="40" t="s">
        <v>2212</v>
      </c>
      <c r="E214" s="40" t="str">
        <f>_xlfn.XLOOKUP(Tabla12[[#This Row],[codigo]],Tabla5[codigo],Tabla5[Empleado])</f>
        <v>ANA ROSA PEREZ</v>
      </c>
      <c r="F214" s="40" t="str">
        <f>_xlfn.XLOOKUP(Tabla12[[#This Row],[codigo]],Tabla5[codigo],Tabla5[Cargo])</f>
        <v>CONSERJE</v>
      </c>
      <c r="G214" s="40" t="str">
        <f>_xlfn.XLOOKUP(Tabla12[[#This Row],[codigo]],Tabla5[codigo],Tabla5[Lugar Funciones])</f>
        <v>MINISTERIO DE CULTURA</v>
      </c>
      <c r="H214" s="45" t="str">
        <f>Tabla12[[#This Row],[TIPO]]</f>
        <v>FIJO</v>
      </c>
      <c r="I214" s="45" t="e">
        <f>_xlfn.XLOOKUP(Tabla12[[#This Row],[nodoc]],'[1]Temporales 2022'!$B$146:$B$362,'[1]Temporales 2022'!$F$146:$F$362)</f>
        <v>#N/A</v>
      </c>
      <c r="J214" s="45" t="e">
        <f>_xlfn.XLOOKUP(Tabla12[[#This Row],[nodoc]],'[1]Temporales 2022'!$B$146:$B$362,'[1]Temporales 2022'!$G$146:$G$362)</f>
        <v>#N/A</v>
      </c>
      <c r="K214" s="43">
        <v>11000</v>
      </c>
      <c r="L214" s="46">
        <v>0</v>
      </c>
      <c r="M214" s="43">
        <v>334.4</v>
      </c>
      <c r="N214" s="43">
        <v>315.7</v>
      </c>
      <c r="O214" s="44">
        <f>+Tabla12[[#This Row],[sbruto]]-Tabla12[[#This Row],[Impuesto Sobre la R]]-Tabla12[[#This Row],[Seguro Familiar de]]-Tabla12[[#This Row],[AFP]]-Tabla12[[#This Row],[sneto]]</f>
        <v>25</v>
      </c>
      <c r="P214" s="41">
        <v>10324.9</v>
      </c>
      <c r="Q214" s="15" t="str" cm="1">
        <f t="array" ref="Q214">_xlfn.XLOOKUP(Tabla12[[#This Row],[codigo]],Tabla5[codigo],LEFT(Tabla5[Genero],1))</f>
        <v>F</v>
      </c>
      <c r="R214" s="15" t="str">
        <f>_xlfn.XLOOKUP(Tabla12[[#This Row],[codigo]],Tabla5[codigo],Tabla5[Lugar Funciones Codigo])</f>
        <v>01.83</v>
      </c>
    </row>
    <row r="215" spans="1:18">
      <c r="A215" s="40" t="s">
        <v>11</v>
      </c>
      <c r="B215" s="40" t="str">
        <f t="shared" si="3"/>
        <v>2.1.1.1.0100104000161</v>
      </c>
      <c r="C215" s="40" t="str">
        <f>_xlfn.XLOOKUP(A215,ctas[Tipo Empleado],ctas[cta])</f>
        <v>2.1.1.1.01</v>
      </c>
      <c r="D215" s="40" t="s">
        <v>2213</v>
      </c>
      <c r="E215" s="40" t="str">
        <f>_xlfn.XLOOKUP(Tabla12[[#This Row],[codigo]],Tabla5[codigo],Tabla5[Empleado])</f>
        <v>ANA TEOTISTE SANCHEZ BAEZ</v>
      </c>
      <c r="F215" s="40" t="str">
        <f>_xlfn.XLOOKUP(Tabla12[[#This Row],[codigo]],Tabla5[codigo],Tabla5[Cargo])</f>
        <v>BIBLIOTECARIA</v>
      </c>
      <c r="G215" s="40" t="str">
        <f>_xlfn.XLOOKUP(Tabla12[[#This Row],[codigo]],Tabla5[codigo],Tabla5[Lugar Funciones])</f>
        <v>MINISTERIO DE CULTURA</v>
      </c>
      <c r="H215" s="43" t="str">
        <f>Tabla12[[#This Row],[TIPO]]</f>
        <v>FIJO</v>
      </c>
      <c r="I215" s="43" t="e">
        <f>_xlfn.XLOOKUP(Tabla12[[#This Row],[nodoc]],'[1]Temporales 2022'!$B$146:$B$362,'[1]Temporales 2022'!$F$146:$F$362)</f>
        <v>#N/A</v>
      </c>
      <c r="J215" s="43" t="e">
        <f>_xlfn.XLOOKUP(Tabla12[[#This Row],[nodoc]],'[1]Temporales 2022'!$B$146:$B$362,'[1]Temporales 2022'!$G$146:$G$362)</f>
        <v>#N/A</v>
      </c>
      <c r="K215" s="43">
        <v>11000</v>
      </c>
      <c r="L215" s="44">
        <v>0</v>
      </c>
      <c r="M215" s="43">
        <v>334.4</v>
      </c>
      <c r="N215" s="43">
        <v>315.7</v>
      </c>
      <c r="O215" s="44">
        <f>+Tabla12[[#This Row],[sbruto]]-Tabla12[[#This Row],[Impuesto Sobre la R]]-Tabla12[[#This Row],[Seguro Familiar de]]-Tabla12[[#This Row],[AFP]]-Tabla12[[#This Row],[sneto]]</f>
        <v>375</v>
      </c>
      <c r="P215" s="41">
        <v>9974.9</v>
      </c>
      <c r="Q215" s="15" t="str" cm="1">
        <f t="array" ref="Q215">_xlfn.XLOOKUP(Tabla12[[#This Row],[codigo]],Tabla5[codigo],LEFT(Tabla5[Genero],1))</f>
        <v>F</v>
      </c>
      <c r="R215" s="15" t="str">
        <f>_xlfn.XLOOKUP(Tabla12[[#This Row],[codigo]],Tabla5[codigo],Tabla5[Lugar Funciones Codigo])</f>
        <v>01.83</v>
      </c>
    </row>
    <row r="216" spans="1:18">
      <c r="A216" s="40" t="s">
        <v>11</v>
      </c>
      <c r="B216" s="40" t="str">
        <f t="shared" si="3"/>
        <v>2.1.1.1.0100104098025</v>
      </c>
      <c r="C216" s="40" t="str">
        <f>_xlfn.XLOOKUP(A216,ctas[Tipo Empleado],ctas[cta])</f>
        <v>2.1.1.1.01</v>
      </c>
      <c r="D216" s="40" t="s">
        <v>2288</v>
      </c>
      <c r="E216" s="40" t="str">
        <f>_xlfn.XLOOKUP(Tabla12[[#This Row],[codigo]],Tabla5[codigo],Tabla5[Empleado])</f>
        <v>GENARA GUZMAN PEREZ</v>
      </c>
      <c r="F216" s="40" t="str">
        <f>_xlfn.XLOOKUP(Tabla12[[#This Row],[codigo]],Tabla5[codigo],Tabla5[Cargo])</f>
        <v>CONSERJE</v>
      </c>
      <c r="G216" s="40" t="str">
        <f>_xlfn.XLOOKUP(Tabla12[[#This Row],[codigo]],Tabla5[codigo],Tabla5[Lugar Funciones])</f>
        <v>MINISTERIO DE CULTURA</v>
      </c>
      <c r="H216" s="45" t="str">
        <f>Tabla12[[#This Row],[TIPO]]</f>
        <v>FIJO</v>
      </c>
      <c r="I216" s="45" t="e">
        <f>_xlfn.XLOOKUP(Tabla12[[#This Row],[nodoc]],'[1]Temporales 2022'!$B$146:$B$362,'[1]Temporales 2022'!$F$146:$F$362)</f>
        <v>#N/A</v>
      </c>
      <c r="J216" s="45" t="e">
        <f>_xlfn.XLOOKUP(Tabla12[[#This Row],[nodoc]],'[1]Temporales 2022'!$B$146:$B$362,'[1]Temporales 2022'!$G$146:$G$362)</f>
        <v>#N/A</v>
      </c>
      <c r="K216" s="43">
        <v>11000</v>
      </c>
      <c r="L216" s="46">
        <v>0</v>
      </c>
      <c r="M216" s="43">
        <v>334.4</v>
      </c>
      <c r="N216" s="43">
        <v>315.7</v>
      </c>
      <c r="O216" s="44">
        <f>+Tabla12[[#This Row],[sbruto]]-Tabla12[[#This Row],[Impuesto Sobre la R]]-Tabla12[[#This Row],[Seguro Familiar de]]-Tabla12[[#This Row],[AFP]]-Tabla12[[#This Row],[sneto]]</f>
        <v>921</v>
      </c>
      <c r="P216" s="41">
        <v>9428.9</v>
      </c>
      <c r="Q216" s="15" t="str" cm="1">
        <f t="array" ref="Q216">_xlfn.XLOOKUP(Tabla12[[#This Row],[codigo]],Tabla5[codigo],LEFT(Tabla5[Genero],1))</f>
        <v>F</v>
      </c>
      <c r="R216" s="15" t="str">
        <f>_xlfn.XLOOKUP(Tabla12[[#This Row],[codigo]],Tabla5[codigo],Tabla5[Lugar Funciones Codigo])</f>
        <v>01.83</v>
      </c>
    </row>
    <row r="217" spans="1:18">
      <c r="A217" s="40" t="s">
        <v>11</v>
      </c>
      <c r="B217" s="40" t="str">
        <f t="shared" si="3"/>
        <v>2.1.1.1.0100104108642</v>
      </c>
      <c r="C217" s="40" t="str">
        <f>_xlfn.XLOOKUP(A217,ctas[Tipo Empleado],ctas[cta])</f>
        <v>2.1.1.1.01</v>
      </c>
      <c r="D217" s="40" t="s">
        <v>2339</v>
      </c>
      <c r="E217" s="40" t="str">
        <f>_xlfn.XLOOKUP(Tabla12[[#This Row],[codigo]],Tabla5[codigo],Tabla5[Empleado])</f>
        <v>JULIANA GONZALEZ</v>
      </c>
      <c r="F217" s="40" t="str">
        <f>_xlfn.XLOOKUP(Tabla12[[#This Row],[codigo]],Tabla5[codigo],Tabla5[Cargo])</f>
        <v>CONSERJE</v>
      </c>
      <c r="G217" s="40" t="str">
        <f>_xlfn.XLOOKUP(Tabla12[[#This Row],[codigo]],Tabla5[codigo],Tabla5[Lugar Funciones])</f>
        <v>MINISTERIO DE CULTURA</v>
      </c>
      <c r="H217" s="45" t="str">
        <f>Tabla12[[#This Row],[TIPO]]</f>
        <v>FIJO</v>
      </c>
      <c r="I217" s="45" t="e">
        <f>_xlfn.XLOOKUP(Tabla12[[#This Row],[nodoc]],'[1]Temporales 2022'!$B$146:$B$362,'[1]Temporales 2022'!$F$146:$F$362)</f>
        <v>#N/A</v>
      </c>
      <c r="J217" s="45" t="e">
        <f>_xlfn.XLOOKUP(Tabla12[[#This Row],[nodoc]],'[1]Temporales 2022'!$B$146:$B$362,'[1]Temporales 2022'!$G$146:$G$362)</f>
        <v>#N/A</v>
      </c>
      <c r="K217" s="43">
        <v>11000</v>
      </c>
      <c r="L217" s="46">
        <v>0</v>
      </c>
      <c r="M217" s="43">
        <v>334.4</v>
      </c>
      <c r="N217" s="43">
        <v>315.7</v>
      </c>
      <c r="O217" s="44">
        <f>+Tabla12[[#This Row],[sbruto]]-Tabla12[[#This Row],[Impuesto Sobre la R]]-Tabla12[[#This Row],[Seguro Familiar de]]-Tabla12[[#This Row],[AFP]]-Tabla12[[#This Row],[sneto]]</f>
        <v>8113.75</v>
      </c>
      <c r="P217" s="41">
        <v>2236.15</v>
      </c>
      <c r="Q217" s="15" t="str" cm="1">
        <f t="array" ref="Q217">_xlfn.XLOOKUP(Tabla12[[#This Row],[codigo]],Tabla5[codigo],LEFT(Tabla5[Genero],1))</f>
        <v>F</v>
      </c>
      <c r="R217" s="15" t="str">
        <f>_xlfn.XLOOKUP(Tabla12[[#This Row],[codigo]],Tabla5[codigo],Tabla5[Lugar Funciones Codigo])</f>
        <v>01.83</v>
      </c>
    </row>
    <row r="218" spans="1:18">
      <c r="A218" s="40" t="s">
        <v>11</v>
      </c>
      <c r="B218" s="40" t="str">
        <f t="shared" si="3"/>
        <v>2.1.1.1.0102500417205</v>
      </c>
      <c r="C218" s="40" t="str">
        <f>_xlfn.XLOOKUP(A218,ctas[Tipo Empleado],ctas[cta])</f>
        <v>2.1.1.1.01</v>
      </c>
      <c r="D218" s="40" t="s">
        <v>2429</v>
      </c>
      <c r="E218" s="40" t="str">
        <f>_xlfn.XLOOKUP(Tabla12[[#This Row],[codigo]],Tabla5[codigo],Tabla5[Empleado])</f>
        <v>RAUL ALBERTO CAMPECHANO JIMENEZ</v>
      </c>
      <c r="F218" s="40" t="str">
        <f>_xlfn.XLOOKUP(Tabla12[[#This Row],[codigo]],Tabla5[codigo],Tabla5[Cargo])</f>
        <v>AUXILIAR BIBLIOTECA</v>
      </c>
      <c r="G218" s="40" t="str">
        <f>_xlfn.XLOOKUP(Tabla12[[#This Row],[codigo]],Tabla5[codigo],Tabla5[Lugar Funciones])</f>
        <v>MINISTERIO DE CULTURA</v>
      </c>
      <c r="H218" s="45" t="str">
        <f>Tabla12[[#This Row],[TIPO]]</f>
        <v>FIJO</v>
      </c>
      <c r="I218" s="45" t="e">
        <f>_xlfn.XLOOKUP(Tabla12[[#This Row],[nodoc]],'[1]Temporales 2022'!$B$146:$B$362,'[1]Temporales 2022'!$F$146:$F$362)</f>
        <v>#N/A</v>
      </c>
      <c r="J218" s="45" t="e">
        <f>_xlfn.XLOOKUP(Tabla12[[#This Row],[nodoc]],'[1]Temporales 2022'!$B$146:$B$362,'[1]Temporales 2022'!$G$146:$G$362)</f>
        <v>#N/A</v>
      </c>
      <c r="K218" s="43">
        <v>11000</v>
      </c>
      <c r="L218" s="46">
        <v>0</v>
      </c>
      <c r="M218" s="43">
        <v>334.4</v>
      </c>
      <c r="N218" s="43">
        <v>315.7</v>
      </c>
      <c r="O218" s="44">
        <f>+Tabla12[[#This Row],[sbruto]]-Tabla12[[#This Row],[Impuesto Sobre la R]]-Tabla12[[#This Row],[Seguro Familiar de]]-Tabla12[[#This Row],[AFP]]-Tabla12[[#This Row],[sneto]]</f>
        <v>6467.59</v>
      </c>
      <c r="P218" s="41">
        <v>3882.31</v>
      </c>
      <c r="Q218" s="15" t="str" cm="1">
        <f t="array" ref="Q218">_xlfn.XLOOKUP(Tabla12[[#This Row],[codigo]],Tabla5[codigo],LEFT(Tabla5[Genero],1))</f>
        <v>M</v>
      </c>
      <c r="R218" s="15" t="str">
        <f>_xlfn.XLOOKUP(Tabla12[[#This Row],[codigo]],Tabla5[codigo],Tabla5[Lugar Funciones Codigo])</f>
        <v>01.83</v>
      </c>
    </row>
    <row r="219" spans="1:18">
      <c r="A219" s="40" t="s">
        <v>11</v>
      </c>
      <c r="B219" s="40" t="str">
        <f t="shared" si="3"/>
        <v>2.1.1.1.0100100385061</v>
      </c>
      <c r="C219" s="40" t="str">
        <f>_xlfn.XLOOKUP(A219,ctas[Tipo Empleado],ctas[cta])</f>
        <v>2.1.1.1.01</v>
      </c>
      <c r="D219" s="40" t="s">
        <v>2449</v>
      </c>
      <c r="E219" s="40" t="str">
        <f>_xlfn.XLOOKUP(Tabla12[[#This Row],[codigo]],Tabla5[codigo],Tabla5[Empleado])</f>
        <v>SHEILA SOLEDAD REYES GONZALEZ</v>
      </c>
      <c r="F219" s="40" t="str">
        <f>_xlfn.XLOOKUP(Tabla12[[#This Row],[codigo]],Tabla5[codigo],Tabla5[Cargo])</f>
        <v>VIGILANTE DE SALON</v>
      </c>
      <c r="G219" s="40" t="str">
        <f>_xlfn.XLOOKUP(Tabla12[[#This Row],[codigo]],Tabla5[codigo],Tabla5[Lugar Funciones])</f>
        <v>MINISTERIO DE CULTURA</v>
      </c>
      <c r="H219" s="45" t="str">
        <f>Tabla12[[#This Row],[TIPO]]</f>
        <v>FIJO</v>
      </c>
      <c r="I219" s="45" t="e">
        <f>_xlfn.XLOOKUP(Tabla12[[#This Row],[nodoc]],'[1]Temporales 2022'!$B$146:$B$362,'[1]Temporales 2022'!$F$146:$F$362)</f>
        <v>#N/A</v>
      </c>
      <c r="J219" s="45" t="e">
        <f>_xlfn.XLOOKUP(Tabla12[[#This Row],[nodoc]],'[1]Temporales 2022'!$B$146:$B$362,'[1]Temporales 2022'!$G$146:$G$362)</f>
        <v>#N/A</v>
      </c>
      <c r="K219" s="43">
        <v>11000</v>
      </c>
      <c r="L219" s="46">
        <v>0</v>
      </c>
      <c r="M219" s="43">
        <v>334.4</v>
      </c>
      <c r="N219" s="43">
        <v>315.7</v>
      </c>
      <c r="O219" s="44">
        <f>+Tabla12[[#This Row],[sbruto]]-Tabla12[[#This Row],[Impuesto Sobre la R]]-Tabla12[[#This Row],[Seguro Familiar de]]-Tabla12[[#This Row],[AFP]]-Tabla12[[#This Row],[sneto]]</f>
        <v>3873</v>
      </c>
      <c r="P219" s="41">
        <v>6476.9</v>
      </c>
      <c r="Q219" s="15" t="str" cm="1">
        <f t="array" ref="Q219">_xlfn.XLOOKUP(Tabla12[[#This Row],[codigo]],Tabla5[codigo],LEFT(Tabla5[Genero],1))</f>
        <v>F</v>
      </c>
      <c r="R219" s="15" t="str">
        <f>_xlfn.XLOOKUP(Tabla12[[#This Row],[codigo]],Tabla5[codigo],Tabla5[Lugar Funciones Codigo])</f>
        <v>01.83</v>
      </c>
    </row>
    <row r="220" spans="1:18">
      <c r="A220" s="40" t="s">
        <v>11</v>
      </c>
      <c r="B220" s="40" t="str">
        <f t="shared" si="3"/>
        <v>2.1.1.1.0101300124821</v>
      </c>
      <c r="C220" s="40" t="str">
        <f>_xlfn.XLOOKUP(A220,ctas[Tipo Empleado],ctas[cta])</f>
        <v>2.1.1.1.01</v>
      </c>
      <c r="D220" s="40" t="s">
        <v>1373</v>
      </c>
      <c r="E220" s="40" t="str">
        <f>_xlfn.XLOOKUP(Tabla12[[#This Row],[codigo]],Tabla5[codigo],Tabla5[Empleado])</f>
        <v>ANIBAL CUSTODIO</v>
      </c>
      <c r="F220" s="40" t="str">
        <f>_xlfn.XLOOKUP(Tabla12[[#This Row],[codigo]],Tabla5[codigo],Tabla5[Cargo])</f>
        <v>CONSERJE</v>
      </c>
      <c r="G220" s="40" t="str">
        <f>_xlfn.XLOOKUP(Tabla12[[#This Row],[codigo]],Tabla5[codigo],Tabla5[Lugar Funciones])</f>
        <v>MINISTERIO DE CULTURA</v>
      </c>
      <c r="H220" s="45" t="str">
        <f>Tabla12[[#This Row],[TIPO]]</f>
        <v>FIJO</v>
      </c>
      <c r="I220" s="45" t="e">
        <f>_xlfn.XLOOKUP(Tabla12[[#This Row],[nodoc]],'[1]Temporales 2022'!$B$146:$B$362,'[1]Temporales 2022'!$F$146:$F$362)</f>
        <v>#N/A</v>
      </c>
      <c r="J220" s="45" t="e">
        <f>_xlfn.XLOOKUP(Tabla12[[#This Row],[nodoc]],'[1]Temporales 2022'!$B$146:$B$362,'[1]Temporales 2022'!$G$146:$G$362)</f>
        <v>#N/A</v>
      </c>
      <c r="K220" s="43">
        <v>10000</v>
      </c>
      <c r="L220" s="46">
        <v>0</v>
      </c>
      <c r="M220" s="43">
        <v>304</v>
      </c>
      <c r="N220" s="43">
        <v>287</v>
      </c>
      <c r="O220" s="44">
        <f>+Tabla12[[#This Row],[sbruto]]-Tabla12[[#This Row],[Impuesto Sobre la R]]-Tabla12[[#This Row],[Seguro Familiar de]]-Tabla12[[#This Row],[AFP]]-Tabla12[[#This Row],[sneto]]</f>
        <v>75</v>
      </c>
      <c r="P220" s="41">
        <v>9334</v>
      </c>
      <c r="Q220" s="15" t="str" cm="1">
        <f t="array" ref="Q220">_xlfn.XLOOKUP(Tabla12[[#This Row],[codigo]],Tabla5[codigo],LEFT(Tabla5[Genero],1))</f>
        <v>M</v>
      </c>
      <c r="R220" s="15" t="str">
        <f>_xlfn.XLOOKUP(Tabla12[[#This Row],[codigo]],Tabla5[codigo],Tabla5[Lugar Funciones Codigo])</f>
        <v>01.83</v>
      </c>
    </row>
    <row r="221" spans="1:18">
      <c r="A221" s="40" t="s">
        <v>11</v>
      </c>
      <c r="B221" s="40" t="str">
        <f t="shared" si="3"/>
        <v>2.1.1.1.0100105643134</v>
      </c>
      <c r="C221" s="40" t="str">
        <f>_xlfn.XLOOKUP(A221,ctas[Tipo Empleado],ctas[cta])</f>
        <v>2.1.1.1.01</v>
      </c>
      <c r="D221" s="40" t="s">
        <v>2220</v>
      </c>
      <c r="E221" s="40" t="str">
        <f>_xlfn.XLOOKUP(Tabla12[[#This Row],[codigo]],Tabla5[codigo],Tabla5[Empleado])</f>
        <v>ANULFO BATISTA DIAZ</v>
      </c>
      <c r="F221" s="40" t="str">
        <f>_xlfn.XLOOKUP(Tabla12[[#This Row],[codigo]],Tabla5[codigo],Tabla5[Cargo])</f>
        <v>AUXILIAR IV</v>
      </c>
      <c r="G221" s="40" t="str">
        <f>_xlfn.XLOOKUP(Tabla12[[#This Row],[codigo]],Tabla5[codigo],Tabla5[Lugar Funciones])</f>
        <v>MINISTERIO DE CULTURA</v>
      </c>
      <c r="H221" s="43" t="str">
        <f>Tabla12[[#This Row],[TIPO]]</f>
        <v>FIJO</v>
      </c>
      <c r="I221" s="43" t="e">
        <f>_xlfn.XLOOKUP(Tabla12[[#This Row],[nodoc]],'[1]Temporales 2022'!$B$146:$B$362,'[1]Temporales 2022'!$F$146:$F$362)</f>
        <v>#N/A</v>
      </c>
      <c r="J221" s="43" t="e">
        <f>_xlfn.XLOOKUP(Tabla12[[#This Row],[nodoc]],'[1]Temporales 2022'!$B$146:$B$362,'[1]Temporales 2022'!$G$146:$G$362)</f>
        <v>#N/A</v>
      </c>
      <c r="K221" s="43">
        <v>10000</v>
      </c>
      <c r="L221" s="44">
        <v>0</v>
      </c>
      <c r="M221" s="43">
        <v>304</v>
      </c>
      <c r="N221" s="43">
        <v>287</v>
      </c>
      <c r="O221" s="44">
        <f>+Tabla12[[#This Row],[sbruto]]-Tabla12[[#This Row],[Impuesto Sobre la R]]-Tabla12[[#This Row],[Seguro Familiar de]]-Tabla12[[#This Row],[AFP]]-Tabla12[[#This Row],[sneto]]</f>
        <v>325</v>
      </c>
      <c r="P221" s="41">
        <v>9084</v>
      </c>
      <c r="Q221" s="15" t="str" cm="1">
        <f t="array" ref="Q221">_xlfn.XLOOKUP(Tabla12[[#This Row],[codigo]],Tabla5[codigo],LEFT(Tabla5[Genero],1))</f>
        <v>M</v>
      </c>
      <c r="R221" s="15" t="str">
        <f>_xlfn.XLOOKUP(Tabla12[[#This Row],[codigo]],Tabla5[codigo],Tabla5[Lugar Funciones Codigo])</f>
        <v>01.83</v>
      </c>
    </row>
    <row r="222" spans="1:18">
      <c r="A222" s="40" t="s">
        <v>11</v>
      </c>
      <c r="B222" s="40" t="str">
        <f t="shared" si="3"/>
        <v>2.1.1.1.0101100213881</v>
      </c>
      <c r="C222" s="40" t="str">
        <f>_xlfn.XLOOKUP(A222,ctas[Tipo Empleado],ctas[cta])</f>
        <v>2.1.1.1.01</v>
      </c>
      <c r="D222" s="40" t="s">
        <v>2271</v>
      </c>
      <c r="E222" s="40" t="str">
        <f>_xlfn.XLOOKUP(Tabla12[[#This Row],[codigo]],Tabla5[codigo],Tabla5[Empleado])</f>
        <v>FELIX ANTONIO SANCHEZ</v>
      </c>
      <c r="F222" s="40" t="str">
        <f>_xlfn.XLOOKUP(Tabla12[[#This Row],[codigo]],Tabla5[codigo],Tabla5[Cargo])</f>
        <v>SUPERV. VIG. SEG. SECC. DE VIG</v>
      </c>
      <c r="G222" s="40" t="str">
        <f>_xlfn.XLOOKUP(Tabla12[[#This Row],[codigo]],Tabla5[codigo],Tabla5[Lugar Funciones])</f>
        <v>MINISTERIO DE CULTURA</v>
      </c>
      <c r="H222" s="43" t="str">
        <f>Tabla12[[#This Row],[TIPO]]</f>
        <v>FIJO</v>
      </c>
      <c r="I222" s="43" t="e">
        <f>_xlfn.XLOOKUP(Tabla12[[#This Row],[nodoc]],'[1]Temporales 2022'!$B$146:$B$362,'[1]Temporales 2022'!$F$146:$F$362)</f>
        <v>#N/A</v>
      </c>
      <c r="J222" s="43" t="e">
        <f>_xlfn.XLOOKUP(Tabla12[[#This Row],[nodoc]],'[1]Temporales 2022'!$B$146:$B$362,'[1]Temporales 2022'!$G$146:$G$362)</f>
        <v>#N/A</v>
      </c>
      <c r="K222" s="43">
        <v>10000</v>
      </c>
      <c r="L222" s="44">
        <v>0</v>
      </c>
      <c r="M222" s="43">
        <v>304</v>
      </c>
      <c r="N222" s="43">
        <v>287</v>
      </c>
      <c r="O222" s="44">
        <f>+Tabla12[[#This Row],[sbruto]]-Tabla12[[#This Row],[Impuesto Sobre la R]]-Tabla12[[#This Row],[Seguro Familiar de]]-Tabla12[[#This Row],[AFP]]-Tabla12[[#This Row],[sneto]]</f>
        <v>375</v>
      </c>
      <c r="P222" s="41">
        <v>9034</v>
      </c>
      <c r="Q222" s="15" t="str" cm="1">
        <f t="array" ref="Q222">_xlfn.XLOOKUP(Tabla12[[#This Row],[codigo]],Tabla5[codigo],LEFT(Tabla5[Genero],1))</f>
        <v>M</v>
      </c>
      <c r="R222" s="15" t="str">
        <f>_xlfn.XLOOKUP(Tabla12[[#This Row],[codigo]],Tabla5[codigo],Tabla5[Lugar Funciones Codigo])</f>
        <v>01.83</v>
      </c>
    </row>
    <row r="223" spans="1:18">
      <c r="A223" s="40" t="s">
        <v>11</v>
      </c>
      <c r="B223" s="40" t="str">
        <f t="shared" si="3"/>
        <v>2.1.1.1.0100107882417</v>
      </c>
      <c r="C223" s="40" t="str">
        <f>_xlfn.XLOOKUP(A223,ctas[Tipo Empleado],ctas[cta])</f>
        <v>2.1.1.1.01</v>
      </c>
      <c r="D223" s="40" t="s">
        <v>2401</v>
      </c>
      <c r="E223" s="40" t="str">
        <f>_xlfn.XLOOKUP(Tabla12[[#This Row],[codigo]],Tabla5[codigo],Tabla5[Empleado])</f>
        <v>PASCUAL ADRIANO NUÑEZ TAVERAS</v>
      </c>
      <c r="F223" s="40" t="str">
        <f>_xlfn.XLOOKUP(Tabla12[[#This Row],[codigo]],Tabla5[codigo],Tabla5[Cargo])</f>
        <v>JARDINERO (A)</v>
      </c>
      <c r="G223" s="40" t="str">
        <f>_xlfn.XLOOKUP(Tabla12[[#This Row],[codigo]],Tabla5[codigo],Tabla5[Lugar Funciones])</f>
        <v>MINISTERIO DE CULTURA</v>
      </c>
      <c r="H223" s="43" t="str">
        <f>Tabla12[[#This Row],[TIPO]]</f>
        <v>FIJO</v>
      </c>
      <c r="I223" s="43" t="e">
        <f>_xlfn.XLOOKUP(Tabla12[[#This Row],[nodoc]],'[1]Temporales 2022'!$B$146:$B$362,'[1]Temporales 2022'!$F$146:$F$362)</f>
        <v>#N/A</v>
      </c>
      <c r="J223" s="43" t="e">
        <f>_xlfn.XLOOKUP(Tabla12[[#This Row],[nodoc]],'[1]Temporales 2022'!$B$146:$B$362,'[1]Temporales 2022'!$G$146:$G$362)</f>
        <v>#N/A</v>
      </c>
      <c r="K223" s="43">
        <v>10000</v>
      </c>
      <c r="L223" s="44">
        <v>0</v>
      </c>
      <c r="M223" s="43">
        <v>304</v>
      </c>
      <c r="N223" s="43">
        <v>287</v>
      </c>
      <c r="O223" s="44">
        <f>+Tabla12[[#This Row],[sbruto]]-Tabla12[[#This Row],[Impuesto Sobre la R]]-Tabla12[[#This Row],[Seguro Familiar de]]-Tabla12[[#This Row],[AFP]]-Tabla12[[#This Row],[sneto]]</f>
        <v>4184.38</v>
      </c>
      <c r="P223" s="41">
        <v>5224.62</v>
      </c>
      <c r="Q223" s="15" t="str" cm="1">
        <f t="array" ref="Q223">_xlfn.XLOOKUP(Tabla12[[#This Row],[codigo]],Tabla5[codigo],LEFT(Tabla5[Genero],1))</f>
        <v>M</v>
      </c>
      <c r="R223" s="15" t="str">
        <f>_xlfn.XLOOKUP(Tabla12[[#This Row],[codigo]],Tabla5[codigo],Tabla5[Lugar Funciones Codigo])</f>
        <v>01.83</v>
      </c>
    </row>
    <row r="224" spans="1:18">
      <c r="A224" s="40" t="s">
        <v>11</v>
      </c>
      <c r="B224" s="40" t="str">
        <f t="shared" si="3"/>
        <v>2.1.1.1.0105401069371</v>
      </c>
      <c r="C224" s="40" t="str">
        <f>_xlfn.XLOOKUP(A224,ctas[Tipo Empleado],ctas[cta])</f>
        <v>2.1.1.1.01</v>
      </c>
      <c r="D224" s="40" t="s">
        <v>2423</v>
      </c>
      <c r="E224" s="40" t="str">
        <f>_xlfn.XLOOKUP(Tabla12[[#This Row],[codigo]],Tabla5[codigo],Tabla5[Empleado])</f>
        <v>RAMON FARI ROSARIO PEÑA</v>
      </c>
      <c r="F224" s="40" t="str">
        <f>_xlfn.XLOOKUP(Tabla12[[#This Row],[codigo]],Tabla5[codigo],Tabla5[Cargo])</f>
        <v>DIRECTOR (A)</v>
      </c>
      <c r="G224" s="40" t="str">
        <f>_xlfn.XLOOKUP(Tabla12[[#This Row],[codigo]],Tabla5[codigo],Tabla5[Lugar Funciones])</f>
        <v>VICEMINISTERIO DE IDENTIDAD CULTURAL Y CIUDADANA</v>
      </c>
      <c r="H224" s="45" t="str">
        <f>Tabla12[[#This Row],[TIPO]]</f>
        <v>FIJO</v>
      </c>
      <c r="I224" s="45" t="e">
        <f>_xlfn.XLOOKUP(Tabla12[[#This Row],[nodoc]],'[1]Temporales 2022'!$B$146:$B$362,'[1]Temporales 2022'!$F$146:$F$362)</f>
        <v>#N/A</v>
      </c>
      <c r="J224" s="45" t="e">
        <f>_xlfn.XLOOKUP(Tabla12[[#This Row],[nodoc]],'[1]Temporales 2022'!$B$146:$B$362,'[1]Temporales 2022'!$G$146:$G$362)</f>
        <v>#N/A</v>
      </c>
      <c r="K224" s="43">
        <v>140000</v>
      </c>
      <c r="L224" s="45">
        <v>20839.310000000001</v>
      </c>
      <c r="M224" s="43">
        <v>4256</v>
      </c>
      <c r="N224" s="43">
        <v>4018</v>
      </c>
      <c r="O224" s="44">
        <f>+Tabla12[[#This Row],[sbruto]]-Tabla12[[#This Row],[Impuesto Sobre la R]]-Tabla12[[#This Row],[Seguro Familiar de]]-Tabla12[[#This Row],[AFP]]-Tabla12[[#This Row],[sneto]]</f>
        <v>2725.2400000000052</v>
      </c>
      <c r="P224" s="41">
        <v>108161.45</v>
      </c>
      <c r="Q224" s="15" t="str" cm="1">
        <f t="array" ref="Q224">_xlfn.XLOOKUP(Tabla12[[#This Row],[codigo]],Tabla5[codigo],LEFT(Tabla5[Genero],1))</f>
        <v>M</v>
      </c>
      <c r="R224" s="15" t="str">
        <f>_xlfn.XLOOKUP(Tabla12[[#This Row],[codigo]],Tabla5[codigo],Tabla5[Lugar Funciones Codigo])</f>
        <v>01.83.04</v>
      </c>
    </row>
    <row r="225" spans="1:18">
      <c r="A225" s="40" t="s">
        <v>11</v>
      </c>
      <c r="B225" s="40" t="str">
        <f t="shared" si="3"/>
        <v>2.1.1.1.0100100756808</v>
      </c>
      <c r="C225" s="40" t="str">
        <f>_xlfn.XLOOKUP(A225,ctas[Tipo Empleado],ctas[cta])</f>
        <v>2.1.1.1.01</v>
      </c>
      <c r="D225" s="40" t="s">
        <v>2876</v>
      </c>
      <c r="E225" s="40" t="str">
        <f>_xlfn.XLOOKUP(Tabla12[[#This Row],[codigo]],Tabla5[codigo],Tabla5[Empleado])</f>
        <v>JUAN EMILIO BAEZ MELO</v>
      </c>
      <c r="F225" s="40" t="str">
        <f>_xlfn.XLOOKUP(Tabla12[[#This Row],[codigo]],Tabla5[codigo],Tabla5[Cargo])</f>
        <v>COORD.PARTICIP FERIA NAC.E INT</v>
      </c>
      <c r="G225" s="40" t="str">
        <f>_xlfn.XLOOKUP(Tabla12[[#This Row],[codigo]],Tabla5[codigo],Tabla5[Lugar Funciones])</f>
        <v>DIRECCION DE FERIA DEL LIBRO</v>
      </c>
      <c r="H225" s="43" t="str">
        <f>Tabla12[[#This Row],[TIPO]]</f>
        <v>FIJO</v>
      </c>
      <c r="I225" s="43" t="e">
        <f>_xlfn.XLOOKUP(Tabla12[[#This Row],[nodoc]],'[1]Temporales 2022'!$B$146:$B$362,'[1]Temporales 2022'!$F$146:$F$362)</f>
        <v>#N/A</v>
      </c>
      <c r="J225" s="43" t="e">
        <f>_xlfn.XLOOKUP(Tabla12[[#This Row],[nodoc]],'[1]Temporales 2022'!$B$146:$B$362,'[1]Temporales 2022'!$G$146:$G$362)</f>
        <v>#N/A</v>
      </c>
      <c r="K225" s="43">
        <v>45000</v>
      </c>
      <c r="L225" s="43">
        <v>1148.33</v>
      </c>
      <c r="M225" s="43">
        <v>1368</v>
      </c>
      <c r="N225" s="43">
        <v>1291.5</v>
      </c>
      <c r="O225" s="44">
        <f>+Tabla12[[#This Row],[sbruto]]-Tabla12[[#This Row],[Impuesto Sobre la R]]-Tabla12[[#This Row],[Seguro Familiar de]]-Tabla12[[#This Row],[AFP]]-Tabla12[[#This Row],[sneto]]</f>
        <v>75</v>
      </c>
      <c r="P225" s="41">
        <v>41117.17</v>
      </c>
      <c r="Q225" s="15" t="str" cm="1">
        <f t="array" ref="Q225">_xlfn.XLOOKUP(Tabla12[[#This Row],[codigo]],Tabla5[codigo],LEFT(Tabla5[Genero],1))</f>
        <v>M</v>
      </c>
      <c r="R225" s="15" t="str">
        <f>_xlfn.XLOOKUP(Tabla12[[#This Row],[codigo]],Tabla5[codigo],Tabla5[Lugar Funciones Codigo])</f>
        <v>01.83.04.01.01</v>
      </c>
    </row>
    <row r="226" spans="1:18">
      <c r="A226" s="40" t="s">
        <v>11</v>
      </c>
      <c r="B226" s="40" t="str">
        <f t="shared" si="3"/>
        <v>2.1.1.1.0140217308432</v>
      </c>
      <c r="C226" s="40" t="str">
        <f>_xlfn.XLOOKUP(A226,ctas[Tipo Empleado],ctas[cta])</f>
        <v>2.1.1.1.01</v>
      </c>
      <c r="D226" s="40" t="s">
        <v>2426</v>
      </c>
      <c r="E226" s="40" t="str">
        <f>_xlfn.XLOOKUP(Tabla12[[#This Row],[codigo]],Tabla5[codigo],Tabla5[Empleado])</f>
        <v>RAMON IVAN GEO MOSCOSO</v>
      </c>
      <c r="F226" s="40" t="str">
        <f>_xlfn.XLOOKUP(Tabla12[[#This Row],[codigo]],Tabla5[codigo],Tabla5[Cargo])</f>
        <v>AUXILIAR</v>
      </c>
      <c r="G226" s="40" t="str">
        <f>_xlfn.XLOOKUP(Tabla12[[#This Row],[codigo]],Tabla5[codigo],Tabla5[Lugar Funciones])</f>
        <v>OFICINA DE ACCESO A LA INFORMACION OAI</v>
      </c>
      <c r="H226" s="43" t="str">
        <f>Tabla12[[#This Row],[TIPO]]</f>
        <v>FIJO</v>
      </c>
      <c r="I226" s="43" t="e">
        <f>_xlfn.XLOOKUP(Tabla12[[#This Row],[nodoc]],'[1]Temporales 2022'!$B$146:$B$362,'[1]Temporales 2022'!$F$146:$F$362)</f>
        <v>#N/A</v>
      </c>
      <c r="J226" s="43" t="e">
        <f>_xlfn.XLOOKUP(Tabla12[[#This Row],[nodoc]],'[1]Temporales 2022'!$B$146:$B$362,'[1]Temporales 2022'!$G$146:$G$362)</f>
        <v>#N/A</v>
      </c>
      <c r="K226" s="43">
        <v>40000</v>
      </c>
      <c r="L226" s="43">
        <v>442.65</v>
      </c>
      <c r="M226" s="43">
        <v>1216</v>
      </c>
      <c r="N226" s="43">
        <v>1148</v>
      </c>
      <c r="O226" s="44">
        <f>+Tabla12[[#This Row],[sbruto]]-Tabla12[[#This Row],[Impuesto Sobre la R]]-Tabla12[[#This Row],[Seguro Familiar de]]-Tabla12[[#This Row],[AFP]]-Tabla12[[#This Row],[sneto]]</f>
        <v>25</v>
      </c>
      <c r="P226" s="41">
        <v>37168.35</v>
      </c>
      <c r="Q226" s="15" t="str" cm="1">
        <f t="array" ref="Q226">_xlfn.XLOOKUP(Tabla12[[#This Row],[codigo]],Tabla5[codigo],LEFT(Tabla5[Genero],1))</f>
        <v>M</v>
      </c>
      <c r="R226" s="15" t="str">
        <f>_xlfn.XLOOKUP(Tabla12[[#This Row],[codigo]],Tabla5[codigo],Tabla5[Lugar Funciones Codigo])</f>
        <v>01.83.00.00.00.16</v>
      </c>
    </row>
    <row r="227" spans="1:18">
      <c r="A227" s="40" t="s">
        <v>11</v>
      </c>
      <c r="B227" s="40" t="str">
        <f t="shared" si="3"/>
        <v>2.1.1.1.0105601796690</v>
      </c>
      <c r="C227" s="40" t="str">
        <f>_xlfn.XLOOKUP(A227,ctas[Tipo Empleado],ctas[cta])</f>
        <v>2.1.1.1.01</v>
      </c>
      <c r="D227" s="40" t="s">
        <v>2446</v>
      </c>
      <c r="E227" s="40" t="str">
        <f>_xlfn.XLOOKUP(Tabla12[[#This Row],[codigo]],Tabla5[codigo],Tabla5[Empleado])</f>
        <v>SCARLETT GARCIA VILLAR</v>
      </c>
      <c r="F227" s="40" t="str">
        <f>_xlfn.XLOOKUP(Tabla12[[#This Row],[codigo]],Tabla5[codigo],Tabla5[Cargo])</f>
        <v>AUXILIAR</v>
      </c>
      <c r="G227" s="40" t="str">
        <f>_xlfn.XLOOKUP(Tabla12[[#This Row],[codigo]],Tabla5[codigo],Tabla5[Lugar Funciones])</f>
        <v>OFICINA DE ACCESO A LA INFORMACION OAI</v>
      </c>
      <c r="H227" s="45" t="str">
        <f>Tabla12[[#This Row],[TIPO]]</f>
        <v>FIJO</v>
      </c>
      <c r="I227" s="45" t="e">
        <f>_xlfn.XLOOKUP(Tabla12[[#This Row],[nodoc]],'[1]Temporales 2022'!$B$146:$B$362,'[1]Temporales 2022'!$F$146:$F$362)</f>
        <v>#N/A</v>
      </c>
      <c r="J227" s="45" t="e">
        <f>_xlfn.XLOOKUP(Tabla12[[#This Row],[nodoc]],'[1]Temporales 2022'!$B$146:$B$362,'[1]Temporales 2022'!$G$146:$G$362)</f>
        <v>#N/A</v>
      </c>
      <c r="K227" s="43">
        <v>35000</v>
      </c>
      <c r="L227" s="46">
        <v>0</v>
      </c>
      <c r="M227" s="43">
        <v>1064</v>
      </c>
      <c r="N227" s="43">
        <v>1004.5</v>
      </c>
      <c r="O227" s="44">
        <f>+Tabla12[[#This Row],[sbruto]]-Tabla12[[#This Row],[Impuesto Sobre la R]]-Tabla12[[#This Row],[Seguro Familiar de]]-Tabla12[[#This Row],[AFP]]-Tabla12[[#This Row],[sneto]]</f>
        <v>8111.869999999999</v>
      </c>
      <c r="P227" s="41">
        <v>24819.63</v>
      </c>
      <c r="Q227" s="15" t="str" cm="1">
        <f t="array" ref="Q227">_xlfn.XLOOKUP(Tabla12[[#This Row],[codigo]],Tabla5[codigo],LEFT(Tabla5[Genero],1))</f>
        <v>F</v>
      </c>
      <c r="R227" s="15" t="str">
        <f>_xlfn.XLOOKUP(Tabla12[[#This Row],[codigo]],Tabla5[codigo],Tabla5[Lugar Funciones Codigo])</f>
        <v>01.83.00.00.00.16</v>
      </c>
    </row>
    <row r="228" spans="1:18">
      <c r="A228" s="40" t="s">
        <v>11</v>
      </c>
      <c r="B228" s="40" t="str">
        <f t="shared" si="3"/>
        <v>2.1.1.1.0100118528967</v>
      </c>
      <c r="C228" s="40" t="str">
        <f>_xlfn.XLOOKUP(A228,ctas[Tipo Empleado],ctas[cta])</f>
        <v>2.1.1.1.01</v>
      </c>
      <c r="D228" s="40" t="s">
        <v>2309</v>
      </c>
      <c r="E228" s="40" t="str">
        <f>_xlfn.XLOOKUP(Tabla12[[#This Row],[codigo]],Tabla5[codigo],Tabla5[Empleado])</f>
        <v>JESUS RAFAEL PANIAGUA MATOS</v>
      </c>
      <c r="F228" s="40" t="str">
        <f>_xlfn.XLOOKUP(Tabla12[[#This Row],[codigo]],Tabla5[codigo],Tabla5[Cargo])</f>
        <v>SECRETARIO (A) GENERAL</v>
      </c>
      <c r="G228" s="40" t="str">
        <f>_xlfn.XLOOKUP(Tabla12[[#This Row],[codigo]],Tabla5[codigo],Tabla5[Lugar Funciones])</f>
        <v>COMISION NACIONAL DOMINICANA PARA LA UNESCO</v>
      </c>
      <c r="H228" s="45" t="str">
        <f>Tabla12[[#This Row],[TIPO]]</f>
        <v>FIJO</v>
      </c>
      <c r="I228" s="45" t="e">
        <f>_xlfn.XLOOKUP(Tabla12[[#This Row],[nodoc]],'[1]Temporales 2022'!$B$146:$B$362,'[1]Temporales 2022'!$F$146:$F$362)</f>
        <v>#N/A</v>
      </c>
      <c r="J228" s="45" t="e">
        <f>_xlfn.XLOOKUP(Tabla12[[#This Row],[nodoc]],'[1]Temporales 2022'!$B$146:$B$362,'[1]Temporales 2022'!$G$146:$G$362)</f>
        <v>#N/A</v>
      </c>
      <c r="K228" s="43">
        <v>180000</v>
      </c>
      <c r="L228" s="45">
        <v>31055.42</v>
      </c>
      <c r="M228" s="43">
        <v>4943.8</v>
      </c>
      <c r="N228" s="43">
        <v>5166</v>
      </c>
      <c r="O228" s="44">
        <f>+Tabla12[[#This Row],[sbruto]]-Tabla12[[#This Row],[Impuesto Sobre la R]]-Tabla12[[#This Row],[Seguro Familiar de]]-Tabla12[[#This Row],[AFP]]-Tabla12[[#This Row],[sneto]]</f>
        <v>25.000000000029104</v>
      </c>
      <c r="P228" s="41">
        <v>138809.78</v>
      </c>
      <c r="Q228" s="15" t="str" cm="1">
        <f t="array" ref="Q228">_xlfn.XLOOKUP(Tabla12[[#This Row],[codigo]],Tabla5[codigo],LEFT(Tabla5[Genero],1))</f>
        <v>M</v>
      </c>
      <c r="R228" s="15" t="str">
        <f>_xlfn.XLOOKUP(Tabla12[[#This Row],[codigo]],Tabla5[codigo],Tabla5[Lugar Funciones Codigo])</f>
        <v>01.83.00.00.00.17</v>
      </c>
    </row>
    <row r="229" spans="1:18">
      <c r="A229" s="40" t="s">
        <v>11</v>
      </c>
      <c r="B229" s="40" t="str">
        <f t="shared" si="3"/>
        <v>2.1.1.1.0106000090511</v>
      </c>
      <c r="C229" s="40" t="str">
        <f>_xlfn.XLOOKUP(A229,ctas[Tipo Empleado],ctas[cta])</f>
        <v>2.1.1.1.01</v>
      </c>
      <c r="D229" s="40" t="s">
        <v>1391</v>
      </c>
      <c r="E229" s="40" t="str">
        <f>_xlfn.XLOOKUP(Tabla12[[#This Row],[codigo]],Tabla5[codigo],Tabla5[Empleado])</f>
        <v>JENNY ALODIA ACOSTA MARTINEZ</v>
      </c>
      <c r="F229" s="40" t="str">
        <f>_xlfn.XLOOKUP(Tabla12[[#This Row],[codigo]],Tabla5[codigo],Tabla5[Cargo])</f>
        <v>SECRETARIO EJE.CONSEJO NAC.CUL</v>
      </c>
      <c r="G229" s="40" t="str">
        <f>_xlfn.XLOOKUP(Tabla12[[#This Row],[codigo]],Tabla5[codigo],Tabla5[Lugar Funciones])</f>
        <v>COMISION NACIONAL DOMINICANA PARA LA UNESCO</v>
      </c>
      <c r="H229" s="43" t="str">
        <f>Tabla12[[#This Row],[TIPO]]</f>
        <v>FIJO</v>
      </c>
      <c r="I229" s="43" t="e">
        <f>_xlfn.XLOOKUP(Tabla12[[#This Row],[nodoc]],'[1]Temporales 2022'!$B$146:$B$362,'[1]Temporales 2022'!$F$146:$F$362)</f>
        <v>#N/A</v>
      </c>
      <c r="J229" s="43" t="e">
        <f>_xlfn.XLOOKUP(Tabla12[[#This Row],[nodoc]],'[1]Temporales 2022'!$B$146:$B$362,'[1]Temporales 2022'!$G$146:$G$362)</f>
        <v>#N/A</v>
      </c>
      <c r="K229" s="43">
        <v>65000</v>
      </c>
      <c r="L229" s="43">
        <v>4427.58</v>
      </c>
      <c r="M229" s="43">
        <v>1976</v>
      </c>
      <c r="N229" s="43">
        <v>1865.5</v>
      </c>
      <c r="O229" s="44">
        <f>+Tabla12[[#This Row],[sbruto]]-Tabla12[[#This Row],[Impuesto Sobre la R]]-Tabla12[[#This Row],[Seguro Familiar de]]-Tabla12[[#This Row],[AFP]]-Tabla12[[#This Row],[sneto]]</f>
        <v>375</v>
      </c>
      <c r="P229" s="41">
        <v>56355.92</v>
      </c>
      <c r="Q229" s="15" t="str" cm="1">
        <f t="array" ref="Q229">_xlfn.XLOOKUP(Tabla12[[#This Row],[codigo]],Tabla5[codigo],LEFT(Tabla5[Genero],1))</f>
        <v>F</v>
      </c>
      <c r="R229" s="15" t="str">
        <f>_xlfn.XLOOKUP(Tabla12[[#This Row],[codigo]],Tabla5[codigo],Tabla5[Lugar Funciones Codigo])</f>
        <v>01.83.00.00.00.17</v>
      </c>
    </row>
    <row r="230" spans="1:18">
      <c r="A230" s="40" t="s">
        <v>11</v>
      </c>
      <c r="B230" s="40" t="str">
        <f t="shared" si="3"/>
        <v>2.1.1.1.0122500786433</v>
      </c>
      <c r="C230" s="40" t="str">
        <f>_xlfn.XLOOKUP(A230,ctas[Tipo Empleado],ctas[cta])</f>
        <v>2.1.1.1.01</v>
      </c>
      <c r="D230" s="40" t="s">
        <v>2246</v>
      </c>
      <c r="E230" s="40" t="str">
        <f>_xlfn.XLOOKUP(Tabla12[[#This Row],[codigo]],Tabla5[codigo],Tabla5[Empleado])</f>
        <v>DANIELO CALDERON GENAO</v>
      </c>
      <c r="F230" s="40" t="str">
        <f>_xlfn.XLOOKUP(Tabla12[[#This Row],[codigo]],Tabla5[codigo],Tabla5[Cargo])</f>
        <v>AUXILIAR ADMINISTRATIVO (A)</v>
      </c>
      <c r="G230" s="40" t="str">
        <f>_xlfn.XLOOKUP(Tabla12[[#This Row],[codigo]],Tabla5[codigo],Tabla5[Lugar Funciones])</f>
        <v>COMISION NACIONAL DOMINICANA PARA LA UNESCO</v>
      </c>
      <c r="H230" s="43" t="str">
        <f>Tabla12[[#This Row],[TIPO]]</f>
        <v>FIJO</v>
      </c>
      <c r="I230" s="43" t="e">
        <f>_xlfn.XLOOKUP(Tabla12[[#This Row],[nodoc]],'[1]Temporales 2022'!$B$146:$B$362,'[1]Temporales 2022'!$F$146:$F$362)</f>
        <v>#N/A</v>
      </c>
      <c r="J230" s="43" t="e">
        <f>_xlfn.XLOOKUP(Tabla12[[#This Row],[nodoc]],'[1]Temporales 2022'!$B$146:$B$362,'[1]Temporales 2022'!$G$146:$G$362)</f>
        <v>#N/A</v>
      </c>
      <c r="K230" s="43">
        <v>25000</v>
      </c>
      <c r="L230" s="44">
        <v>0</v>
      </c>
      <c r="M230" s="43">
        <v>760</v>
      </c>
      <c r="N230" s="43">
        <v>717.5</v>
      </c>
      <c r="O230" s="44">
        <f>+Tabla12[[#This Row],[sbruto]]-Tabla12[[#This Row],[Impuesto Sobre la R]]-Tabla12[[#This Row],[Seguro Familiar de]]-Tabla12[[#This Row],[AFP]]-Tabla12[[#This Row],[sneto]]</f>
        <v>25</v>
      </c>
      <c r="P230" s="41">
        <v>23497.5</v>
      </c>
      <c r="Q230" s="15" t="str" cm="1">
        <f t="array" ref="Q230">_xlfn.XLOOKUP(Tabla12[[#This Row],[codigo]],Tabla5[codigo],LEFT(Tabla5[Genero],1))</f>
        <v>M</v>
      </c>
      <c r="R230" s="15" t="str">
        <f>_xlfn.XLOOKUP(Tabla12[[#This Row],[codigo]],Tabla5[codigo],Tabla5[Lugar Funciones Codigo])</f>
        <v>01.83.00.00.00.17</v>
      </c>
    </row>
    <row r="231" spans="1:18">
      <c r="A231" s="40" t="s">
        <v>11</v>
      </c>
      <c r="B231" s="40" t="str">
        <f t="shared" si="3"/>
        <v>2.1.1.1.0100115673162</v>
      </c>
      <c r="C231" s="40" t="str">
        <f>_xlfn.XLOOKUP(A231,ctas[Tipo Empleado],ctas[cta])</f>
        <v>2.1.1.1.01</v>
      </c>
      <c r="D231" s="40" t="s">
        <v>2420</v>
      </c>
      <c r="E231" s="40" t="str">
        <f>_xlfn.XLOOKUP(Tabla12[[#This Row],[codigo]],Tabla5[codigo],Tabla5[Empleado])</f>
        <v>RAMON ANTONIO DE LEON RUIZ</v>
      </c>
      <c r="F231" s="40" t="str">
        <f>_xlfn.XLOOKUP(Tabla12[[#This Row],[codigo]],Tabla5[codigo],Tabla5[Cargo])</f>
        <v>CHOFER I</v>
      </c>
      <c r="G231" s="40" t="str">
        <f>_xlfn.XLOOKUP(Tabla12[[#This Row],[codigo]],Tabla5[codigo],Tabla5[Lugar Funciones])</f>
        <v>COMISION NACIONAL DOMINICANA PARA LA UNESCO</v>
      </c>
      <c r="H231" s="45" t="str">
        <f>Tabla12[[#This Row],[TIPO]]</f>
        <v>FIJO</v>
      </c>
      <c r="I231" s="45" t="e">
        <f>_xlfn.XLOOKUP(Tabla12[[#This Row],[nodoc]],'[1]Temporales 2022'!$B$146:$B$362,'[1]Temporales 2022'!$F$146:$F$362)</f>
        <v>#N/A</v>
      </c>
      <c r="J231" s="45" t="e">
        <f>_xlfn.XLOOKUP(Tabla12[[#This Row],[nodoc]],'[1]Temporales 2022'!$B$146:$B$362,'[1]Temporales 2022'!$G$146:$G$362)</f>
        <v>#N/A</v>
      </c>
      <c r="K231" s="43">
        <v>24000</v>
      </c>
      <c r="L231" s="46">
        <v>0</v>
      </c>
      <c r="M231" s="43">
        <v>729.6</v>
      </c>
      <c r="N231" s="43">
        <v>688.8</v>
      </c>
      <c r="O231" s="44">
        <f>+Tabla12[[#This Row],[sbruto]]-Tabla12[[#This Row],[Impuesto Sobre la R]]-Tabla12[[#This Row],[Seguro Familiar de]]-Tabla12[[#This Row],[AFP]]-Tabla12[[#This Row],[sneto]]</f>
        <v>25.000000000003638</v>
      </c>
      <c r="P231" s="41">
        <v>22556.6</v>
      </c>
      <c r="Q231" s="15" t="str" cm="1">
        <f t="array" ref="Q231">_xlfn.XLOOKUP(Tabla12[[#This Row],[codigo]],Tabla5[codigo],LEFT(Tabla5[Genero],1))</f>
        <v>M</v>
      </c>
      <c r="R231" s="15" t="str">
        <f>_xlfn.XLOOKUP(Tabla12[[#This Row],[codigo]],Tabla5[codigo],Tabla5[Lugar Funciones Codigo])</f>
        <v>01.83.00.00.00.17</v>
      </c>
    </row>
    <row r="232" spans="1:18">
      <c r="A232" s="40" t="s">
        <v>11</v>
      </c>
      <c r="B232" s="40" t="str">
        <f t="shared" si="3"/>
        <v>2.1.1.1.0100111460119</v>
      </c>
      <c r="C232" s="40" t="str">
        <f>_xlfn.XLOOKUP(A232,ctas[Tipo Empleado],ctas[cta])</f>
        <v>2.1.1.1.01</v>
      </c>
      <c r="D232" s="40" t="s">
        <v>2352</v>
      </c>
      <c r="E232" s="40" t="str">
        <f>_xlfn.XLOOKUP(Tabla12[[#This Row],[codigo]],Tabla5[codigo],Tabla5[Empleado])</f>
        <v>LICET ALTAGRACIA BRETON MARTINEZ</v>
      </c>
      <c r="F232" s="40" t="str">
        <f>_xlfn.XLOOKUP(Tabla12[[#This Row],[codigo]],Tabla5[codigo],Tabla5[Cargo])</f>
        <v>ENCARGADA DE MAYORDOMIA</v>
      </c>
      <c r="G232" s="40" t="str">
        <f>_xlfn.XLOOKUP(Tabla12[[#This Row],[codigo]],Tabla5[codigo],Tabla5[Lugar Funciones])</f>
        <v>COMISION NACIONAL DOMINICANA PARA LA UNESCO</v>
      </c>
      <c r="H232" s="45" t="str">
        <f>Tabla12[[#This Row],[TIPO]]</f>
        <v>FIJO</v>
      </c>
      <c r="I232" s="45" t="e">
        <f>_xlfn.XLOOKUP(Tabla12[[#This Row],[nodoc]],'[1]Temporales 2022'!$B$146:$B$362,'[1]Temporales 2022'!$F$146:$F$362)</f>
        <v>#N/A</v>
      </c>
      <c r="J232" s="45" t="e">
        <f>_xlfn.XLOOKUP(Tabla12[[#This Row],[nodoc]],'[1]Temporales 2022'!$B$146:$B$362,'[1]Temporales 2022'!$G$146:$G$362)</f>
        <v>#N/A</v>
      </c>
      <c r="K232" s="43">
        <v>10000</v>
      </c>
      <c r="L232" s="46">
        <v>0</v>
      </c>
      <c r="M232" s="43">
        <v>304</v>
      </c>
      <c r="N232" s="43">
        <v>287</v>
      </c>
      <c r="O232" s="44">
        <f>+Tabla12[[#This Row],[sbruto]]-Tabla12[[#This Row],[Impuesto Sobre la R]]-Tabla12[[#This Row],[Seguro Familiar de]]-Tabla12[[#This Row],[AFP]]-Tabla12[[#This Row],[sneto]]</f>
        <v>375</v>
      </c>
      <c r="P232" s="41">
        <v>9034</v>
      </c>
      <c r="Q232" s="15" t="str" cm="1">
        <f t="array" ref="Q232">_xlfn.XLOOKUP(Tabla12[[#This Row],[codigo]],Tabla5[codigo],LEFT(Tabla5[Genero],1))</f>
        <v>F</v>
      </c>
      <c r="R232" s="15" t="str">
        <f>_xlfn.XLOOKUP(Tabla12[[#This Row],[codigo]],Tabla5[codigo],Tabla5[Lugar Funciones Codigo])</f>
        <v>01.83.00.00.00.17</v>
      </c>
    </row>
    <row r="233" spans="1:18">
      <c r="A233" s="40" t="s">
        <v>11</v>
      </c>
      <c r="B233" s="40" t="str">
        <f t="shared" si="3"/>
        <v>2.1.1.1.0101100013935</v>
      </c>
      <c r="C233" s="40" t="str">
        <f>_xlfn.XLOOKUP(A233,ctas[Tipo Empleado],ctas[cta])</f>
        <v>2.1.1.1.01</v>
      </c>
      <c r="D233" s="40" t="s">
        <v>1577</v>
      </c>
      <c r="E233" s="40" t="str">
        <f>_xlfn.XLOOKUP(Tabla12[[#This Row],[codigo]],Tabla5[codigo],Tabla5[Empleado])</f>
        <v>ARIANNY JACKELINE CARRASCO CESPEDES</v>
      </c>
      <c r="F233" s="40" t="str">
        <f>_xlfn.XLOOKUP(Tabla12[[#This Row],[codigo]],Tabla5[codigo],Tabla5[Cargo])</f>
        <v>COORDINADOR (A) DE COMPENSACION Y BENEFICIOS</v>
      </c>
      <c r="G233" s="40" t="str">
        <f>_xlfn.XLOOKUP(Tabla12[[#This Row],[codigo]],Tabla5[codigo],Tabla5[Lugar Funciones])</f>
        <v>COMISION NACIONAL DE ESPECTACULOS PUBLICOS Y RADIOFONIA</v>
      </c>
      <c r="H233" s="45" t="str">
        <f>Tabla12[[#This Row],[TIPO]]</f>
        <v>FIJO</v>
      </c>
      <c r="I233" s="45" t="e">
        <f>_xlfn.XLOOKUP(Tabla12[[#This Row],[nodoc]],'[1]Temporales 2022'!$B$146:$B$362,'[1]Temporales 2022'!$F$146:$F$362)</f>
        <v>#N/A</v>
      </c>
      <c r="J233" s="45" t="e">
        <f>_xlfn.XLOOKUP(Tabla12[[#This Row],[nodoc]],'[1]Temporales 2022'!$B$146:$B$362,'[1]Temporales 2022'!$G$146:$G$362)</f>
        <v>#N/A</v>
      </c>
      <c r="K233" s="43">
        <v>65000</v>
      </c>
      <c r="L233" s="45">
        <v>4427.58</v>
      </c>
      <c r="M233" s="43">
        <v>1976</v>
      </c>
      <c r="N233" s="43">
        <v>1865.5</v>
      </c>
      <c r="O233" s="44">
        <f>+Tabla12[[#This Row],[sbruto]]-Tabla12[[#This Row],[Impuesto Sobre la R]]-Tabla12[[#This Row],[Seguro Familiar de]]-Tabla12[[#This Row],[AFP]]-Tabla12[[#This Row],[sneto]]</f>
        <v>3959</v>
      </c>
      <c r="P233" s="41">
        <v>52771.92</v>
      </c>
      <c r="Q233" s="15" t="str" cm="1">
        <f t="array" ref="Q233">_xlfn.XLOOKUP(Tabla12[[#This Row],[codigo]],Tabla5[codigo],LEFT(Tabla5[Genero],1))</f>
        <v>F</v>
      </c>
      <c r="R233" s="15" t="str">
        <f>_xlfn.XLOOKUP(Tabla12[[#This Row],[codigo]],Tabla5[codigo],Tabla5[Lugar Funciones Codigo])</f>
        <v>01.83.00.00.00.18</v>
      </c>
    </row>
    <row r="234" spans="1:18">
      <c r="A234" s="40" t="s">
        <v>11</v>
      </c>
      <c r="B234" s="40" t="str">
        <f t="shared" si="3"/>
        <v>2.1.1.1.0107100255715</v>
      </c>
      <c r="C234" s="40" t="str">
        <f>_xlfn.XLOOKUP(A234,ctas[Tipo Empleado],ctas[cta])</f>
        <v>2.1.1.1.01</v>
      </c>
      <c r="D234" s="40" t="s">
        <v>2827</v>
      </c>
      <c r="E234" s="40" t="str">
        <f>_xlfn.XLOOKUP(Tabla12[[#This Row],[codigo]],Tabla5[codigo],Tabla5[Empleado])</f>
        <v>FERMINA MOSQUEA GARCIA</v>
      </c>
      <c r="F234" s="40" t="str">
        <f>_xlfn.XLOOKUP(Tabla12[[#This Row],[codigo]],Tabla5[codigo],Tabla5[Cargo])</f>
        <v>ASISTENTE</v>
      </c>
      <c r="G234" s="40" t="str">
        <f>_xlfn.XLOOKUP(Tabla12[[#This Row],[codigo]],Tabla5[codigo],Tabla5[Lugar Funciones])</f>
        <v>COMISION NACIONAL DE ESPECTACULOS PUBLICOS Y RADIOFONIA</v>
      </c>
      <c r="H234" s="45" t="str">
        <f>Tabla12[[#This Row],[TIPO]]</f>
        <v>FIJO</v>
      </c>
      <c r="I234" s="45" t="e">
        <f>_xlfn.XLOOKUP(Tabla12[[#This Row],[nodoc]],'[1]Temporales 2022'!$B$146:$B$362,'[1]Temporales 2022'!$F$146:$F$362)</f>
        <v>#N/A</v>
      </c>
      <c r="J234" s="45" t="e">
        <f>_xlfn.XLOOKUP(Tabla12[[#This Row],[nodoc]],'[1]Temporales 2022'!$B$146:$B$362,'[1]Temporales 2022'!$G$146:$G$362)</f>
        <v>#N/A</v>
      </c>
      <c r="K234" s="43">
        <v>55000</v>
      </c>
      <c r="L234" s="45">
        <v>2357.16</v>
      </c>
      <c r="M234" s="43">
        <v>1672</v>
      </c>
      <c r="N234" s="43">
        <v>1578.5</v>
      </c>
      <c r="O234" s="44">
        <f>+Tabla12[[#This Row],[sbruto]]-Tabla12[[#This Row],[Impuesto Sobre la R]]-Tabla12[[#This Row],[Seguro Familiar de]]-Tabla12[[#This Row],[AFP]]-Tabla12[[#This Row],[sneto]]</f>
        <v>3371.1199999999953</v>
      </c>
      <c r="P234" s="41">
        <v>46021.22</v>
      </c>
      <c r="Q234" s="15" t="str" cm="1">
        <f t="array" ref="Q234">_xlfn.XLOOKUP(Tabla12[[#This Row],[codigo]],Tabla5[codigo],LEFT(Tabla5[Genero],1))</f>
        <v>F</v>
      </c>
      <c r="R234" s="15" t="str">
        <f>_xlfn.XLOOKUP(Tabla12[[#This Row],[codigo]],Tabla5[codigo],Tabla5[Lugar Funciones Codigo])</f>
        <v>01.83.00.00.00.18</v>
      </c>
    </row>
    <row r="235" spans="1:18">
      <c r="A235" s="40" t="s">
        <v>11</v>
      </c>
      <c r="B235" s="40" t="str">
        <f t="shared" si="3"/>
        <v>2.1.1.1.0100100560879</v>
      </c>
      <c r="C235" s="40" t="str">
        <f>_xlfn.XLOOKUP(A235,ctas[Tipo Empleado],ctas[cta])</f>
        <v>2.1.1.1.01</v>
      </c>
      <c r="D235" s="40" t="s">
        <v>2838</v>
      </c>
      <c r="E235" s="40" t="str">
        <f>_xlfn.XLOOKUP(Tabla12[[#This Row],[codigo]],Tabla5[codigo],Tabla5[Empleado])</f>
        <v>GERMAN ANTONIO MARTINEZ TRONCOSO</v>
      </c>
      <c r="F235" s="40" t="str">
        <f>_xlfn.XLOOKUP(Tabla12[[#This Row],[codigo]],Tabla5[codigo],Tabla5[Cargo])</f>
        <v>VICE PRESIDENTE</v>
      </c>
      <c r="G235" s="40" t="str">
        <f>_xlfn.XLOOKUP(Tabla12[[#This Row],[codigo]],Tabla5[codigo],Tabla5[Lugar Funciones])</f>
        <v>COMISION NACIONAL DE ESPECTACULOS PUBLICOS Y RADIOFONIA</v>
      </c>
      <c r="H235" s="45" t="str">
        <f>Tabla12[[#This Row],[TIPO]]</f>
        <v>FIJO</v>
      </c>
      <c r="I235" s="45" t="e">
        <f>_xlfn.XLOOKUP(Tabla12[[#This Row],[nodoc]],'[1]Temporales 2022'!$B$146:$B$362,'[1]Temporales 2022'!$F$146:$F$362)</f>
        <v>#N/A</v>
      </c>
      <c r="J235" s="45" t="e">
        <f>_xlfn.XLOOKUP(Tabla12[[#This Row],[nodoc]],'[1]Temporales 2022'!$B$146:$B$362,'[1]Temporales 2022'!$G$146:$G$362)</f>
        <v>#N/A</v>
      </c>
      <c r="K235" s="43">
        <v>39645</v>
      </c>
      <c r="L235" s="45">
        <v>392.55</v>
      </c>
      <c r="M235" s="43">
        <v>1205.21</v>
      </c>
      <c r="N235" s="43">
        <v>1137.81</v>
      </c>
      <c r="O235" s="44">
        <f>+Tabla12[[#This Row],[sbruto]]-Tabla12[[#This Row],[Impuesto Sobre la R]]-Tabla12[[#This Row],[Seguro Familiar de]]-Tabla12[[#This Row],[AFP]]-Tabla12[[#This Row],[sneto]]</f>
        <v>25</v>
      </c>
      <c r="P235" s="41">
        <v>36884.43</v>
      </c>
      <c r="Q235" s="15" t="str" cm="1">
        <f t="array" ref="Q235">_xlfn.XLOOKUP(Tabla12[[#This Row],[codigo]],Tabla5[codigo],LEFT(Tabla5[Genero],1))</f>
        <v>M</v>
      </c>
      <c r="R235" s="15" t="str">
        <f>_xlfn.XLOOKUP(Tabla12[[#This Row],[codigo]],Tabla5[codigo],Tabla5[Lugar Funciones Codigo])</f>
        <v>01.83.00.00.00.18</v>
      </c>
    </row>
    <row r="236" spans="1:18">
      <c r="A236" s="40" t="s">
        <v>11</v>
      </c>
      <c r="B236" s="40" t="str">
        <f t="shared" si="3"/>
        <v>2.1.1.1.0100102392792</v>
      </c>
      <c r="C236" s="40" t="str">
        <f>_xlfn.XLOOKUP(A236,ctas[Tipo Empleado],ctas[cta])</f>
        <v>2.1.1.1.01</v>
      </c>
      <c r="D236" s="40" t="s">
        <v>2787</v>
      </c>
      <c r="E236" s="40" t="str">
        <f>_xlfn.XLOOKUP(Tabla12[[#This Row],[codigo]],Tabla5[codigo],Tabla5[Empleado])</f>
        <v>CARLOS ORTIZ PEREZ</v>
      </c>
      <c r="F236" s="40" t="str">
        <f>_xlfn.XLOOKUP(Tabla12[[#This Row],[codigo]],Tabla5[codigo],Tabla5[Cargo])</f>
        <v>MIEMBRO</v>
      </c>
      <c r="G236" s="40" t="str">
        <f>_xlfn.XLOOKUP(Tabla12[[#This Row],[codigo]],Tabla5[codigo],Tabla5[Lugar Funciones])</f>
        <v>COMISION NACIONAL DE ESPECTACULOS PUBLICOS Y RADIOFONIA</v>
      </c>
      <c r="H236" s="43" t="str">
        <f>Tabla12[[#This Row],[TIPO]]</f>
        <v>FIJO</v>
      </c>
      <c r="I236" s="43" t="e">
        <f>_xlfn.XLOOKUP(Tabla12[[#This Row],[nodoc]],'[1]Temporales 2022'!$B$146:$B$362,'[1]Temporales 2022'!$F$146:$F$362)</f>
        <v>#N/A</v>
      </c>
      <c r="J236" s="43" t="e">
        <f>_xlfn.XLOOKUP(Tabla12[[#This Row],[nodoc]],'[1]Temporales 2022'!$B$146:$B$362,'[1]Temporales 2022'!$G$146:$G$362)</f>
        <v>#N/A</v>
      </c>
      <c r="K236" s="43">
        <v>27300</v>
      </c>
      <c r="L236" s="44">
        <v>0</v>
      </c>
      <c r="M236" s="43">
        <v>829.92</v>
      </c>
      <c r="N236" s="43">
        <v>783.51</v>
      </c>
      <c r="O236" s="44">
        <f>+Tabla12[[#This Row],[sbruto]]-Tabla12[[#This Row],[Impuesto Sobre la R]]-Tabla12[[#This Row],[Seguro Familiar de]]-Tabla12[[#This Row],[AFP]]-Tabla12[[#This Row],[sneto]]</f>
        <v>25.000000000003638</v>
      </c>
      <c r="P236" s="41">
        <v>25661.57</v>
      </c>
      <c r="Q236" s="15" t="str" cm="1">
        <f t="array" ref="Q236">_xlfn.XLOOKUP(Tabla12[[#This Row],[codigo]],Tabla5[codigo],LEFT(Tabla5[Genero],1))</f>
        <v>M</v>
      </c>
      <c r="R236" s="15" t="str">
        <f>_xlfn.XLOOKUP(Tabla12[[#This Row],[codigo]],Tabla5[codigo],Tabla5[Lugar Funciones Codigo])</f>
        <v>01.83.00.00.00.18</v>
      </c>
    </row>
    <row r="237" spans="1:18">
      <c r="A237" s="40" t="s">
        <v>11</v>
      </c>
      <c r="B237" s="40" t="str">
        <f t="shared" si="3"/>
        <v>2.1.1.1.0100117916510</v>
      </c>
      <c r="C237" s="40" t="str">
        <f>_xlfn.XLOOKUP(A237,ctas[Tipo Empleado],ctas[cta])</f>
        <v>2.1.1.1.01</v>
      </c>
      <c r="D237" s="40" t="s">
        <v>2776</v>
      </c>
      <c r="E237" s="40" t="str">
        <f>_xlfn.XLOOKUP(Tabla12[[#This Row],[codigo]],Tabla5[codigo],Tabla5[Empleado])</f>
        <v>ANGELY KATIUSCA BAEZ FELIZ</v>
      </c>
      <c r="F237" s="40" t="str">
        <f>_xlfn.XLOOKUP(Tabla12[[#This Row],[codigo]],Tabla5[codigo],Tabla5[Cargo])</f>
        <v>MIEMBRO</v>
      </c>
      <c r="G237" s="40" t="str">
        <f>_xlfn.XLOOKUP(Tabla12[[#This Row],[codigo]],Tabla5[codigo],Tabla5[Lugar Funciones])</f>
        <v>COMISION NACIONAL DE ESPECTACULOS PUBLICOS Y RADIOFONIA</v>
      </c>
      <c r="H237" s="43" t="str">
        <f>Tabla12[[#This Row],[TIPO]]</f>
        <v>FIJO</v>
      </c>
      <c r="I237" s="43" t="e">
        <f>_xlfn.XLOOKUP(Tabla12[[#This Row],[nodoc]],'[1]Temporales 2022'!$B$146:$B$362,'[1]Temporales 2022'!$F$146:$F$362)</f>
        <v>#N/A</v>
      </c>
      <c r="J237" s="43" t="e">
        <f>_xlfn.XLOOKUP(Tabla12[[#This Row],[nodoc]],'[1]Temporales 2022'!$B$146:$B$362,'[1]Temporales 2022'!$G$146:$G$362)</f>
        <v>#N/A</v>
      </c>
      <c r="K237" s="43">
        <v>27205.34</v>
      </c>
      <c r="L237" s="44">
        <v>0</v>
      </c>
      <c r="M237" s="43">
        <v>827.04</v>
      </c>
      <c r="N237" s="43">
        <v>780.79</v>
      </c>
      <c r="O237" s="44">
        <f>+Tabla12[[#This Row],[sbruto]]-Tabla12[[#This Row],[Impuesto Sobre la R]]-Tabla12[[#This Row],[Seguro Familiar de]]-Tabla12[[#This Row],[AFP]]-Tabla12[[#This Row],[sneto]]</f>
        <v>25</v>
      </c>
      <c r="P237" s="41">
        <v>25572.51</v>
      </c>
      <c r="Q237" s="15" t="str" cm="1">
        <f t="array" ref="Q237">_xlfn.XLOOKUP(Tabla12[[#This Row],[codigo]],Tabla5[codigo],LEFT(Tabla5[Genero],1))</f>
        <v>F</v>
      </c>
      <c r="R237" s="15" t="str">
        <f>_xlfn.XLOOKUP(Tabla12[[#This Row],[codigo]],Tabla5[codigo],Tabla5[Lugar Funciones Codigo])</f>
        <v>01.83.00.00.00.18</v>
      </c>
    </row>
    <row r="238" spans="1:18">
      <c r="A238" s="40" t="s">
        <v>11</v>
      </c>
      <c r="B238" s="40" t="str">
        <f t="shared" si="3"/>
        <v>2.1.1.1.0100108245598</v>
      </c>
      <c r="C238" s="40" t="str">
        <f>_xlfn.XLOOKUP(A238,ctas[Tipo Empleado],ctas[cta])</f>
        <v>2.1.1.1.01</v>
      </c>
      <c r="D238" s="40" t="s">
        <v>2784</v>
      </c>
      <c r="E238" s="40" t="str">
        <f>_xlfn.XLOOKUP(Tabla12[[#This Row],[codigo]],Tabla5[codigo],Tabla5[Empleado])</f>
        <v>BETTY EUGENIA MENDEZ ACOSTA</v>
      </c>
      <c r="F238" s="40" t="str">
        <f>_xlfn.XLOOKUP(Tabla12[[#This Row],[codigo]],Tabla5[codigo],Tabla5[Cargo])</f>
        <v>AUXILIAR ADMINISTRATIVO (A)</v>
      </c>
      <c r="G238" s="40" t="str">
        <f>_xlfn.XLOOKUP(Tabla12[[#This Row],[codigo]],Tabla5[codigo],Tabla5[Lugar Funciones])</f>
        <v>COMISION NACIONAL DE ESPECTACULOS PUBLICOS Y RADIOFONIA</v>
      </c>
      <c r="H238" s="45" t="str">
        <f>Tabla12[[#This Row],[TIPO]]</f>
        <v>FIJO</v>
      </c>
      <c r="I238" s="45" t="e">
        <f>_xlfn.XLOOKUP(Tabla12[[#This Row],[nodoc]],'[1]Temporales 2022'!$B$146:$B$362,'[1]Temporales 2022'!$F$146:$F$362)</f>
        <v>#N/A</v>
      </c>
      <c r="J238" s="45" t="e">
        <f>_xlfn.XLOOKUP(Tabla12[[#This Row],[nodoc]],'[1]Temporales 2022'!$B$146:$B$362,'[1]Temporales 2022'!$G$146:$G$362)</f>
        <v>#N/A</v>
      </c>
      <c r="K238" s="43">
        <v>26250</v>
      </c>
      <c r="L238" s="46">
        <v>0</v>
      </c>
      <c r="M238" s="43">
        <v>798</v>
      </c>
      <c r="N238" s="43">
        <v>753.38</v>
      </c>
      <c r="O238" s="44">
        <f>+Tabla12[[#This Row],[sbruto]]-Tabla12[[#This Row],[Impuesto Sobre la R]]-Tabla12[[#This Row],[Seguro Familiar de]]-Tabla12[[#This Row],[AFP]]-Tabla12[[#This Row],[sneto]]</f>
        <v>25</v>
      </c>
      <c r="P238" s="41">
        <v>24673.62</v>
      </c>
      <c r="Q238" s="15" t="str" cm="1">
        <f t="array" ref="Q238">_xlfn.XLOOKUP(Tabla12[[#This Row],[codigo]],Tabla5[codigo],LEFT(Tabla5[Genero],1))</f>
        <v>F</v>
      </c>
      <c r="R238" s="15" t="str">
        <f>_xlfn.XLOOKUP(Tabla12[[#This Row],[codigo]],Tabla5[codigo],Tabla5[Lugar Funciones Codigo])</f>
        <v>01.83.00.00.00.18</v>
      </c>
    </row>
    <row r="239" spans="1:18">
      <c r="A239" s="40" t="s">
        <v>11</v>
      </c>
      <c r="B239" s="40" t="str">
        <f t="shared" si="3"/>
        <v>2.1.1.1.0100104882030</v>
      </c>
      <c r="C239" s="40" t="str">
        <f>_xlfn.XLOOKUP(A239,ctas[Tipo Empleado],ctas[cta])</f>
        <v>2.1.1.1.01</v>
      </c>
      <c r="D239" s="40" t="s">
        <v>2863</v>
      </c>
      <c r="E239" s="40" t="str">
        <f>_xlfn.XLOOKUP(Tabla12[[#This Row],[codigo]],Tabla5[codigo],Tabla5[Empleado])</f>
        <v>JOSE ANDRES MARTINEZ ACOSTA</v>
      </c>
      <c r="F239" s="40" t="str">
        <f>_xlfn.XLOOKUP(Tabla12[[#This Row],[codigo]],Tabla5[codigo],Tabla5[Cargo])</f>
        <v>CHOFER</v>
      </c>
      <c r="G239" s="40" t="str">
        <f>_xlfn.XLOOKUP(Tabla12[[#This Row],[codigo]],Tabla5[codigo],Tabla5[Lugar Funciones])</f>
        <v>COMISION NACIONAL DE ESPECTACULOS PUBLICOS Y RADIOFONIA</v>
      </c>
      <c r="H239" s="45" t="str">
        <f>Tabla12[[#This Row],[TIPO]]</f>
        <v>FIJO</v>
      </c>
      <c r="I239" s="45" t="e">
        <f>_xlfn.XLOOKUP(Tabla12[[#This Row],[nodoc]],'[1]Temporales 2022'!$B$146:$B$362,'[1]Temporales 2022'!$F$146:$F$362)</f>
        <v>#N/A</v>
      </c>
      <c r="J239" s="45" t="e">
        <f>_xlfn.XLOOKUP(Tabla12[[#This Row],[nodoc]],'[1]Temporales 2022'!$B$146:$B$362,'[1]Temporales 2022'!$G$146:$G$362)</f>
        <v>#N/A</v>
      </c>
      <c r="K239" s="43">
        <v>20000</v>
      </c>
      <c r="L239" s="46">
        <v>0</v>
      </c>
      <c r="M239" s="43">
        <v>608</v>
      </c>
      <c r="N239" s="43">
        <v>574</v>
      </c>
      <c r="O239" s="44">
        <f>+Tabla12[[#This Row],[sbruto]]-Tabla12[[#This Row],[Impuesto Sobre la R]]-Tabla12[[#This Row],[Seguro Familiar de]]-Tabla12[[#This Row],[AFP]]-Tabla12[[#This Row],[sneto]]</f>
        <v>625</v>
      </c>
      <c r="P239" s="41">
        <v>18193</v>
      </c>
      <c r="Q239" s="15" t="str" cm="1">
        <f t="array" ref="Q239">_xlfn.XLOOKUP(Tabla12[[#This Row],[codigo]],Tabla5[codigo],LEFT(Tabla5[Genero],1))</f>
        <v>M</v>
      </c>
      <c r="R239" s="15" t="str">
        <f>_xlfn.XLOOKUP(Tabla12[[#This Row],[codigo]],Tabla5[codigo],Tabla5[Lugar Funciones Codigo])</f>
        <v>01.83.00.00.00.18</v>
      </c>
    </row>
    <row r="240" spans="1:18">
      <c r="A240" s="40" t="s">
        <v>11</v>
      </c>
      <c r="B240" s="40" t="str">
        <f t="shared" si="3"/>
        <v>2.1.1.1.0100110141819</v>
      </c>
      <c r="C240" s="40" t="str">
        <f>_xlfn.XLOOKUP(A240,ctas[Tipo Empleado],ctas[cta])</f>
        <v>2.1.1.1.01</v>
      </c>
      <c r="D240" s="40" t="s">
        <v>1610</v>
      </c>
      <c r="E240" s="40" t="str">
        <f>_xlfn.XLOOKUP(Tabla12[[#This Row],[codigo]],Tabla5[codigo],Tabla5[Empleado])</f>
        <v>MARIA LISET TEJADA MARTINEZ</v>
      </c>
      <c r="F240" s="40" t="str">
        <f>_xlfn.XLOOKUP(Tabla12[[#This Row],[codigo]],Tabla5[codigo],Tabla5[Cargo])</f>
        <v>CONSERJE</v>
      </c>
      <c r="G240" s="40" t="str">
        <f>_xlfn.XLOOKUP(Tabla12[[#This Row],[codigo]],Tabla5[codigo],Tabla5[Lugar Funciones])</f>
        <v>COMISION NACIONAL DE ESPECTACULOS PUBLICOS Y RADIOFONIA</v>
      </c>
      <c r="H240" s="45" t="str">
        <f>Tabla12[[#This Row],[TIPO]]</f>
        <v>FIJO</v>
      </c>
      <c r="I240" s="45" t="e">
        <f>_xlfn.XLOOKUP(Tabla12[[#This Row],[nodoc]],'[1]Temporales 2022'!$B$146:$B$362,'[1]Temporales 2022'!$F$146:$F$362)</f>
        <v>#N/A</v>
      </c>
      <c r="J240" s="45" t="e">
        <f>_xlfn.XLOOKUP(Tabla12[[#This Row],[nodoc]],'[1]Temporales 2022'!$B$146:$B$362,'[1]Temporales 2022'!$G$146:$G$362)</f>
        <v>#N/A</v>
      </c>
      <c r="K240" s="43">
        <v>20000</v>
      </c>
      <c r="L240" s="46">
        <v>0</v>
      </c>
      <c r="M240" s="43">
        <v>608</v>
      </c>
      <c r="N240" s="43">
        <v>574</v>
      </c>
      <c r="O240" s="44">
        <f>+Tabla12[[#This Row],[sbruto]]-Tabla12[[#This Row],[Impuesto Sobre la R]]-Tabla12[[#This Row],[Seguro Familiar de]]-Tabla12[[#This Row],[AFP]]-Tabla12[[#This Row],[sneto]]</f>
        <v>1771</v>
      </c>
      <c r="P240" s="41">
        <v>17047</v>
      </c>
      <c r="Q240" s="15" t="str" cm="1">
        <f t="array" ref="Q240">_xlfn.XLOOKUP(Tabla12[[#This Row],[codigo]],Tabla5[codigo],LEFT(Tabla5[Genero],1))</f>
        <v>F</v>
      </c>
      <c r="R240" s="15" t="str">
        <f>_xlfn.XLOOKUP(Tabla12[[#This Row],[codigo]],Tabla5[codigo],Tabla5[Lugar Funciones Codigo])</f>
        <v>01.83.00.00.00.18</v>
      </c>
    </row>
    <row r="241" spans="1:18">
      <c r="A241" s="40" t="s">
        <v>11</v>
      </c>
      <c r="B241" s="40" t="str">
        <f t="shared" si="3"/>
        <v>2.1.1.1.0100103018289</v>
      </c>
      <c r="C241" s="40" t="str">
        <f>_xlfn.XLOOKUP(A241,ctas[Tipo Empleado],ctas[cta])</f>
        <v>2.1.1.1.01</v>
      </c>
      <c r="D241" s="40" t="s">
        <v>2891</v>
      </c>
      <c r="E241" s="40" t="str">
        <f>_xlfn.XLOOKUP(Tabla12[[#This Row],[codigo]],Tabla5[codigo],Tabla5[Empleado])</f>
        <v>LEONARDO ESTEVEZ PEREZ</v>
      </c>
      <c r="F241" s="40" t="str">
        <f>_xlfn.XLOOKUP(Tabla12[[#This Row],[codigo]],Tabla5[codigo],Tabla5[Cargo])</f>
        <v>INSPECTOR DE CENSURA</v>
      </c>
      <c r="G241" s="40" t="str">
        <f>_xlfn.XLOOKUP(Tabla12[[#This Row],[codigo]],Tabla5[codigo],Tabla5[Lugar Funciones])</f>
        <v>COMISION NACIONAL DE ESPECTACULOS PUBLICOS Y RADIOFONIA</v>
      </c>
      <c r="H241" s="45" t="str">
        <f>Tabla12[[#This Row],[TIPO]]</f>
        <v>FIJO</v>
      </c>
      <c r="I241" s="45" t="e">
        <f>_xlfn.XLOOKUP(Tabla12[[#This Row],[nodoc]],'[1]Temporales 2022'!$B$146:$B$362,'[1]Temporales 2022'!$F$146:$F$362)</f>
        <v>#N/A</v>
      </c>
      <c r="J241" s="45" t="e">
        <f>_xlfn.XLOOKUP(Tabla12[[#This Row],[nodoc]],'[1]Temporales 2022'!$B$146:$B$362,'[1]Temporales 2022'!$G$146:$G$362)</f>
        <v>#N/A</v>
      </c>
      <c r="K241" s="43">
        <v>16500</v>
      </c>
      <c r="L241" s="46">
        <v>0</v>
      </c>
      <c r="M241" s="43">
        <v>501.6</v>
      </c>
      <c r="N241" s="43">
        <v>473.55</v>
      </c>
      <c r="O241" s="44">
        <f>+Tabla12[[#This Row],[sbruto]]-Tabla12[[#This Row],[Impuesto Sobre la R]]-Tabla12[[#This Row],[Seguro Familiar de]]-Tabla12[[#This Row],[AFP]]-Tabla12[[#This Row],[sneto]]</f>
        <v>2440.7800000000007</v>
      </c>
      <c r="P241" s="41">
        <v>13084.07</v>
      </c>
      <c r="Q241" s="15" t="str" cm="1">
        <f t="array" ref="Q241">_xlfn.XLOOKUP(Tabla12[[#This Row],[codigo]],Tabla5[codigo],LEFT(Tabla5[Genero],1))</f>
        <v>M</v>
      </c>
      <c r="R241" s="15" t="str">
        <f>_xlfn.XLOOKUP(Tabla12[[#This Row],[codigo]],Tabla5[codigo],Tabla5[Lugar Funciones Codigo])</f>
        <v>01.83.00.00.00.18</v>
      </c>
    </row>
    <row r="242" spans="1:18">
      <c r="A242" s="40" t="s">
        <v>11</v>
      </c>
      <c r="B242" s="40" t="str">
        <f t="shared" si="3"/>
        <v>2.1.1.1.0100107338840</v>
      </c>
      <c r="C242" s="40" t="str">
        <f>_xlfn.XLOOKUP(A242,ctas[Tipo Empleado],ctas[cta])</f>
        <v>2.1.1.1.01</v>
      </c>
      <c r="D242" s="40" t="s">
        <v>3311</v>
      </c>
      <c r="E242" s="40" t="e">
        <f>_xlfn.XLOOKUP(Tabla12[[#This Row],[codigo]],Tabla5[codigo],Tabla5[Empleado])</f>
        <v>#N/A</v>
      </c>
      <c r="F242" s="40" t="e">
        <f>_xlfn.XLOOKUP(Tabla12[[#This Row],[codigo]],Tabla5[codigo],Tabla5[Cargo])</f>
        <v>#N/A</v>
      </c>
      <c r="G242" s="40" t="e">
        <f>_xlfn.XLOOKUP(Tabla12[[#This Row],[codigo]],Tabla5[codigo],Tabla5[Lugar Funciones])</f>
        <v>#N/A</v>
      </c>
      <c r="H242" s="45" t="str">
        <f>Tabla12[[#This Row],[TIPO]]</f>
        <v>FIJO</v>
      </c>
      <c r="I242" s="45" t="e">
        <f>_xlfn.XLOOKUP(Tabla12[[#This Row],[nodoc]],'[1]Temporales 2022'!$B$146:$B$362,'[1]Temporales 2022'!$F$146:$F$362)</f>
        <v>#N/A</v>
      </c>
      <c r="J242" s="45" t="e">
        <f>_xlfn.XLOOKUP(Tabla12[[#This Row],[nodoc]],'[1]Temporales 2022'!$B$146:$B$362,'[1]Temporales 2022'!$G$146:$G$362)</f>
        <v>#N/A</v>
      </c>
      <c r="K242" s="43">
        <v>16500</v>
      </c>
      <c r="L242" s="46">
        <v>0</v>
      </c>
      <c r="M242" s="43">
        <v>501.6</v>
      </c>
      <c r="N242" s="43">
        <v>473.55</v>
      </c>
      <c r="O242" s="44">
        <f>+Tabla12[[#This Row],[sbruto]]-Tabla12[[#This Row],[Impuesto Sobre la R]]-Tabla12[[#This Row],[Seguro Familiar de]]-Tabla12[[#This Row],[AFP]]-Tabla12[[#This Row],[sneto]]</f>
        <v>425</v>
      </c>
      <c r="P242" s="41">
        <v>15099.85</v>
      </c>
      <c r="Q242" s="15" t="e" cm="1">
        <f t="array" ref="Q242">_xlfn.XLOOKUP(Tabla12[[#This Row],[codigo]],Tabla5[codigo],LEFT(Tabla5[Genero],1))</f>
        <v>#N/A</v>
      </c>
      <c r="R242" s="15" t="e">
        <f>_xlfn.XLOOKUP(Tabla12[[#This Row],[codigo]],Tabla5[codigo],Tabla5[Lugar Funciones Codigo])</f>
        <v>#N/A</v>
      </c>
    </row>
    <row r="243" spans="1:18">
      <c r="A243" s="40" t="s">
        <v>11</v>
      </c>
      <c r="B243" s="40" t="str">
        <f t="shared" si="3"/>
        <v>2.1.1.1.0100105731087</v>
      </c>
      <c r="C243" s="40" t="str">
        <f>_xlfn.XLOOKUP(A243,ctas[Tipo Empleado],ctas[cta])</f>
        <v>2.1.1.1.01</v>
      </c>
      <c r="D243" s="40" t="s">
        <v>2852</v>
      </c>
      <c r="E243" s="40" t="str">
        <f>_xlfn.XLOOKUP(Tabla12[[#This Row],[codigo]],Tabla5[codigo],Tabla5[Empleado])</f>
        <v>IRMA MARIA VASQUEZ UREÑA</v>
      </c>
      <c r="F243" s="40" t="str">
        <f>_xlfn.XLOOKUP(Tabla12[[#This Row],[codigo]],Tabla5[codigo],Tabla5[Cargo])</f>
        <v>MONITOR B</v>
      </c>
      <c r="G243" s="40" t="str">
        <f>_xlfn.XLOOKUP(Tabla12[[#This Row],[codigo]],Tabla5[codigo],Tabla5[Lugar Funciones])</f>
        <v>COMISION NACIONAL DE ESPECTACULOS PUBLICOS Y RADIOFONIA</v>
      </c>
      <c r="H243" s="43" t="str">
        <f>Tabla12[[#This Row],[TIPO]]</f>
        <v>FIJO</v>
      </c>
      <c r="I243" s="43" t="e">
        <f>_xlfn.XLOOKUP(Tabla12[[#This Row],[nodoc]],'[1]Temporales 2022'!$B$146:$B$362,'[1]Temporales 2022'!$F$146:$F$362)</f>
        <v>#N/A</v>
      </c>
      <c r="J243" s="43" t="e">
        <f>_xlfn.XLOOKUP(Tabla12[[#This Row],[nodoc]],'[1]Temporales 2022'!$B$146:$B$362,'[1]Temporales 2022'!$G$146:$G$362)</f>
        <v>#N/A</v>
      </c>
      <c r="K243" s="43">
        <v>13200</v>
      </c>
      <c r="L243" s="44">
        <v>0</v>
      </c>
      <c r="M243" s="43">
        <v>401.28</v>
      </c>
      <c r="N243" s="43">
        <v>378.84</v>
      </c>
      <c r="O243" s="44">
        <f>+Tabla12[[#This Row],[sbruto]]-Tabla12[[#This Row],[Impuesto Sobre la R]]-Tabla12[[#This Row],[Seguro Familiar de]]-Tabla12[[#This Row],[AFP]]-Tabla12[[#This Row],[sneto]]</f>
        <v>4172.8599999999988</v>
      </c>
      <c r="P243" s="41">
        <v>8247.02</v>
      </c>
      <c r="Q243" s="15" t="str" cm="1">
        <f t="array" ref="Q243">_xlfn.XLOOKUP(Tabla12[[#This Row],[codigo]],Tabla5[codigo],LEFT(Tabla5[Genero],1))</f>
        <v>F</v>
      </c>
      <c r="R243" s="15" t="str">
        <f>_xlfn.XLOOKUP(Tabla12[[#This Row],[codigo]],Tabla5[codigo],Tabla5[Lugar Funciones Codigo])</f>
        <v>01.83.00.00.00.18</v>
      </c>
    </row>
    <row r="244" spans="1:18">
      <c r="A244" s="40" t="s">
        <v>11</v>
      </c>
      <c r="B244" s="40" t="str">
        <f t="shared" si="3"/>
        <v>2.1.1.1.0100104979042</v>
      </c>
      <c r="C244" s="40" t="str">
        <f>_xlfn.XLOOKUP(A244,ctas[Tipo Empleado],ctas[cta])</f>
        <v>2.1.1.1.01</v>
      </c>
      <c r="D244" s="40" t="s">
        <v>1602</v>
      </c>
      <c r="E244" s="40" t="str">
        <f>_xlfn.XLOOKUP(Tabla12[[#This Row],[codigo]],Tabla5[codigo],Tabla5[Empleado])</f>
        <v>LUISA ALTAGRACIA MERCADO RODRIGUEZ</v>
      </c>
      <c r="F244" s="40" t="str">
        <f>_xlfn.XLOOKUP(Tabla12[[#This Row],[codigo]],Tabla5[codigo],Tabla5[Cargo])</f>
        <v>RECEPCIONISTA</v>
      </c>
      <c r="G244" s="40" t="str">
        <f>_xlfn.XLOOKUP(Tabla12[[#This Row],[codigo]],Tabla5[codigo],Tabla5[Lugar Funciones])</f>
        <v>COMISION NACIONAL DE ESPECTACULOS PUBLICOS Y RADIOFONIA</v>
      </c>
      <c r="H244" s="43" t="str">
        <f>Tabla12[[#This Row],[TIPO]]</f>
        <v>FIJO</v>
      </c>
      <c r="I244" s="43" t="e">
        <f>_xlfn.XLOOKUP(Tabla12[[#This Row],[nodoc]],'[1]Temporales 2022'!$B$146:$B$362,'[1]Temporales 2022'!$F$146:$F$362)</f>
        <v>#N/A</v>
      </c>
      <c r="J244" s="43" t="e">
        <f>_xlfn.XLOOKUP(Tabla12[[#This Row],[nodoc]],'[1]Temporales 2022'!$B$146:$B$362,'[1]Temporales 2022'!$G$146:$G$362)</f>
        <v>#N/A</v>
      </c>
      <c r="K244" s="43">
        <v>12526.45</v>
      </c>
      <c r="L244" s="44">
        <v>0</v>
      </c>
      <c r="M244" s="43">
        <v>380.8</v>
      </c>
      <c r="N244" s="43">
        <v>359.51</v>
      </c>
      <c r="O244" s="44">
        <f>+Tabla12[[#This Row],[sbruto]]-Tabla12[[#This Row],[Impuesto Sobre la R]]-Tabla12[[#This Row],[Seguro Familiar de]]-Tabla12[[#This Row],[AFP]]-Tabla12[[#This Row],[sneto]]</f>
        <v>2221.1200000000008</v>
      </c>
      <c r="P244" s="41">
        <v>9565.02</v>
      </c>
      <c r="Q244" s="15" t="str" cm="1">
        <f t="array" ref="Q244">_xlfn.XLOOKUP(Tabla12[[#This Row],[codigo]],Tabla5[codigo],LEFT(Tabla5[Genero],1))</f>
        <v>F</v>
      </c>
      <c r="R244" s="15" t="str">
        <f>_xlfn.XLOOKUP(Tabla12[[#This Row],[codigo]],Tabla5[codigo],Tabla5[Lugar Funciones Codigo])</f>
        <v>01.83.00.00.00.18</v>
      </c>
    </row>
    <row r="245" spans="1:18">
      <c r="A245" s="40" t="s">
        <v>11</v>
      </c>
      <c r="B245" s="40" t="str">
        <f t="shared" si="3"/>
        <v>2.1.1.1.0100111251427</v>
      </c>
      <c r="C245" s="40" t="str">
        <f>_xlfn.XLOOKUP(A245,ctas[Tipo Empleado],ctas[cta])</f>
        <v>2.1.1.1.01</v>
      </c>
      <c r="D245" s="40" t="s">
        <v>1597</v>
      </c>
      <c r="E245" s="40" t="str">
        <f>_xlfn.XLOOKUP(Tabla12[[#This Row],[codigo]],Tabla5[codigo],Tabla5[Empleado])</f>
        <v>JUANA IVELISSE ROMERO ZORRILLA</v>
      </c>
      <c r="F245" s="40" t="str">
        <f>_xlfn.XLOOKUP(Tabla12[[#This Row],[codigo]],Tabla5[codigo],Tabla5[Cargo])</f>
        <v>SECRETARIO (A)</v>
      </c>
      <c r="G245" s="40" t="str">
        <f>_xlfn.XLOOKUP(Tabla12[[#This Row],[codigo]],Tabla5[codigo],Tabla5[Lugar Funciones])</f>
        <v>COMISION NACIONAL DE ESPECTACULOS PUBLICOS Y RADIOFONIA</v>
      </c>
      <c r="H245" s="45" t="str">
        <f>Tabla12[[#This Row],[TIPO]]</f>
        <v>FIJO</v>
      </c>
      <c r="I245" s="45" t="e">
        <f>_xlfn.XLOOKUP(Tabla12[[#This Row],[nodoc]],'[1]Temporales 2022'!$B$146:$B$362,'[1]Temporales 2022'!$F$146:$F$362)</f>
        <v>#N/A</v>
      </c>
      <c r="J245" s="45" t="e">
        <f>_xlfn.XLOOKUP(Tabla12[[#This Row],[nodoc]],'[1]Temporales 2022'!$B$146:$B$362,'[1]Temporales 2022'!$G$146:$G$362)</f>
        <v>#N/A</v>
      </c>
      <c r="K245" s="43">
        <v>12215.5</v>
      </c>
      <c r="L245" s="46">
        <v>0</v>
      </c>
      <c r="M245" s="43">
        <v>371.35</v>
      </c>
      <c r="N245" s="43">
        <v>350.58</v>
      </c>
      <c r="O245" s="44">
        <f>+Tabla12[[#This Row],[sbruto]]-Tabla12[[#This Row],[Impuesto Sobre la R]]-Tabla12[[#This Row],[Seguro Familiar de]]-Tabla12[[#This Row],[AFP]]-Tabla12[[#This Row],[sneto]]</f>
        <v>3771.12</v>
      </c>
      <c r="P245" s="41">
        <v>7722.45</v>
      </c>
      <c r="Q245" s="15" t="str" cm="1">
        <f t="array" ref="Q245">_xlfn.XLOOKUP(Tabla12[[#This Row],[codigo]],Tabla5[codigo],LEFT(Tabla5[Genero],1))</f>
        <v>F</v>
      </c>
      <c r="R245" s="15" t="str">
        <f>_xlfn.XLOOKUP(Tabla12[[#This Row],[codigo]],Tabla5[codigo],Tabla5[Lugar Funciones Codigo])</f>
        <v>01.83.00.00.00.18</v>
      </c>
    </row>
    <row r="246" spans="1:18">
      <c r="A246" s="40" t="s">
        <v>11</v>
      </c>
      <c r="B246" s="40" t="str">
        <f t="shared" si="3"/>
        <v>2.1.1.1.0100110318797</v>
      </c>
      <c r="C246" s="40" t="str">
        <f>_xlfn.XLOOKUP(A246,ctas[Tipo Empleado],ctas[cta])</f>
        <v>2.1.1.1.01</v>
      </c>
      <c r="D246" s="40" t="s">
        <v>2846</v>
      </c>
      <c r="E246" s="40" t="str">
        <f>_xlfn.XLOOKUP(Tabla12[[#This Row],[codigo]],Tabla5[codigo],Tabla5[Empleado])</f>
        <v>GUMERCINDA GONZALEZ</v>
      </c>
      <c r="F246" s="40" t="str">
        <f>_xlfn.XLOOKUP(Tabla12[[#This Row],[codigo]],Tabla5[codigo],Tabla5[Cargo])</f>
        <v>SUPERVISOR (A) DE CINE</v>
      </c>
      <c r="G246" s="40" t="str">
        <f>_xlfn.XLOOKUP(Tabla12[[#This Row],[codigo]],Tabla5[codigo],Tabla5[Lugar Funciones])</f>
        <v>COMISION NACIONAL DE ESPECTACULOS PUBLICOS Y RADIOFONIA</v>
      </c>
      <c r="H246" s="45" t="str">
        <f>Tabla12[[#This Row],[TIPO]]</f>
        <v>FIJO</v>
      </c>
      <c r="I246" s="45" t="e">
        <f>_xlfn.XLOOKUP(Tabla12[[#This Row],[nodoc]],'[1]Temporales 2022'!$B$146:$B$362,'[1]Temporales 2022'!$F$146:$F$362)</f>
        <v>#N/A</v>
      </c>
      <c r="J246" s="45" t="e">
        <f>_xlfn.XLOOKUP(Tabla12[[#This Row],[nodoc]],'[1]Temporales 2022'!$B$146:$B$362,'[1]Temporales 2022'!$G$146:$G$362)</f>
        <v>#N/A</v>
      </c>
      <c r="K246" s="43">
        <v>11292.79</v>
      </c>
      <c r="L246" s="46">
        <v>0</v>
      </c>
      <c r="M246" s="43">
        <v>343.3</v>
      </c>
      <c r="N246" s="43">
        <v>324.10000000000002</v>
      </c>
      <c r="O246" s="44">
        <f>+Tabla12[[#This Row],[sbruto]]-Tabla12[[#This Row],[Impuesto Sobre la R]]-Tabla12[[#This Row],[Seguro Familiar de]]-Tabla12[[#This Row],[AFP]]-Tabla12[[#This Row],[sneto]]</f>
        <v>5407.6100000000015</v>
      </c>
      <c r="P246" s="41">
        <v>5217.78</v>
      </c>
      <c r="Q246" s="15" t="str" cm="1">
        <f t="array" ref="Q246">_xlfn.XLOOKUP(Tabla12[[#This Row],[codigo]],Tabla5[codigo],LEFT(Tabla5[Genero],1))</f>
        <v>F</v>
      </c>
      <c r="R246" s="15" t="str">
        <f>_xlfn.XLOOKUP(Tabla12[[#This Row],[codigo]],Tabla5[codigo],Tabla5[Lugar Funciones Codigo])</f>
        <v>01.83.00.00.00.18</v>
      </c>
    </row>
    <row r="247" spans="1:18">
      <c r="A247" s="40" t="s">
        <v>11</v>
      </c>
      <c r="B247" s="40" t="str">
        <f t="shared" si="3"/>
        <v>2.1.1.1.0140221526771</v>
      </c>
      <c r="C247" s="40" t="str">
        <f>_xlfn.XLOOKUP(A247,ctas[Tipo Empleado],ctas[cta])</f>
        <v>2.1.1.1.01</v>
      </c>
      <c r="D247" s="40" t="s">
        <v>2806</v>
      </c>
      <c r="E247" s="40" t="str">
        <f>_xlfn.XLOOKUP(Tabla12[[#This Row],[codigo]],Tabla5[codigo],Tabla5[Empleado])</f>
        <v>DIOMERIS MERCEDES COLLADO SANTANA</v>
      </c>
      <c r="F247" s="40" t="str">
        <f>_xlfn.XLOOKUP(Tabla12[[#This Row],[codigo]],Tabla5[codigo],Tabla5[Cargo])</f>
        <v>MONITOR</v>
      </c>
      <c r="G247" s="40" t="str">
        <f>_xlfn.XLOOKUP(Tabla12[[#This Row],[codigo]],Tabla5[codigo],Tabla5[Lugar Funciones])</f>
        <v>COMISION NACIONAL DE ESPECTACULOS PUBLICOS Y RADIOFONIA</v>
      </c>
      <c r="H247" s="43" t="str">
        <f>Tabla12[[#This Row],[TIPO]]</f>
        <v>FIJO</v>
      </c>
      <c r="I247" s="43" t="e">
        <f>_xlfn.XLOOKUP(Tabla12[[#This Row],[nodoc]],'[1]Temporales 2022'!$B$146:$B$362,'[1]Temporales 2022'!$F$146:$F$362)</f>
        <v>#N/A</v>
      </c>
      <c r="J247" s="43" t="e">
        <f>_xlfn.XLOOKUP(Tabla12[[#This Row],[nodoc]],'[1]Temporales 2022'!$B$146:$B$362,'[1]Temporales 2022'!$G$146:$G$362)</f>
        <v>#N/A</v>
      </c>
      <c r="K247" s="43">
        <v>11000</v>
      </c>
      <c r="L247" s="44">
        <v>0</v>
      </c>
      <c r="M247" s="43">
        <v>334.4</v>
      </c>
      <c r="N247" s="43">
        <v>315.7</v>
      </c>
      <c r="O247" s="44">
        <f>+Tabla12[[#This Row],[sbruto]]-Tabla12[[#This Row],[Impuesto Sobre la R]]-Tabla12[[#This Row],[Seguro Familiar de]]-Tabla12[[#This Row],[AFP]]-Tabla12[[#This Row],[sneto]]</f>
        <v>325</v>
      </c>
      <c r="P247" s="41">
        <v>10024.9</v>
      </c>
      <c r="Q247" s="15" t="str" cm="1">
        <f t="array" ref="Q247">_xlfn.XLOOKUP(Tabla12[[#This Row],[codigo]],Tabla5[codigo],LEFT(Tabla5[Genero],1))</f>
        <v>F</v>
      </c>
      <c r="R247" s="15" t="str">
        <f>_xlfn.XLOOKUP(Tabla12[[#This Row],[codigo]],Tabla5[codigo],Tabla5[Lugar Funciones Codigo])</f>
        <v>01.83.00.00.00.18</v>
      </c>
    </row>
    <row r="248" spans="1:18">
      <c r="A248" s="40" t="s">
        <v>11</v>
      </c>
      <c r="B248" s="40" t="str">
        <f t="shared" si="3"/>
        <v>2.1.1.1.0100114834443</v>
      </c>
      <c r="C248" s="40" t="str">
        <f>_xlfn.XLOOKUP(A248,ctas[Tipo Empleado],ctas[cta])</f>
        <v>2.1.1.1.01</v>
      </c>
      <c r="D248" s="40" t="s">
        <v>2917</v>
      </c>
      <c r="E248" s="40" t="str">
        <f>_xlfn.XLOOKUP(Tabla12[[#This Row],[codigo]],Tabla5[codigo],Tabla5[Empleado])</f>
        <v>ODETTE ANEZ OLMOS</v>
      </c>
      <c r="F248" s="40" t="str">
        <f>_xlfn.XLOOKUP(Tabla12[[#This Row],[codigo]],Tabla5[codigo],Tabla5[Cargo])</f>
        <v>MONITOR</v>
      </c>
      <c r="G248" s="40" t="str">
        <f>_xlfn.XLOOKUP(Tabla12[[#This Row],[codigo]],Tabla5[codigo],Tabla5[Lugar Funciones])</f>
        <v>COMISION NACIONAL DE ESPECTACULOS PUBLICOS Y RADIOFONIA</v>
      </c>
      <c r="H248" s="45" t="str">
        <f>Tabla12[[#This Row],[TIPO]]</f>
        <v>FIJO</v>
      </c>
      <c r="I248" s="45" t="e">
        <f>_xlfn.XLOOKUP(Tabla12[[#This Row],[nodoc]],'[1]Temporales 2022'!$B$146:$B$362,'[1]Temporales 2022'!$F$146:$F$362)</f>
        <v>#N/A</v>
      </c>
      <c r="J248" s="45" t="e">
        <f>_xlfn.XLOOKUP(Tabla12[[#This Row],[nodoc]],'[1]Temporales 2022'!$B$146:$B$362,'[1]Temporales 2022'!$G$146:$G$362)</f>
        <v>#N/A</v>
      </c>
      <c r="K248" s="43">
        <v>11000</v>
      </c>
      <c r="L248" s="46">
        <v>0</v>
      </c>
      <c r="M248" s="43">
        <v>334.4</v>
      </c>
      <c r="N248" s="43">
        <v>315.7</v>
      </c>
      <c r="O248" s="44">
        <f>+Tabla12[[#This Row],[sbruto]]-Tabla12[[#This Row],[Impuesto Sobre la R]]-Tabla12[[#This Row],[Seguro Familiar de]]-Tabla12[[#This Row],[AFP]]-Tabla12[[#This Row],[sneto]]</f>
        <v>325</v>
      </c>
      <c r="P248" s="41">
        <v>10024.9</v>
      </c>
      <c r="Q248" s="15" t="str" cm="1">
        <f t="array" ref="Q248">_xlfn.XLOOKUP(Tabla12[[#This Row],[codigo]],Tabla5[codigo],LEFT(Tabla5[Genero],1))</f>
        <v>F</v>
      </c>
      <c r="R248" s="15" t="str">
        <f>_xlfn.XLOOKUP(Tabla12[[#This Row],[codigo]],Tabla5[codigo],Tabla5[Lugar Funciones Codigo])</f>
        <v>01.83.00.00.00.18</v>
      </c>
    </row>
    <row r="249" spans="1:18">
      <c r="A249" s="40" t="s">
        <v>11</v>
      </c>
      <c r="B249" s="40" t="str">
        <f t="shared" si="3"/>
        <v>2.1.1.1.0102600737759</v>
      </c>
      <c r="C249" s="40" t="str">
        <f>_xlfn.XLOOKUP(A249,ctas[Tipo Empleado],ctas[cta])</f>
        <v>2.1.1.1.01</v>
      </c>
      <c r="D249" s="40" t="s">
        <v>2769</v>
      </c>
      <c r="E249" s="40" t="str">
        <f>_xlfn.XLOOKUP(Tabla12[[#This Row],[codigo]],Tabla5[codigo],Tabla5[Empleado])</f>
        <v>ALFONSO TRINIDAD Y AZA</v>
      </c>
      <c r="F249" s="40" t="str">
        <f>_xlfn.XLOOKUP(Tabla12[[#This Row],[codigo]],Tabla5[codigo],Tabla5[Cargo])</f>
        <v>INSP. ROMANA</v>
      </c>
      <c r="G249" s="40" t="str">
        <f>_xlfn.XLOOKUP(Tabla12[[#This Row],[codigo]],Tabla5[codigo],Tabla5[Lugar Funciones])</f>
        <v>COMISION NACIONAL DE ESPECTACULOS PUBLICOS Y RADIOFONIA</v>
      </c>
      <c r="H249" s="45" t="str">
        <f>Tabla12[[#This Row],[TIPO]]</f>
        <v>FIJO</v>
      </c>
      <c r="I249" s="45" t="e">
        <f>_xlfn.XLOOKUP(Tabla12[[#This Row],[nodoc]],'[1]Temporales 2022'!$B$146:$B$362,'[1]Temporales 2022'!$F$146:$F$362)</f>
        <v>#N/A</v>
      </c>
      <c r="J249" s="45" t="e">
        <f>_xlfn.XLOOKUP(Tabla12[[#This Row],[nodoc]],'[1]Temporales 2022'!$B$146:$B$362,'[1]Temporales 2022'!$G$146:$G$362)</f>
        <v>#N/A</v>
      </c>
      <c r="K249" s="43">
        <v>10000</v>
      </c>
      <c r="L249" s="46">
        <v>0</v>
      </c>
      <c r="M249" s="43">
        <v>304</v>
      </c>
      <c r="N249" s="43">
        <v>287</v>
      </c>
      <c r="O249" s="44">
        <f>+Tabla12[[#This Row],[sbruto]]-Tabla12[[#This Row],[Impuesto Sobre la R]]-Tabla12[[#This Row],[Seguro Familiar de]]-Tabla12[[#This Row],[AFP]]-Tabla12[[#This Row],[sneto]]</f>
        <v>75</v>
      </c>
      <c r="P249" s="41">
        <v>9334</v>
      </c>
      <c r="Q249" s="15" t="str" cm="1">
        <f t="array" ref="Q249">_xlfn.XLOOKUP(Tabla12[[#This Row],[codigo]],Tabla5[codigo],LEFT(Tabla5[Genero],1))</f>
        <v>M</v>
      </c>
      <c r="R249" s="15" t="str">
        <f>_xlfn.XLOOKUP(Tabla12[[#This Row],[codigo]],Tabla5[codigo],Tabla5[Lugar Funciones Codigo])</f>
        <v>01.83.00.00.00.18</v>
      </c>
    </row>
    <row r="250" spans="1:18">
      <c r="A250" s="40" t="s">
        <v>11</v>
      </c>
      <c r="B250" s="40" t="str">
        <f t="shared" si="3"/>
        <v>2.1.1.1.0102600368134</v>
      </c>
      <c r="C250" s="40" t="str">
        <f>_xlfn.XLOOKUP(A250,ctas[Tipo Empleado],ctas[cta])</f>
        <v>2.1.1.1.01</v>
      </c>
      <c r="D250" s="40" t="s">
        <v>2791</v>
      </c>
      <c r="E250" s="40" t="str">
        <f>_xlfn.XLOOKUP(Tabla12[[#This Row],[codigo]],Tabla5[codigo],Tabla5[Empleado])</f>
        <v>CASILDA GUERRERO</v>
      </c>
      <c r="F250" s="40" t="str">
        <f>_xlfn.XLOOKUP(Tabla12[[#This Row],[codigo]],Tabla5[codigo],Tabla5[Cargo])</f>
        <v>MONITOR B</v>
      </c>
      <c r="G250" s="40" t="str">
        <f>_xlfn.XLOOKUP(Tabla12[[#This Row],[codigo]],Tabla5[codigo],Tabla5[Lugar Funciones])</f>
        <v>COMISION NACIONAL DE ESPECTACULOS PUBLICOS Y RADIOFONIA</v>
      </c>
      <c r="H250" s="43" t="str">
        <f>Tabla12[[#This Row],[TIPO]]</f>
        <v>FIJO</v>
      </c>
      <c r="I250" s="43" t="e">
        <f>_xlfn.XLOOKUP(Tabla12[[#This Row],[nodoc]],'[1]Temporales 2022'!$B$146:$B$362,'[1]Temporales 2022'!$F$146:$F$362)</f>
        <v>#N/A</v>
      </c>
      <c r="J250" s="43" t="e">
        <f>_xlfn.XLOOKUP(Tabla12[[#This Row],[nodoc]],'[1]Temporales 2022'!$B$146:$B$362,'[1]Temporales 2022'!$G$146:$G$362)</f>
        <v>#N/A</v>
      </c>
      <c r="K250" s="43">
        <v>10000</v>
      </c>
      <c r="L250" s="44">
        <v>0</v>
      </c>
      <c r="M250" s="43">
        <v>304</v>
      </c>
      <c r="N250" s="43">
        <v>287</v>
      </c>
      <c r="O250" s="44">
        <f>+Tabla12[[#This Row],[sbruto]]-Tabla12[[#This Row],[Impuesto Sobre la R]]-Tabla12[[#This Row],[Seguro Familiar de]]-Tabla12[[#This Row],[AFP]]-Tabla12[[#This Row],[sneto]]</f>
        <v>4053.29</v>
      </c>
      <c r="P250" s="41">
        <v>5355.71</v>
      </c>
      <c r="Q250" s="15" t="str" cm="1">
        <f t="array" ref="Q250">_xlfn.XLOOKUP(Tabla12[[#This Row],[codigo]],Tabla5[codigo],LEFT(Tabla5[Genero],1))</f>
        <v>F</v>
      </c>
      <c r="R250" s="15" t="str">
        <f>_xlfn.XLOOKUP(Tabla12[[#This Row],[codigo]],Tabla5[codigo],Tabla5[Lugar Funciones Codigo])</f>
        <v>01.83.00.00.00.18</v>
      </c>
    </row>
    <row r="251" spans="1:18">
      <c r="A251" s="40" t="s">
        <v>11</v>
      </c>
      <c r="B251" s="40" t="str">
        <f t="shared" si="3"/>
        <v>2.1.1.1.0105400125836</v>
      </c>
      <c r="C251" s="40" t="str">
        <f>_xlfn.XLOOKUP(A251,ctas[Tipo Empleado],ctas[cta])</f>
        <v>2.1.1.1.01</v>
      </c>
      <c r="D251" s="40" t="s">
        <v>2792</v>
      </c>
      <c r="E251" s="40" t="str">
        <f>_xlfn.XLOOKUP(Tabla12[[#This Row],[codigo]],Tabla5[codigo],Tabla5[Empleado])</f>
        <v>CECILIA RAMONA GUILLEN FRANCISCO</v>
      </c>
      <c r="F251" s="40" t="str">
        <f>_xlfn.XLOOKUP(Tabla12[[#This Row],[codigo]],Tabla5[codigo],Tabla5[Cargo])</f>
        <v>CONSERJE</v>
      </c>
      <c r="G251" s="40" t="str">
        <f>_xlfn.XLOOKUP(Tabla12[[#This Row],[codigo]],Tabla5[codigo],Tabla5[Lugar Funciones])</f>
        <v>COMISION NACIONAL DE ESPECTACULOS PUBLICOS Y RADIOFONIA</v>
      </c>
      <c r="H251" s="45" t="str">
        <f>Tabla12[[#This Row],[TIPO]]</f>
        <v>FIJO</v>
      </c>
      <c r="I251" s="45" t="e">
        <f>_xlfn.XLOOKUP(Tabla12[[#This Row],[nodoc]],'[1]Temporales 2022'!$B$146:$B$362,'[1]Temporales 2022'!$F$146:$F$362)</f>
        <v>#N/A</v>
      </c>
      <c r="J251" s="45" t="e">
        <f>_xlfn.XLOOKUP(Tabla12[[#This Row],[nodoc]],'[1]Temporales 2022'!$B$146:$B$362,'[1]Temporales 2022'!$G$146:$G$362)</f>
        <v>#N/A</v>
      </c>
      <c r="K251" s="43">
        <v>10000</v>
      </c>
      <c r="L251" s="46">
        <v>0</v>
      </c>
      <c r="M251" s="43">
        <v>304</v>
      </c>
      <c r="N251" s="43">
        <v>287</v>
      </c>
      <c r="O251" s="44">
        <f>+Tabla12[[#This Row],[sbruto]]-Tabla12[[#This Row],[Impuesto Sobre la R]]-Tabla12[[#This Row],[Seguro Familiar de]]-Tabla12[[#This Row],[AFP]]-Tabla12[[#This Row],[sneto]]</f>
        <v>4146.17</v>
      </c>
      <c r="P251" s="41">
        <v>5262.83</v>
      </c>
      <c r="Q251" s="15" t="str" cm="1">
        <f t="array" ref="Q251">_xlfn.XLOOKUP(Tabla12[[#This Row],[codigo]],Tabla5[codigo],LEFT(Tabla5[Genero],1))</f>
        <v>F</v>
      </c>
      <c r="R251" s="15" t="str">
        <f>_xlfn.XLOOKUP(Tabla12[[#This Row],[codigo]],Tabla5[codigo],Tabla5[Lugar Funciones Codigo])</f>
        <v>01.83.00.00.00.18</v>
      </c>
    </row>
    <row r="252" spans="1:18">
      <c r="A252" s="40" t="s">
        <v>11</v>
      </c>
      <c r="B252" s="40" t="str">
        <f t="shared" si="3"/>
        <v>2.1.1.1.0100112859798</v>
      </c>
      <c r="C252" s="40" t="str">
        <f>_xlfn.XLOOKUP(A252,ctas[Tipo Empleado],ctas[cta])</f>
        <v>2.1.1.1.01</v>
      </c>
      <c r="D252" s="40" t="s">
        <v>1585</v>
      </c>
      <c r="E252" s="40" t="str">
        <f>_xlfn.XLOOKUP(Tabla12[[#This Row],[codigo]],Tabla5[codigo],Tabla5[Empleado])</f>
        <v>EDGAR ALEXANDRO SANCHEZ PEREZ</v>
      </c>
      <c r="F252" s="40" t="str">
        <f>_xlfn.XLOOKUP(Tabla12[[#This Row],[codigo]],Tabla5[codigo],Tabla5[Cargo])</f>
        <v>INSPECTOR DE CINE</v>
      </c>
      <c r="G252" s="40" t="str">
        <f>_xlfn.XLOOKUP(Tabla12[[#This Row],[codigo]],Tabla5[codigo],Tabla5[Lugar Funciones])</f>
        <v>COMISION NACIONAL DE ESPECTACULOS PUBLICOS Y RADIOFONIA</v>
      </c>
      <c r="H252" s="45" t="str">
        <f>Tabla12[[#This Row],[TIPO]]</f>
        <v>FIJO</v>
      </c>
      <c r="I252" s="45" t="e">
        <f>_xlfn.XLOOKUP(Tabla12[[#This Row],[nodoc]],'[1]Temporales 2022'!$B$146:$B$362,'[1]Temporales 2022'!$F$146:$F$362)</f>
        <v>#N/A</v>
      </c>
      <c r="J252" s="45" t="e">
        <f>_xlfn.XLOOKUP(Tabla12[[#This Row],[nodoc]],'[1]Temporales 2022'!$B$146:$B$362,'[1]Temporales 2022'!$G$146:$G$362)</f>
        <v>#N/A</v>
      </c>
      <c r="K252" s="43">
        <v>10000</v>
      </c>
      <c r="L252" s="46">
        <v>0</v>
      </c>
      <c r="M252" s="43">
        <v>304</v>
      </c>
      <c r="N252" s="43">
        <v>287</v>
      </c>
      <c r="O252" s="44">
        <f>+Tabla12[[#This Row],[sbruto]]-Tabla12[[#This Row],[Impuesto Sobre la R]]-Tabla12[[#This Row],[Seguro Familiar de]]-Tabla12[[#This Row],[AFP]]-Tabla12[[#This Row],[sneto]]</f>
        <v>75</v>
      </c>
      <c r="P252" s="41">
        <v>9334</v>
      </c>
      <c r="Q252" s="15" t="str" cm="1">
        <f t="array" ref="Q252">_xlfn.XLOOKUP(Tabla12[[#This Row],[codigo]],Tabla5[codigo],LEFT(Tabla5[Genero],1))</f>
        <v>M</v>
      </c>
      <c r="R252" s="15" t="str">
        <f>_xlfn.XLOOKUP(Tabla12[[#This Row],[codigo]],Tabla5[codigo],Tabla5[Lugar Funciones Codigo])</f>
        <v>01.83.00.00.00.18</v>
      </c>
    </row>
    <row r="253" spans="1:18">
      <c r="A253" s="40" t="s">
        <v>11</v>
      </c>
      <c r="B253" s="40" t="str">
        <f t="shared" si="3"/>
        <v>2.1.1.1.0100113742118</v>
      </c>
      <c r="C253" s="40" t="str">
        <f>_xlfn.XLOOKUP(A253,ctas[Tipo Empleado],ctas[cta])</f>
        <v>2.1.1.1.01</v>
      </c>
      <c r="D253" s="40" t="s">
        <v>1586</v>
      </c>
      <c r="E253" s="40" t="str">
        <f>_xlfn.XLOOKUP(Tabla12[[#This Row],[codigo]],Tabla5[codigo],Tabla5[Empleado])</f>
        <v>EDWARD MORENO JIMENEZ</v>
      </c>
      <c r="F253" s="40" t="str">
        <f>_xlfn.XLOOKUP(Tabla12[[#This Row],[codigo]],Tabla5[codigo],Tabla5[Cargo])</f>
        <v>INSPECTOR DE ESPECTACULOS</v>
      </c>
      <c r="G253" s="40" t="str">
        <f>_xlfn.XLOOKUP(Tabla12[[#This Row],[codigo]],Tabla5[codigo],Tabla5[Lugar Funciones])</f>
        <v>COMISION NACIONAL DE ESPECTACULOS PUBLICOS Y RADIOFONIA</v>
      </c>
      <c r="H253" s="43" t="str">
        <f>Tabla12[[#This Row],[TIPO]]</f>
        <v>FIJO</v>
      </c>
      <c r="I253" s="43" t="e">
        <f>_xlfn.XLOOKUP(Tabla12[[#This Row],[nodoc]],'[1]Temporales 2022'!$B$146:$B$362,'[1]Temporales 2022'!$F$146:$F$362)</f>
        <v>#N/A</v>
      </c>
      <c r="J253" s="43" t="e">
        <f>_xlfn.XLOOKUP(Tabla12[[#This Row],[nodoc]],'[1]Temporales 2022'!$B$146:$B$362,'[1]Temporales 2022'!$G$146:$G$362)</f>
        <v>#N/A</v>
      </c>
      <c r="K253" s="43">
        <v>10000</v>
      </c>
      <c r="L253" s="44">
        <v>0</v>
      </c>
      <c r="M253" s="43">
        <v>304</v>
      </c>
      <c r="N253" s="43">
        <v>287</v>
      </c>
      <c r="O253" s="44">
        <f>+Tabla12[[#This Row],[sbruto]]-Tabla12[[#This Row],[Impuesto Sobre la R]]-Tabla12[[#This Row],[Seguro Familiar de]]-Tabla12[[#This Row],[AFP]]-Tabla12[[#This Row],[sneto]]</f>
        <v>375</v>
      </c>
      <c r="P253" s="41">
        <v>9034</v>
      </c>
      <c r="Q253" s="15" t="str" cm="1">
        <f t="array" ref="Q253">_xlfn.XLOOKUP(Tabla12[[#This Row],[codigo]],Tabla5[codigo],LEFT(Tabla5[Genero],1))</f>
        <v>M</v>
      </c>
      <c r="R253" s="15" t="str">
        <f>_xlfn.XLOOKUP(Tabla12[[#This Row],[codigo]],Tabla5[codigo],Tabla5[Lugar Funciones Codigo])</f>
        <v>01.83.00.00.00.18</v>
      </c>
    </row>
    <row r="254" spans="1:18">
      <c r="A254" s="40" t="s">
        <v>11</v>
      </c>
      <c r="B254" s="40" t="str">
        <f t="shared" si="3"/>
        <v>2.1.1.1.0103100296627</v>
      </c>
      <c r="C254" s="40" t="str">
        <f>_xlfn.XLOOKUP(A254,ctas[Tipo Empleado],ctas[cta])</f>
        <v>2.1.1.1.01</v>
      </c>
      <c r="D254" s="40" t="s">
        <v>2840</v>
      </c>
      <c r="E254" s="40" t="str">
        <f>_xlfn.XLOOKUP(Tabla12[[#This Row],[codigo]],Tabla5[codigo],Tabla5[Empleado])</f>
        <v>GERONIMO DE JESUS PEGUERO</v>
      </c>
      <c r="F254" s="40" t="str">
        <f>_xlfn.XLOOKUP(Tabla12[[#This Row],[codigo]],Tabla5[codigo],Tabla5[Cargo])</f>
        <v>INSPECTOR (A)</v>
      </c>
      <c r="G254" s="40" t="str">
        <f>_xlfn.XLOOKUP(Tabla12[[#This Row],[codigo]],Tabla5[codigo],Tabla5[Lugar Funciones])</f>
        <v>COMISION NACIONAL DE ESPECTACULOS PUBLICOS Y RADIOFONIA</v>
      </c>
      <c r="H254" s="43" t="str">
        <f>Tabla12[[#This Row],[TIPO]]</f>
        <v>FIJO</v>
      </c>
      <c r="I254" s="43" t="e">
        <f>_xlfn.XLOOKUP(Tabla12[[#This Row],[nodoc]],'[1]Temporales 2022'!$B$146:$B$362,'[1]Temporales 2022'!$F$146:$F$362)</f>
        <v>#N/A</v>
      </c>
      <c r="J254" s="43" t="e">
        <f>_xlfn.XLOOKUP(Tabla12[[#This Row],[nodoc]],'[1]Temporales 2022'!$B$146:$B$362,'[1]Temporales 2022'!$G$146:$G$362)</f>
        <v>#N/A</v>
      </c>
      <c r="K254" s="43">
        <v>10000</v>
      </c>
      <c r="L254" s="44">
        <v>0</v>
      </c>
      <c r="M254" s="43">
        <v>304</v>
      </c>
      <c r="N254" s="43">
        <v>287</v>
      </c>
      <c r="O254" s="44">
        <f>+Tabla12[[#This Row],[sbruto]]-Tabla12[[#This Row],[Impuesto Sobre la R]]-Tabla12[[#This Row],[Seguro Familiar de]]-Tabla12[[#This Row],[AFP]]-Tabla12[[#This Row],[sneto]]</f>
        <v>375</v>
      </c>
      <c r="P254" s="41">
        <v>9034</v>
      </c>
      <c r="Q254" s="15" t="str" cm="1">
        <f t="array" ref="Q254">_xlfn.XLOOKUP(Tabla12[[#This Row],[codigo]],Tabla5[codigo],LEFT(Tabla5[Genero],1))</f>
        <v>M</v>
      </c>
      <c r="R254" s="15" t="str">
        <f>_xlfn.XLOOKUP(Tabla12[[#This Row],[codigo]],Tabla5[codigo],Tabla5[Lugar Funciones Codigo])</f>
        <v>01.83.00.00.00.18</v>
      </c>
    </row>
    <row r="255" spans="1:18">
      <c r="A255" s="40" t="s">
        <v>11</v>
      </c>
      <c r="B255" s="40" t="str">
        <f t="shared" si="3"/>
        <v>2.1.1.1.0100100050707</v>
      </c>
      <c r="C255" s="40" t="str">
        <f>_xlfn.XLOOKUP(A255,ctas[Tipo Empleado],ctas[cta])</f>
        <v>2.1.1.1.01</v>
      </c>
      <c r="D255" s="40" t="s">
        <v>2853</v>
      </c>
      <c r="E255" s="40" t="str">
        <f>_xlfn.XLOOKUP(Tabla12[[#This Row],[codigo]],Tabla5[codigo],Tabla5[Empleado])</f>
        <v>ISABEL MARIA PEREYRA SENCION</v>
      </c>
      <c r="F255" s="40" t="str">
        <f>_xlfn.XLOOKUP(Tabla12[[#This Row],[codigo]],Tabla5[codigo],Tabla5[Cargo])</f>
        <v>MONITOR D.</v>
      </c>
      <c r="G255" s="40" t="str">
        <f>_xlfn.XLOOKUP(Tabla12[[#This Row],[codigo]],Tabla5[codigo],Tabla5[Lugar Funciones])</f>
        <v>COMISION NACIONAL DE ESPECTACULOS PUBLICOS Y RADIOFONIA</v>
      </c>
      <c r="H255" s="45" t="str">
        <f>Tabla12[[#This Row],[TIPO]]</f>
        <v>FIJO</v>
      </c>
      <c r="I255" s="45" t="e">
        <f>_xlfn.XLOOKUP(Tabla12[[#This Row],[nodoc]],'[1]Temporales 2022'!$B$146:$B$362,'[1]Temporales 2022'!$F$146:$F$362)</f>
        <v>#N/A</v>
      </c>
      <c r="J255" s="45" t="e">
        <f>_xlfn.XLOOKUP(Tabla12[[#This Row],[nodoc]],'[1]Temporales 2022'!$B$146:$B$362,'[1]Temporales 2022'!$G$146:$G$362)</f>
        <v>#N/A</v>
      </c>
      <c r="K255" s="43">
        <v>10000</v>
      </c>
      <c r="L255" s="46">
        <v>0</v>
      </c>
      <c r="M255" s="43">
        <v>304</v>
      </c>
      <c r="N255" s="43">
        <v>287</v>
      </c>
      <c r="O255" s="44">
        <f>+Tabla12[[#This Row],[sbruto]]-Tabla12[[#This Row],[Impuesto Sobre la R]]-Tabla12[[#This Row],[Seguro Familiar de]]-Tabla12[[#This Row],[AFP]]-Tabla12[[#This Row],[sneto]]</f>
        <v>75</v>
      </c>
      <c r="P255" s="41">
        <v>9334</v>
      </c>
      <c r="Q255" s="15" t="str" cm="1">
        <f t="array" ref="Q255">_xlfn.XLOOKUP(Tabla12[[#This Row],[codigo]],Tabla5[codigo],LEFT(Tabla5[Genero],1))</f>
        <v>F</v>
      </c>
      <c r="R255" s="15" t="str">
        <f>_xlfn.XLOOKUP(Tabla12[[#This Row],[codigo]],Tabla5[codigo],Tabla5[Lugar Funciones Codigo])</f>
        <v>01.83.00.00.00.18</v>
      </c>
    </row>
    <row r="256" spans="1:18">
      <c r="A256" s="40" t="s">
        <v>11</v>
      </c>
      <c r="B256" s="40" t="str">
        <f t="shared" si="3"/>
        <v>2.1.1.1.0105200101383</v>
      </c>
      <c r="C256" s="40" t="str">
        <f>_xlfn.XLOOKUP(A256,ctas[Tipo Empleado],ctas[cta])</f>
        <v>2.1.1.1.01</v>
      </c>
      <c r="D256" s="40" t="s">
        <v>1593</v>
      </c>
      <c r="E256" s="40" t="str">
        <f>_xlfn.XLOOKUP(Tabla12[[#This Row],[codigo]],Tabla5[codigo],Tabla5[Empleado])</f>
        <v>IVELISSE LEON AYBAR</v>
      </c>
      <c r="F256" s="40" t="str">
        <f>_xlfn.XLOOKUP(Tabla12[[#This Row],[codigo]],Tabla5[codigo],Tabla5[Cargo])</f>
        <v>MONITOR AUDIOVISUAL</v>
      </c>
      <c r="G256" s="40" t="str">
        <f>_xlfn.XLOOKUP(Tabla12[[#This Row],[codigo]],Tabla5[codigo],Tabla5[Lugar Funciones])</f>
        <v>COMISION NACIONAL DE ESPECTACULOS PUBLICOS Y RADIOFONIA</v>
      </c>
      <c r="H256" s="43" t="str">
        <f>Tabla12[[#This Row],[TIPO]]</f>
        <v>FIJO</v>
      </c>
      <c r="I256" s="43" t="e">
        <f>_xlfn.XLOOKUP(Tabla12[[#This Row],[nodoc]],'[1]Temporales 2022'!$B$146:$B$362,'[1]Temporales 2022'!$F$146:$F$362)</f>
        <v>#N/A</v>
      </c>
      <c r="J256" s="43" t="e">
        <f>_xlfn.XLOOKUP(Tabla12[[#This Row],[nodoc]],'[1]Temporales 2022'!$B$146:$B$362,'[1]Temporales 2022'!$G$146:$G$362)</f>
        <v>#N/A</v>
      </c>
      <c r="K256" s="43">
        <v>10000</v>
      </c>
      <c r="L256" s="44">
        <v>0</v>
      </c>
      <c r="M256" s="43">
        <v>304</v>
      </c>
      <c r="N256" s="43">
        <v>287</v>
      </c>
      <c r="O256" s="44">
        <f>+Tabla12[[#This Row],[sbruto]]-Tabla12[[#This Row],[Impuesto Sobre la R]]-Tabla12[[#This Row],[Seguro Familiar de]]-Tabla12[[#This Row],[AFP]]-Tabla12[[#This Row],[sneto]]</f>
        <v>5466.7800000000007</v>
      </c>
      <c r="P256" s="41">
        <v>3942.22</v>
      </c>
      <c r="Q256" s="15" t="str" cm="1">
        <f t="array" ref="Q256">_xlfn.XLOOKUP(Tabla12[[#This Row],[codigo]],Tabla5[codigo],LEFT(Tabla5[Genero],1))</f>
        <v>F</v>
      </c>
      <c r="R256" s="15" t="str">
        <f>_xlfn.XLOOKUP(Tabla12[[#This Row],[codigo]],Tabla5[codigo],Tabla5[Lugar Funciones Codigo])</f>
        <v>01.83.00.00.00.18</v>
      </c>
    </row>
    <row r="257" spans="1:18">
      <c r="A257" s="40" t="s">
        <v>11</v>
      </c>
      <c r="B257" s="40" t="str">
        <f t="shared" si="3"/>
        <v>2.1.1.1.0100108819889</v>
      </c>
      <c r="C257" s="40" t="str">
        <f>_xlfn.XLOOKUP(A257,ctas[Tipo Empleado],ctas[cta])</f>
        <v>2.1.1.1.01</v>
      </c>
      <c r="D257" s="40" t="s">
        <v>2862</v>
      </c>
      <c r="E257" s="40" t="str">
        <f>_xlfn.XLOOKUP(Tabla12[[#This Row],[codigo]],Tabla5[codigo],Tabla5[Empleado])</f>
        <v>JOSE ALEXIS ROJAS MARTINEZ</v>
      </c>
      <c r="F257" s="40" t="str">
        <f>_xlfn.XLOOKUP(Tabla12[[#This Row],[codigo]],Tabla5[codigo],Tabla5[Cargo])</f>
        <v>MONITOR B</v>
      </c>
      <c r="G257" s="40" t="str">
        <f>_xlfn.XLOOKUP(Tabla12[[#This Row],[codigo]],Tabla5[codigo],Tabla5[Lugar Funciones])</f>
        <v>COMISION NACIONAL DE ESPECTACULOS PUBLICOS Y RADIOFONIA</v>
      </c>
      <c r="H257" s="43" t="str">
        <f>Tabla12[[#This Row],[TIPO]]</f>
        <v>FIJO</v>
      </c>
      <c r="I257" s="43" t="e">
        <f>_xlfn.XLOOKUP(Tabla12[[#This Row],[nodoc]],'[1]Temporales 2022'!$B$146:$B$362,'[1]Temporales 2022'!$F$146:$F$362)</f>
        <v>#N/A</v>
      </c>
      <c r="J257" s="43" t="e">
        <f>_xlfn.XLOOKUP(Tabla12[[#This Row],[nodoc]],'[1]Temporales 2022'!$B$146:$B$362,'[1]Temporales 2022'!$G$146:$G$362)</f>
        <v>#N/A</v>
      </c>
      <c r="K257" s="43">
        <v>10000</v>
      </c>
      <c r="L257" s="44">
        <v>0</v>
      </c>
      <c r="M257" s="43">
        <v>304</v>
      </c>
      <c r="N257" s="43">
        <v>287</v>
      </c>
      <c r="O257" s="44">
        <f>+Tabla12[[#This Row],[sbruto]]-Tabla12[[#This Row],[Impuesto Sobre la R]]-Tabla12[[#This Row],[Seguro Familiar de]]-Tabla12[[#This Row],[AFP]]-Tabla12[[#This Row],[sneto]]</f>
        <v>2751</v>
      </c>
      <c r="P257" s="41">
        <v>6658</v>
      </c>
      <c r="Q257" s="15" t="str" cm="1">
        <f t="array" ref="Q257">_xlfn.XLOOKUP(Tabla12[[#This Row],[codigo]],Tabla5[codigo],LEFT(Tabla5[Genero],1))</f>
        <v>M</v>
      </c>
      <c r="R257" s="15" t="str">
        <f>_xlfn.XLOOKUP(Tabla12[[#This Row],[codigo]],Tabla5[codigo],Tabla5[Lugar Funciones Codigo])</f>
        <v>01.83.00.00.00.18</v>
      </c>
    </row>
    <row r="258" spans="1:18">
      <c r="A258" s="40" t="s">
        <v>11</v>
      </c>
      <c r="B258" s="40" t="str">
        <f t="shared" ref="B258:B321" si="4">C258&amp;D258</f>
        <v>2.1.1.1.0108600048410</v>
      </c>
      <c r="C258" s="40" t="str">
        <f>_xlfn.XLOOKUP(A258,ctas[Tipo Empleado],ctas[cta])</f>
        <v>2.1.1.1.01</v>
      </c>
      <c r="D258" s="40" t="s">
        <v>2886</v>
      </c>
      <c r="E258" s="40" t="str">
        <f>_xlfn.XLOOKUP(Tabla12[[#This Row],[codigo]],Tabla5[codigo],Tabla5[Empleado])</f>
        <v>KEVIN ROBERTO SANTOS BEJARAN</v>
      </c>
      <c r="F258" s="40" t="str">
        <f>_xlfn.XLOOKUP(Tabla12[[#This Row],[codigo]],Tabla5[codigo],Tabla5[Cargo])</f>
        <v>SUPERVISOR (A) DE CINE</v>
      </c>
      <c r="G258" s="40" t="str">
        <f>_xlfn.XLOOKUP(Tabla12[[#This Row],[codigo]],Tabla5[codigo],Tabla5[Lugar Funciones])</f>
        <v>COMISION NACIONAL DE ESPECTACULOS PUBLICOS Y RADIOFONIA</v>
      </c>
      <c r="H258" s="45" t="str">
        <f>Tabla12[[#This Row],[TIPO]]</f>
        <v>FIJO</v>
      </c>
      <c r="I258" s="45" t="e">
        <f>_xlfn.XLOOKUP(Tabla12[[#This Row],[nodoc]],'[1]Temporales 2022'!$B$146:$B$362,'[1]Temporales 2022'!$F$146:$F$362)</f>
        <v>#N/A</v>
      </c>
      <c r="J258" s="45" t="e">
        <f>_xlfn.XLOOKUP(Tabla12[[#This Row],[nodoc]],'[1]Temporales 2022'!$B$146:$B$362,'[1]Temporales 2022'!$G$146:$G$362)</f>
        <v>#N/A</v>
      </c>
      <c r="K258" s="43">
        <v>10000</v>
      </c>
      <c r="L258" s="46">
        <v>0</v>
      </c>
      <c r="M258" s="43">
        <v>304</v>
      </c>
      <c r="N258" s="43">
        <v>287</v>
      </c>
      <c r="O258" s="44">
        <f>+Tabla12[[#This Row],[sbruto]]-Tabla12[[#This Row],[Impuesto Sobre la R]]-Tabla12[[#This Row],[Seguro Familiar de]]-Tabla12[[#This Row],[AFP]]-Tabla12[[#This Row],[sneto]]</f>
        <v>425</v>
      </c>
      <c r="P258" s="41">
        <v>8984</v>
      </c>
      <c r="Q258" s="15" t="str" cm="1">
        <f t="array" ref="Q258">_xlfn.XLOOKUP(Tabla12[[#This Row],[codigo]],Tabla5[codigo],LEFT(Tabla5[Genero],1))</f>
        <v>M</v>
      </c>
      <c r="R258" s="15" t="str">
        <f>_xlfn.XLOOKUP(Tabla12[[#This Row],[codigo]],Tabla5[codigo],Tabla5[Lugar Funciones Codigo])</f>
        <v>01.83.00.00.00.18</v>
      </c>
    </row>
    <row r="259" spans="1:18">
      <c r="A259" s="40" t="s">
        <v>11</v>
      </c>
      <c r="B259" s="40" t="str">
        <f t="shared" si="4"/>
        <v>2.1.1.1.0101200873238</v>
      </c>
      <c r="C259" s="40" t="str">
        <f>_xlfn.XLOOKUP(A259,ctas[Tipo Empleado],ctas[cta])</f>
        <v>2.1.1.1.01</v>
      </c>
      <c r="D259" s="40" t="s">
        <v>1618</v>
      </c>
      <c r="E259" s="40" t="str">
        <f>_xlfn.XLOOKUP(Tabla12[[#This Row],[codigo]],Tabla5[codigo],Tabla5[Empleado])</f>
        <v>ODALIS MATEO FELIZ</v>
      </c>
      <c r="F259" s="40" t="str">
        <f>_xlfn.XLOOKUP(Tabla12[[#This Row],[codigo]],Tabla5[codigo],Tabla5[Cargo])</f>
        <v>SECRETARIA</v>
      </c>
      <c r="G259" s="40" t="str">
        <f>_xlfn.XLOOKUP(Tabla12[[#This Row],[codigo]],Tabla5[codigo],Tabla5[Lugar Funciones])</f>
        <v>COMISION NACIONAL DE ESPECTACULOS PUBLICOS Y RADIOFONIA</v>
      </c>
      <c r="H259" s="43" t="str">
        <f>Tabla12[[#This Row],[TIPO]]</f>
        <v>FIJO</v>
      </c>
      <c r="I259" s="43" t="e">
        <f>_xlfn.XLOOKUP(Tabla12[[#This Row],[nodoc]],'[1]Temporales 2022'!$B$146:$B$362,'[1]Temporales 2022'!$F$146:$F$362)</f>
        <v>#N/A</v>
      </c>
      <c r="J259" s="43" t="e">
        <f>_xlfn.XLOOKUP(Tabla12[[#This Row],[nodoc]],'[1]Temporales 2022'!$B$146:$B$362,'[1]Temporales 2022'!$G$146:$G$362)</f>
        <v>#N/A</v>
      </c>
      <c r="K259" s="43">
        <v>10000</v>
      </c>
      <c r="L259" s="44">
        <v>0</v>
      </c>
      <c r="M259" s="43">
        <v>304</v>
      </c>
      <c r="N259" s="43">
        <v>287</v>
      </c>
      <c r="O259" s="44">
        <f>+Tabla12[[#This Row],[sbruto]]-Tabla12[[#This Row],[Impuesto Sobre la R]]-Tabla12[[#This Row],[Seguro Familiar de]]-Tabla12[[#This Row],[AFP]]-Tabla12[[#This Row],[sneto]]</f>
        <v>721</v>
      </c>
      <c r="P259" s="41">
        <v>8688</v>
      </c>
      <c r="Q259" s="15" t="str" cm="1">
        <f t="array" ref="Q259">_xlfn.XLOOKUP(Tabla12[[#This Row],[codigo]],Tabla5[codigo],LEFT(Tabla5[Genero],1))</f>
        <v>M</v>
      </c>
      <c r="R259" s="15" t="str">
        <f>_xlfn.XLOOKUP(Tabla12[[#This Row],[codigo]],Tabla5[codigo],Tabla5[Lugar Funciones Codigo])</f>
        <v>01.83.00.00.00.18</v>
      </c>
    </row>
    <row r="260" spans="1:18">
      <c r="A260" s="40" t="s">
        <v>11</v>
      </c>
      <c r="B260" s="40" t="str">
        <f t="shared" si="4"/>
        <v>2.1.1.1.0100101302412</v>
      </c>
      <c r="C260" s="40" t="str">
        <f>_xlfn.XLOOKUP(A260,ctas[Tipo Empleado],ctas[cta])</f>
        <v>2.1.1.1.01</v>
      </c>
      <c r="D260" s="40" t="s">
        <v>1622</v>
      </c>
      <c r="E260" s="40" t="str">
        <f>_xlfn.XLOOKUP(Tabla12[[#This Row],[codigo]],Tabla5[codigo],Tabla5[Empleado])</f>
        <v>RAMON GUILLERMO PEÑA REYES</v>
      </c>
      <c r="F260" s="40" t="str">
        <f>_xlfn.XLOOKUP(Tabla12[[#This Row],[codigo]],Tabla5[codigo],Tabla5[Cargo])</f>
        <v>INSPECTOR DE ESPECTACULOS</v>
      </c>
      <c r="G260" s="40" t="str">
        <f>_xlfn.XLOOKUP(Tabla12[[#This Row],[codigo]],Tabla5[codigo],Tabla5[Lugar Funciones])</f>
        <v>COMISION NACIONAL DE ESPECTACULOS PUBLICOS Y RADIOFONIA</v>
      </c>
      <c r="H260" s="45" t="str">
        <f>Tabla12[[#This Row],[TIPO]]</f>
        <v>FIJO</v>
      </c>
      <c r="I260" s="45" t="e">
        <f>_xlfn.XLOOKUP(Tabla12[[#This Row],[nodoc]],'[1]Temporales 2022'!$B$146:$B$362,'[1]Temporales 2022'!$F$146:$F$362)</f>
        <v>#N/A</v>
      </c>
      <c r="J260" s="45" t="e">
        <f>_xlfn.XLOOKUP(Tabla12[[#This Row],[nodoc]],'[1]Temporales 2022'!$B$146:$B$362,'[1]Temporales 2022'!$G$146:$G$362)</f>
        <v>#N/A</v>
      </c>
      <c r="K260" s="43">
        <v>10000</v>
      </c>
      <c r="L260" s="46">
        <v>0</v>
      </c>
      <c r="M260" s="43">
        <v>304</v>
      </c>
      <c r="N260" s="43">
        <v>287</v>
      </c>
      <c r="O260" s="44">
        <f>+Tabla12[[#This Row],[sbruto]]-Tabla12[[#This Row],[Impuesto Sobre la R]]-Tabla12[[#This Row],[Seguro Familiar de]]-Tabla12[[#This Row],[AFP]]-Tabla12[[#This Row],[sneto]]</f>
        <v>575</v>
      </c>
      <c r="P260" s="41">
        <v>8834</v>
      </c>
      <c r="Q260" s="15" t="str" cm="1">
        <f t="array" ref="Q260">_xlfn.XLOOKUP(Tabla12[[#This Row],[codigo]],Tabla5[codigo],LEFT(Tabla5[Genero],1))</f>
        <v>M</v>
      </c>
      <c r="R260" s="15" t="str">
        <f>_xlfn.XLOOKUP(Tabla12[[#This Row],[codigo]],Tabla5[codigo],Tabla5[Lugar Funciones Codigo])</f>
        <v>01.83.00.00.00.18</v>
      </c>
    </row>
    <row r="261" spans="1:18">
      <c r="A261" s="40" t="s">
        <v>11</v>
      </c>
      <c r="B261" s="40" t="str">
        <f t="shared" si="4"/>
        <v>2.1.1.1.0100112729223</v>
      </c>
      <c r="C261" s="40" t="str">
        <f>_xlfn.XLOOKUP(A261,ctas[Tipo Empleado],ctas[cta])</f>
        <v>2.1.1.1.01</v>
      </c>
      <c r="D261" s="40" t="s">
        <v>1623</v>
      </c>
      <c r="E261" s="40" t="str">
        <f>_xlfn.XLOOKUP(Tabla12[[#This Row],[codigo]],Tabla5[codigo],Tabla5[Empleado])</f>
        <v>RAMON RADAME BERTRE OVANDO</v>
      </c>
      <c r="F261" s="40" t="str">
        <f>_xlfn.XLOOKUP(Tabla12[[#This Row],[codigo]],Tabla5[codigo],Tabla5[Cargo])</f>
        <v>INSPECTOR DE ESPECTACULOS</v>
      </c>
      <c r="G261" s="40" t="str">
        <f>_xlfn.XLOOKUP(Tabla12[[#This Row],[codigo]],Tabla5[codigo],Tabla5[Lugar Funciones])</f>
        <v>COMISION NACIONAL DE ESPECTACULOS PUBLICOS Y RADIOFONIA</v>
      </c>
      <c r="H261" s="45" t="str">
        <f>Tabla12[[#This Row],[TIPO]]</f>
        <v>FIJO</v>
      </c>
      <c r="I261" s="45" t="e">
        <f>_xlfn.XLOOKUP(Tabla12[[#This Row],[nodoc]],'[1]Temporales 2022'!$B$146:$B$362,'[1]Temporales 2022'!$F$146:$F$362)</f>
        <v>#N/A</v>
      </c>
      <c r="J261" s="45" t="e">
        <f>_xlfn.XLOOKUP(Tabla12[[#This Row],[nodoc]],'[1]Temporales 2022'!$B$146:$B$362,'[1]Temporales 2022'!$G$146:$G$362)</f>
        <v>#N/A</v>
      </c>
      <c r="K261" s="43">
        <v>10000</v>
      </c>
      <c r="L261" s="46">
        <v>0</v>
      </c>
      <c r="M261" s="43">
        <v>304</v>
      </c>
      <c r="N261" s="43">
        <v>287</v>
      </c>
      <c r="O261" s="44">
        <f>+Tabla12[[#This Row],[sbruto]]-Tabla12[[#This Row],[Impuesto Sobre la R]]-Tabla12[[#This Row],[Seguro Familiar de]]-Tabla12[[#This Row],[AFP]]-Tabla12[[#This Row],[sneto]]</f>
        <v>525</v>
      </c>
      <c r="P261" s="41">
        <v>8884</v>
      </c>
      <c r="Q261" s="15" t="str" cm="1">
        <f t="array" ref="Q261">_xlfn.XLOOKUP(Tabla12[[#This Row],[codigo]],Tabla5[codigo],LEFT(Tabla5[Genero],1))</f>
        <v>M</v>
      </c>
      <c r="R261" s="15" t="str">
        <f>_xlfn.XLOOKUP(Tabla12[[#This Row],[codigo]],Tabla5[codigo],Tabla5[Lugar Funciones Codigo])</f>
        <v>01.83.00.00.00.18</v>
      </c>
    </row>
    <row r="262" spans="1:18">
      <c r="A262" s="40" t="s">
        <v>11</v>
      </c>
      <c r="B262" s="40" t="str">
        <f t="shared" si="4"/>
        <v>2.1.1.1.0100113479703</v>
      </c>
      <c r="C262" s="40" t="str">
        <f>_xlfn.XLOOKUP(A262,ctas[Tipo Empleado],ctas[cta])</f>
        <v>2.1.1.1.01</v>
      </c>
      <c r="D262" s="40" t="s">
        <v>2937</v>
      </c>
      <c r="E262" s="40" t="str">
        <f>_xlfn.XLOOKUP(Tabla12[[#This Row],[codigo]],Tabla5[codigo],Tabla5[Empleado])</f>
        <v>SOCRATES DE JESUS ACOSTA VIDAL</v>
      </c>
      <c r="F262" s="40" t="str">
        <f>_xlfn.XLOOKUP(Tabla12[[#This Row],[codigo]],Tabla5[codigo],Tabla5[Cargo])</f>
        <v>INSPECTOR DE CINE</v>
      </c>
      <c r="G262" s="40" t="str">
        <f>_xlfn.XLOOKUP(Tabla12[[#This Row],[codigo]],Tabla5[codigo],Tabla5[Lugar Funciones])</f>
        <v>COMISION NACIONAL DE ESPECTACULOS PUBLICOS Y RADIOFONIA</v>
      </c>
      <c r="H262" s="43" t="str">
        <f>Tabla12[[#This Row],[TIPO]]</f>
        <v>FIJO</v>
      </c>
      <c r="I262" s="43" t="e">
        <f>_xlfn.XLOOKUP(Tabla12[[#This Row],[nodoc]],'[1]Temporales 2022'!$B$146:$B$362,'[1]Temporales 2022'!$F$146:$F$362)</f>
        <v>#N/A</v>
      </c>
      <c r="J262" s="43" t="e">
        <f>_xlfn.XLOOKUP(Tabla12[[#This Row],[nodoc]],'[1]Temporales 2022'!$B$146:$B$362,'[1]Temporales 2022'!$G$146:$G$362)</f>
        <v>#N/A</v>
      </c>
      <c r="K262" s="43">
        <v>10000</v>
      </c>
      <c r="L262" s="44">
        <v>0</v>
      </c>
      <c r="M262" s="43">
        <v>304</v>
      </c>
      <c r="N262" s="43">
        <v>287</v>
      </c>
      <c r="O262" s="44">
        <f>+Tabla12[[#This Row],[sbruto]]-Tabla12[[#This Row],[Impuesto Sobre la R]]-Tabla12[[#This Row],[Seguro Familiar de]]-Tabla12[[#This Row],[AFP]]-Tabla12[[#This Row],[sneto]]</f>
        <v>375</v>
      </c>
      <c r="P262" s="41">
        <v>9034</v>
      </c>
      <c r="Q262" s="15" t="str" cm="1">
        <f t="array" ref="Q262">_xlfn.XLOOKUP(Tabla12[[#This Row],[codigo]],Tabla5[codigo],LEFT(Tabla5[Genero],1))</f>
        <v>M</v>
      </c>
      <c r="R262" s="15" t="str">
        <f>_xlfn.XLOOKUP(Tabla12[[#This Row],[codigo]],Tabla5[codigo],Tabla5[Lugar Funciones Codigo])</f>
        <v>01.83.00.00.00.18</v>
      </c>
    </row>
    <row r="263" spans="1:18">
      <c r="A263" s="40" t="s">
        <v>11</v>
      </c>
      <c r="B263" s="40" t="str">
        <f t="shared" si="4"/>
        <v>2.1.1.1.0122300238296</v>
      </c>
      <c r="C263" s="40" t="str">
        <f>_xlfn.XLOOKUP(A263,ctas[Tipo Empleado],ctas[cta])</f>
        <v>2.1.1.1.01</v>
      </c>
      <c r="D263" s="40" t="s">
        <v>1366</v>
      </c>
      <c r="E263" s="40" t="str">
        <f>_xlfn.XLOOKUP(Tabla12[[#This Row],[codigo]],Tabla5[codigo],Tabla5[Empleado])</f>
        <v>AMAURY ENRIQUE FERREIRA DE JESUS</v>
      </c>
      <c r="F263" s="40" t="str">
        <f>_xlfn.XLOOKUP(Tabla12[[#This Row],[codigo]],Tabla5[codigo],Tabla5[Cargo])</f>
        <v>SOPORTE TECNICO</v>
      </c>
      <c r="G263" s="40" t="str">
        <f>_xlfn.XLOOKUP(Tabla12[[#This Row],[codigo]],Tabla5[codigo],Tabla5[Lugar Funciones])</f>
        <v>DEPARTAMENTO DE TECNOLOGIA DE LA INFORMACION Y COMUNICACION</v>
      </c>
      <c r="H263" s="43" t="str">
        <f>Tabla12[[#This Row],[TIPO]]</f>
        <v>FIJO</v>
      </c>
      <c r="I263" s="43" t="e">
        <f>_xlfn.XLOOKUP(Tabla12[[#This Row],[nodoc]],'[1]Temporales 2022'!$B$146:$B$362,'[1]Temporales 2022'!$F$146:$F$362)</f>
        <v>#N/A</v>
      </c>
      <c r="J263" s="43" t="e">
        <f>_xlfn.XLOOKUP(Tabla12[[#This Row],[nodoc]],'[1]Temporales 2022'!$B$146:$B$362,'[1]Temporales 2022'!$G$146:$G$362)</f>
        <v>#N/A</v>
      </c>
      <c r="K263" s="43">
        <v>65000</v>
      </c>
      <c r="L263" s="43">
        <v>4427.58</v>
      </c>
      <c r="M263" s="43">
        <v>1976</v>
      </c>
      <c r="N263" s="43">
        <v>1865.5</v>
      </c>
      <c r="O263" s="44">
        <f>+Tabla12[[#This Row],[sbruto]]-Tabla12[[#This Row],[Impuesto Sobre la R]]-Tabla12[[#This Row],[Seguro Familiar de]]-Tabla12[[#This Row],[AFP]]-Tabla12[[#This Row],[sneto]]</f>
        <v>3521</v>
      </c>
      <c r="P263" s="41">
        <v>53209.919999999998</v>
      </c>
      <c r="Q263" s="15" t="str" cm="1">
        <f t="array" ref="Q263">_xlfn.XLOOKUP(Tabla12[[#This Row],[codigo]],Tabla5[codigo],LEFT(Tabla5[Genero],1))</f>
        <v>M</v>
      </c>
      <c r="R263" s="15" t="str">
        <f>_xlfn.XLOOKUP(Tabla12[[#This Row],[codigo]],Tabla5[codigo],Tabla5[Lugar Funciones Codigo])</f>
        <v>01.83.00.00.00.20</v>
      </c>
    </row>
    <row r="264" spans="1:18">
      <c r="A264" s="40" t="s">
        <v>11</v>
      </c>
      <c r="B264" s="40" t="str">
        <f t="shared" si="4"/>
        <v>2.1.1.1.0100118861574</v>
      </c>
      <c r="C264" s="40" t="str">
        <f>_xlfn.XLOOKUP(A264,ctas[Tipo Empleado],ctas[cta])</f>
        <v>2.1.1.1.01</v>
      </c>
      <c r="D264" s="40" t="s">
        <v>2384</v>
      </c>
      <c r="E264" s="40" t="str">
        <f>_xlfn.XLOOKUP(Tabla12[[#This Row],[codigo]],Tabla5[codigo],Tabla5[Empleado])</f>
        <v>MIGUEL FELIX RODRIGUEZ POU</v>
      </c>
      <c r="F264" s="40" t="str">
        <f>_xlfn.XLOOKUP(Tabla12[[#This Row],[codigo]],Tabla5[codigo],Tabla5[Cargo])</f>
        <v>ANALISTA SISTEMAS INFORMATICOS</v>
      </c>
      <c r="G264" s="40" t="str">
        <f>_xlfn.XLOOKUP(Tabla12[[#This Row],[codigo]],Tabla5[codigo],Tabla5[Lugar Funciones])</f>
        <v>DEPARTAMENTO DE TECNOLOGIA DE LA INFORMACION Y COMUNICACION</v>
      </c>
      <c r="H264" s="45" t="str">
        <f>Tabla12[[#This Row],[TIPO]]</f>
        <v>FIJO</v>
      </c>
      <c r="I264" s="45" t="e">
        <f>_xlfn.XLOOKUP(Tabla12[[#This Row],[nodoc]],'[1]Temporales 2022'!$B$146:$B$362,'[1]Temporales 2022'!$F$146:$F$362)</f>
        <v>#N/A</v>
      </c>
      <c r="J264" s="45" t="e">
        <f>_xlfn.XLOOKUP(Tabla12[[#This Row],[nodoc]],'[1]Temporales 2022'!$B$146:$B$362,'[1]Temporales 2022'!$G$146:$G$362)</f>
        <v>#N/A</v>
      </c>
      <c r="K264" s="43">
        <v>65000</v>
      </c>
      <c r="L264" s="45">
        <v>4427.58</v>
      </c>
      <c r="M264" s="43">
        <v>1976</v>
      </c>
      <c r="N264" s="43">
        <v>1865.5</v>
      </c>
      <c r="O264" s="44">
        <f>+Tabla12[[#This Row],[sbruto]]-Tabla12[[#This Row],[Impuesto Sobre la R]]-Tabla12[[#This Row],[Seguro Familiar de]]-Tabla12[[#This Row],[AFP]]-Tabla12[[#This Row],[sneto]]</f>
        <v>325</v>
      </c>
      <c r="P264" s="41">
        <v>56405.919999999998</v>
      </c>
      <c r="Q264" s="15" t="str" cm="1">
        <f t="array" ref="Q264">_xlfn.XLOOKUP(Tabla12[[#This Row],[codigo]],Tabla5[codigo],LEFT(Tabla5[Genero],1))</f>
        <v>M</v>
      </c>
      <c r="R264" s="15" t="str">
        <f>_xlfn.XLOOKUP(Tabla12[[#This Row],[codigo]],Tabla5[codigo],Tabla5[Lugar Funciones Codigo])</f>
        <v>01.83.00.00.00.20</v>
      </c>
    </row>
    <row r="265" spans="1:18">
      <c r="A265" s="40" t="s">
        <v>11</v>
      </c>
      <c r="B265" s="40" t="str">
        <f t="shared" si="4"/>
        <v>2.1.1.1.0100118395946</v>
      </c>
      <c r="C265" s="40" t="str">
        <f>_xlfn.XLOOKUP(A265,ctas[Tipo Empleado],ctas[cta])</f>
        <v>2.1.1.1.01</v>
      </c>
      <c r="D265" s="40" t="s">
        <v>2474</v>
      </c>
      <c r="E265" s="40" t="str">
        <f>_xlfn.XLOOKUP(Tabla12[[#This Row],[codigo]],Tabla5[codigo],Tabla5[Empleado])</f>
        <v>YASSAEL NUÑEZ MEDINA</v>
      </c>
      <c r="F265" s="40" t="str">
        <f>_xlfn.XLOOKUP(Tabla12[[#This Row],[codigo]],Tabla5[codigo],Tabla5[Cargo])</f>
        <v>SOPORTE TECNICO</v>
      </c>
      <c r="G265" s="40" t="str">
        <f>_xlfn.XLOOKUP(Tabla12[[#This Row],[codigo]],Tabla5[codigo],Tabla5[Lugar Funciones])</f>
        <v>DEPARTAMENTO DE TECNOLOGIA DE LA INFORMACION Y COMUNICACION</v>
      </c>
      <c r="H265" s="43" t="str">
        <f>Tabla12[[#This Row],[TIPO]]</f>
        <v>FIJO</v>
      </c>
      <c r="I265" s="43" t="e">
        <f>_xlfn.XLOOKUP(Tabla12[[#This Row],[nodoc]],'[1]Temporales 2022'!$B$146:$B$362,'[1]Temporales 2022'!$F$146:$F$362)</f>
        <v>#N/A</v>
      </c>
      <c r="J265" s="43" t="e">
        <f>_xlfn.XLOOKUP(Tabla12[[#This Row],[nodoc]],'[1]Temporales 2022'!$B$146:$B$362,'[1]Temporales 2022'!$G$146:$G$362)</f>
        <v>#N/A</v>
      </c>
      <c r="K265" s="43">
        <v>60000</v>
      </c>
      <c r="L265" s="43">
        <v>3216.65</v>
      </c>
      <c r="M265" s="43">
        <v>1824</v>
      </c>
      <c r="N265" s="43">
        <v>1722</v>
      </c>
      <c r="O265" s="44">
        <f>+Tabla12[[#This Row],[sbruto]]-Tabla12[[#This Row],[Impuesto Sobre la R]]-Tabla12[[#This Row],[Seguro Familiar de]]-Tabla12[[#This Row],[AFP]]-Tabla12[[#This Row],[sneto]]</f>
        <v>5221.1199999999953</v>
      </c>
      <c r="P265" s="41">
        <v>48016.23</v>
      </c>
      <c r="Q265" s="15" t="str" cm="1">
        <f t="array" ref="Q265">_xlfn.XLOOKUP(Tabla12[[#This Row],[codigo]],Tabla5[codigo],LEFT(Tabla5[Genero],1))</f>
        <v>M</v>
      </c>
      <c r="R265" s="15" t="str">
        <f>_xlfn.XLOOKUP(Tabla12[[#This Row],[codigo]],Tabla5[codigo],Tabla5[Lugar Funciones Codigo])</f>
        <v>01.83.00.00.00.20</v>
      </c>
    </row>
    <row r="266" spans="1:18">
      <c r="A266" s="40" t="s">
        <v>11</v>
      </c>
      <c r="B266" s="40" t="str">
        <f t="shared" si="4"/>
        <v>2.1.1.1.0100114175631</v>
      </c>
      <c r="C266" s="40" t="str">
        <f>_xlfn.XLOOKUP(A266,ctas[Tipo Empleado],ctas[cta])</f>
        <v>2.1.1.1.01</v>
      </c>
      <c r="D266" s="40" t="s">
        <v>1389</v>
      </c>
      <c r="E266" s="40" t="str">
        <f>_xlfn.XLOOKUP(Tabla12[[#This Row],[codigo]],Tabla5[codigo],Tabla5[Empleado])</f>
        <v>GEISON DARIO TINEO MATA</v>
      </c>
      <c r="F266" s="40" t="str">
        <f>_xlfn.XLOOKUP(Tabla12[[#This Row],[codigo]],Tabla5[codigo],Tabla5[Cargo])</f>
        <v>SOPORTE TECNICO</v>
      </c>
      <c r="G266" s="40" t="str">
        <f>_xlfn.XLOOKUP(Tabla12[[#This Row],[codigo]],Tabla5[codigo],Tabla5[Lugar Funciones])</f>
        <v>DEPARTAMENTO DE TECNOLOGIA DE LA INFORMACION Y COMUNICACION</v>
      </c>
      <c r="H266" s="43" t="str">
        <f>Tabla12[[#This Row],[TIPO]]</f>
        <v>FIJO</v>
      </c>
      <c r="I266" s="43" t="e">
        <f>_xlfn.XLOOKUP(Tabla12[[#This Row],[nodoc]],'[1]Temporales 2022'!$B$146:$B$362,'[1]Temporales 2022'!$F$146:$F$362)</f>
        <v>#N/A</v>
      </c>
      <c r="J266" s="43" t="e">
        <f>_xlfn.XLOOKUP(Tabla12[[#This Row],[nodoc]],'[1]Temporales 2022'!$B$146:$B$362,'[1]Temporales 2022'!$G$146:$G$362)</f>
        <v>#N/A</v>
      </c>
      <c r="K266" s="43">
        <v>50000</v>
      </c>
      <c r="L266" s="43">
        <v>1854</v>
      </c>
      <c r="M266" s="43">
        <v>1520</v>
      </c>
      <c r="N266" s="43">
        <v>1435</v>
      </c>
      <c r="O266" s="44">
        <f>+Tabla12[[#This Row],[sbruto]]-Tabla12[[#This Row],[Impuesto Sobre la R]]-Tabla12[[#This Row],[Seguro Familiar de]]-Tabla12[[#This Row],[AFP]]-Tabla12[[#This Row],[sneto]]</f>
        <v>25581.81</v>
      </c>
      <c r="P266" s="41">
        <v>19609.189999999999</v>
      </c>
      <c r="Q266" s="15" t="str" cm="1">
        <f t="array" ref="Q266">_xlfn.XLOOKUP(Tabla12[[#This Row],[codigo]],Tabla5[codigo],LEFT(Tabla5[Genero],1))</f>
        <v>M</v>
      </c>
      <c r="R266" s="15" t="str">
        <f>_xlfn.XLOOKUP(Tabla12[[#This Row],[codigo]],Tabla5[codigo],Tabla5[Lugar Funciones Codigo])</f>
        <v>01.83.00.00.00.20</v>
      </c>
    </row>
    <row r="267" spans="1:18">
      <c r="A267" s="40" t="s">
        <v>11</v>
      </c>
      <c r="B267" s="40" t="str">
        <f t="shared" si="4"/>
        <v>2.1.1.1.0100118528686</v>
      </c>
      <c r="C267" s="40" t="str">
        <f>_xlfn.XLOOKUP(A267,ctas[Tipo Empleado],ctas[cta])</f>
        <v>2.1.1.1.01</v>
      </c>
      <c r="D267" s="40" t="s">
        <v>2308</v>
      </c>
      <c r="E267" s="40" t="str">
        <f>_xlfn.XLOOKUP(Tabla12[[#This Row],[codigo]],Tabla5[codigo],Tabla5[Empleado])</f>
        <v>JASIEL MONTERO JAQUEZ</v>
      </c>
      <c r="F267" s="40" t="str">
        <f>_xlfn.XLOOKUP(Tabla12[[#This Row],[codigo]],Tabla5[codigo],Tabla5[Cargo])</f>
        <v>SOPORTE TECNICO</v>
      </c>
      <c r="G267" s="40" t="str">
        <f>_xlfn.XLOOKUP(Tabla12[[#This Row],[codigo]],Tabla5[codigo],Tabla5[Lugar Funciones])</f>
        <v>DEPARTAMENTO DE TECNOLOGIA DE LA INFORMACION Y COMUNICACION</v>
      </c>
      <c r="H267" s="45" t="str">
        <f>Tabla12[[#This Row],[TIPO]]</f>
        <v>FIJO</v>
      </c>
      <c r="I267" s="45" t="e">
        <f>_xlfn.XLOOKUP(Tabla12[[#This Row],[nodoc]],'[1]Temporales 2022'!$B$146:$B$362,'[1]Temporales 2022'!$F$146:$F$362)</f>
        <v>#N/A</v>
      </c>
      <c r="J267" s="45" t="e">
        <f>_xlfn.XLOOKUP(Tabla12[[#This Row],[nodoc]],'[1]Temporales 2022'!$B$146:$B$362,'[1]Temporales 2022'!$G$146:$G$362)</f>
        <v>#N/A</v>
      </c>
      <c r="K267" s="43">
        <v>45000</v>
      </c>
      <c r="L267" s="45">
        <v>1148.33</v>
      </c>
      <c r="M267" s="43">
        <v>1368</v>
      </c>
      <c r="N267" s="43">
        <v>1291.5</v>
      </c>
      <c r="O267" s="44">
        <f>+Tabla12[[#This Row],[sbruto]]-Tabla12[[#This Row],[Impuesto Sobre la R]]-Tabla12[[#This Row],[Seguro Familiar de]]-Tabla12[[#This Row],[AFP]]-Tabla12[[#This Row],[sneto]]</f>
        <v>5907.68</v>
      </c>
      <c r="P267" s="41">
        <v>35284.49</v>
      </c>
      <c r="Q267" s="15" t="str" cm="1">
        <f t="array" ref="Q267">_xlfn.XLOOKUP(Tabla12[[#This Row],[codigo]],Tabla5[codigo],LEFT(Tabla5[Genero],1))</f>
        <v>M</v>
      </c>
      <c r="R267" s="15" t="str">
        <f>_xlfn.XLOOKUP(Tabla12[[#This Row],[codigo]],Tabla5[codigo],Tabla5[Lugar Funciones Codigo])</f>
        <v>01.83.00.00.00.20</v>
      </c>
    </row>
    <row r="268" spans="1:18">
      <c r="A268" s="40" t="s">
        <v>11</v>
      </c>
      <c r="B268" s="40" t="str">
        <f t="shared" si="4"/>
        <v>2.1.1.1.0100104874789</v>
      </c>
      <c r="C268" s="40" t="str">
        <f>_xlfn.XLOOKUP(A268,ctas[Tipo Empleado],ctas[cta])</f>
        <v>2.1.1.1.01</v>
      </c>
      <c r="D268" s="40" t="s">
        <v>1556</v>
      </c>
      <c r="E268" s="40" t="str">
        <f>_xlfn.XLOOKUP(Tabla12[[#This Row],[codigo]],Tabla5[codigo],Tabla5[Empleado])</f>
        <v>SANTA VICTORIA CEDEÑO LIRIANO</v>
      </c>
      <c r="F268" s="40" t="str">
        <f>_xlfn.XLOOKUP(Tabla12[[#This Row],[codigo]],Tabla5[codigo],Tabla5[Cargo])</f>
        <v>ENC. SECC. PERSONAL</v>
      </c>
      <c r="G268" s="40" t="str">
        <f>_xlfn.XLOOKUP(Tabla12[[#This Row],[codigo]],Tabla5[codigo],Tabla5[Lugar Funciones])</f>
        <v>PATRONATO CIUDAD COLONIAL</v>
      </c>
      <c r="H268" s="43" t="str">
        <f>Tabla12[[#This Row],[TIPO]]</f>
        <v>FIJO</v>
      </c>
      <c r="I268" s="43" t="e">
        <f>_xlfn.XLOOKUP(Tabla12[[#This Row],[nodoc]],'[1]Temporales 2022'!$B$146:$B$362,'[1]Temporales 2022'!$F$146:$F$362)</f>
        <v>#N/A</v>
      </c>
      <c r="J268" s="43" t="e">
        <f>_xlfn.XLOOKUP(Tabla12[[#This Row],[nodoc]],'[1]Temporales 2022'!$B$146:$B$362,'[1]Temporales 2022'!$G$146:$G$362)</f>
        <v>#N/A</v>
      </c>
      <c r="K268" s="43">
        <v>50000</v>
      </c>
      <c r="L268" s="43">
        <v>1854</v>
      </c>
      <c r="M268" s="43">
        <v>1520</v>
      </c>
      <c r="N268" s="43">
        <v>1435</v>
      </c>
      <c r="O268" s="44">
        <f>+Tabla12[[#This Row],[sbruto]]-Tabla12[[#This Row],[Impuesto Sobre la R]]-Tabla12[[#This Row],[Seguro Familiar de]]-Tabla12[[#This Row],[AFP]]-Tabla12[[#This Row],[sneto]]</f>
        <v>1621</v>
      </c>
      <c r="P268" s="41">
        <v>43570</v>
      </c>
      <c r="Q268" s="15" t="str" cm="1">
        <f t="array" ref="Q268">_xlfn.XLOOKUP(Tabla12[[#This Row],[codigo]],Tabla5[codigo],LEFT(Tabla5[Genero],1))</f>
        <v>F</v>
      </c>
      <c r="R268" s="15" t="str">
        <f>_xlfn.XLOOKUP(Tabla12[[#This Row],[codigo]],Tabla5[codigo],Tabla5[Lugar Funciones Codigo])</f>
        <v>01.83.00.00.00.21</v>
      </c>
    </row>
    <row r="269" spans="1:18">
      <c r="A269" s="40" t="s">
        <v>11</v>
      </c>
      <c r="B269" s="40" t="str">
        <f t="shared" si="4"/>
        <v>2.1.1.1.0100109713776</v>
      </c>
      <c r="C269" s="40" t="str">
        <f>_xlfn.XLOOKUP(A269,ctas[Tipo Empleado],ctas[cta])</f>
        <v>2.1.1.1.01</v>
      </c>
      <c r="D269" s="40" t="s">
        <v>2742</v>
      </c>
      <c r="E269" s="40" t="str">
        <f>_xlfn.XLOOKUP(Tabla12[[#This Row],[codigo]],Tabla5[codigo],Tabla5[Empleado])</f>
        <v>YOVANNY CESPEDES TURBI</v>
      </c>
      <c r="F269" s="40" t="str">
        <f>_xlfn.XLOOKUP(Tabla12[[#This Row],[codigo]],Tabla5[codigo],Tabla5[Cargo])</f>
        <v>ASISTENTE DEL DIRECTOR</v>
      </c>
      <c r="G269" s="40" t="str">
        <f>_xlfn.XLOOKUP(Tabla12[[#This Row],[codigo]],Tabla5[codigo],Tabla5[Lugar Funciones])</f>
        <v>PATRONATO CIUDAD COLONIAL</v>
      </c>
      <c r="H269" s="45" t="str">
        <f>Tabla12[[#This Row],[TIPO]]</f>
        <v>FIJO</v>
      </c>
      <c r="I269" s="45" t="e">
        <f>_xlfn.XLOOKUP(Tabla12[[#This Row],[nodoc]],'[1]Temporales 2022'!$B$146:$B$362,'[1]Temporales 2022'!$F$146:$F$362)</f>
        <v>#N/A</v>
      </c>
      <c r="J269" s="45" t="e">
        <f>_xlfn.XLOOKUP(Tabla12[[#This Row],[nodoc]],'[1]Temporales 2022'!$B$146:$B$362,'[1]Temporales 2022'!$G$146:$G$362)</f>
        <v>#N/A</v>
      </c>
      <c r="K269" s="43">
        <v>35000</v>
      </c>
      <c r="L269" s="46">
        <v>0</v>
      </c>
      <c r="M269" s="43">
        <v>1064</v>
      </c>
      <c r="N269" s="43">
        <v>1004.5</v>
      </c>
      <c r="O269" s="44">
        <f>+Tabla12[[#This Row],[sbruto]]-Tabla12[[#This Row],[Impuesto Sobre la R]]-Tabla12[[#This Row],[Seguro Familiar de]]-Tabla12[[#This Row],[AFP]]-Tabla12[[#This Row],[sneto]]</f>
        <v>75</v>
      </c>
      <c r="P269" s="41">
        <v>32856.5</v>
      </c>
      <c r="Q269" s="15" t="str" cm="1">
        <f t="array" ref="Q269">_xlfn.XLOOKUP(Tabla12[[#This Row],[codigo]],Tabla5[codigo],LEFT(Tabla5[Genero],1))</f>
        <v>M</v>
      </c>
      <c r="R269" s="15" t="str">
        <f>_xlfn.XLOOKUP(Tabla12[[#This Row],[codigo]],Tabla5[codigo],Tabla5[Lugar Funciones Codigo])</f>
        <v>01.83.00.00.00.21</v>
      </c>
    </row>
    <row r="270" spans="1:18">
      <c r="A270" s="40" t="s">
        <v>11</v>
      </c>
      <c r="B270" s="40" t="str">
        <f t="shared" si="4"/>
        <v>2.1.1.1.0100108260761</v>
      </c>
      <c r="C270" s="40" t="str">
        <f>_xlfn.XLOOKUP(A270,ctas[Tipo Empleado],ctas[cta])</f>
        <v>2.1.1.1.01</v>
      </c>
      <c r="D270" s="40" t="s">
        <v>1549</v>
      </c>
      <c r="E270" s="40" t="str">
        <f>_xlfn.XLOOKUP(Tabla12[[#This Row],[codigo]],Tabla5[codigo],Tabla5[Empleado])</f>
        <v>RAMONA GRACIELA PANIAGUA ALVAREZ</v>
      </c>
      <c r="F270" s="40" t="str">
        <f>_xlfn.XLOOKUP(Tabla12[[#This Row],[codigo]],Tabla5[codigo],Tabla5[Cargo])</f>
        <v>SEC. CONTABILIDAD</v>
      </c>
      <c r="G270" s="40" t="str">
        <f>_xlfn.XLOOKUP(Tabla12[[#This Row],[codigo]],Tabla5[codigo],Tabla5[Lugar Funciones])</f>
        <v>PATRONATO CIUDAD COLONIAL</v>
      </c>
      <c r="H270" s="43" t="str">
        <f>Tabla12[[#This Row],[TIPO]]</f>
        <v>FIJO</v>
      </c>
      <c r="I270" s="43" t="e">
        <f>_xlfn.XLOOKUP(Tabla12[[#This Row],[nodoc]],'[1]Temporales 2022'!$B$146:$B$362,'[1]Temporales 2022'!$F$146:$F$362)</f>
        <v>#N/A</v>
      </c>
      <c r="J270" s="43" t="e">
        <f>_xlfn.XLOOKUP(Tabla12[[#This Row],[nodoc]],'[1]Temporales 2022'!$B$146:$B$362,'[1]Temporales 2022'!$G$146:$G$362)</f>
        <v>#N/A</v>
      </c>
      <c r="K270" s="43">
        <v>26250</v>
      </c>
      <c r="L270" s="44">
        <v>0</v>
      </c>
      <c r="M270" s="43">
        <v>798</v>
      </c>
      <c r="N270" s="43">
        <v>753.38</v>
      </c>
      <c r="O270" s="44">
        <f>+Tabla12[[#This Row],[sbruto]]-Tabla12[[#This Row],[Impuesto Sobre la R]]-Tabla12[[#This Row],[Seguro Familiar de]]-Tabla12[[#This Row],[AFP]]-Tabla12[[#This Row],[sneto]]</f>
        <v>75</v>
      </c>
      <c r="P270" s="41">
        <v>24623.62</v>
      </c>
      <c r="Q270" s="15" t="str" cm="1">
        <f t="array" ref="Q270">_xlfn.XLOOKUP(Tabla12[[#This Row],[codigo]],Tabla5[codigo],LEFT(Tabla5[Genero],1))</f>
        <v>F</v>
      </c>
      <c r="R270" s="15" t="str">
        <f>_xlfn.XLOOKUP(Tabla12[[#This Row],[codigo]],Tabla5[codigo],Tabla5[Lugar Funciones Codigo])</f>
        <v>01.83.00.00.00.21</v>
      </c>
    </row>
    <row r="271" spans="1:18">
      <c r="A271" s="40" t="s">
        <v>11</v>
      </c>
      <c r="B271" s="40" t="str">
        <f t="shared" si="4"/>
        <v>2.1.1.1.0100104158324</v>
      </c>
      <c r="C271" s="40" t="str">
        <f>_xlfn.XLOOKUP(A271,ctas[Tipo Empleado],ctas[cta])</f>
        <v>2.1.1.1.01</v>
      </c>
      <c r="D271" s="40" t="s">
        <v>1550</v>
      </c>
      <c r="E271" s="40" t="str">
        <f>_xlfn.XLOOKUP(Tabla12[[#This Row],[codigo]],Tabla5[codigo],Tabla5[Empleado])</f>
        <v>RAMONA SANCHEZ PEREZ</v>
      </c>
      <c r="F271" s="40" t="str">
        <f>_xlfn.XLOOKUP(Tabla12[[#This Row],[codigo]],Tabla5[codigo],Tabla5[Cargo])</f>
        <v>ENC. DPTO. DE CONTABILIDAD</v>
      </c>
      <c r="G271" s="40" t="str">
        <f>_xlfn.XLOOKUP(Tabla12[[#This Row],[codigo]],Tabla5[codigo],Tabla5[Lugar Funciones])</f>
        <v>PATRONATO CIUDAD COLONIAL</v>
      </c>
      <c r="H271" s="45" t="str">
        <f>Tabla12[[#This Row],[TIPO]]</f>
        <v>FIJO</v>
      </c>
      <c r="I271" s="45" t="e">
        <f>_xlfn.XLOOKUP(Tabla12[[#This Row],[nodoc]],'[1]Temporales 2022'!$B$146:$B$362,'[1]Temporales 2022'!$F$146:$F$362)</f>
        <v>#N/A</v>
      </c>
      <c r="J271" s="45" t="e">
        <f>_xlfn.XLOOKUP(Tabla12[[#This Row],[nodoc]],'[1]Temporales 2022'!$B$146:$B$362,'[1]Temporales 2022'!$G$146:$G$362)</f>
        <v>#N/A</v>
      </c>
      <c r="K271" s="43">
        <v>25391.65</v>
      </c>
      <c r="L271" s="46">
        <v>0</v>
      </c>
      <c r="M271" s="43">
        <v>771.91</v>
      </c>
      <c r="N271" s="43">
        <v>728.74</v>
      </c>
      <c r="O271" s="44">
        <f>+Tabla12[[#This Row],[sbruto]]-Tabla12[[#This Row],[Impuesto Sobre la R]]-Tabla12[[#This Row],[Seguro Familiar de]]-Tabla12[[#This Row],[AFP]]-Tabla12[[#This Row],[sneto]]</f>
        <v>75</v>
      </c>
      <c r="P271" s="41">
        <v>23816</v>
      </c>
      <c r="Q271" s="15" t="str" cm="1">
        <f t="array" ref="Q271">_xlfn.XLOOKUP(Tabla12[[#This Row],[codigo]],Tabla5[codigo],LEFT(Tabla5[Genero],1))</f>
        <v>F</v>
      </c>
      <c r="R271" s="15" t="str">
        <f>_xlfn.XLOOKUP(Tabla12[[#This Row],[codigo]],Tabla5[codigo],Tabla5[Lugar Funciones Codigo])</f>
        <v>01.83.00.00.00.21</v>
      </c>
    </row>
    <row r="272" spans="1:18">
      <c r="A272" s="40" t="s">
        <v>11</v>
      </c>
      <c r="B272" s="40" t="str">
        <f t="shared" si="4"/>
        <v>2.1.1.1.0103300146127</v>
      </c>
      <c r="C272" s="40" t="str">
        <f>_xlfn.XLOOKUP(A272,ctas[Tipo Empleado],ctas[cta])</f>
        <v>2.1.1.1.01</v>
      </c>
      <c r="D272" s="40" t="s">
        <v>1510</v>
      </c>
      <c r="E272" s="40" t="str">
        <f>_xlfn.XLOOKUP(Tabla12[[#This Row],[codigo]],Tabla5[codigo],Tabla5[Empleado])</f>
        <v>LIGIA MARIA GENAO GOMEZ</v>
      </c>
      <c r="F272" s="40" t="str">
        <f>_xlfn.XLOOKUP(Tabla12[[#This Row],[codigo]],Tabla5[codigo],Tabla5[Cargo])</f>
        <v>ASISTENTE DEL ASESOR-COORD.</v>
      </c>
      <c r="G272" s="40" t="str">
        <f>_xlfn.XLOOKUP(Tabla12[[#This Row],[codigo]],Tabla5[codigo],Tabla5[Lugar Funciones])</f>
        <v>PATRONATO CIUDAD COLONIAL</v>
      </c>
      <c r="H272" s="43" t="str">
        <f>Tabla12[[#This Row],[TIPO]]</f>
        <v>FIJO</v>
      </c>
      <c r="I272" s="43" t="e">
        <f>_xlfn.XLOOKUP(Tabla12[[#This Row],[nodoc]],'[1]Temporales 2022'!$B$146:$B$362,'[1]Temporales 2022'!$F$146:$F$362)</f>
        <v>#N/A</v>
      </c>
      <c r="J272" s="43" t="e">
        <f>_xlfn.XLOOKUP(Tabla12[[#This Row],[nodoc]],'[1]Temporales 2022'!$B$146:$B$362,'[1]Temporales 2022'!$G$146:$G$362)</f>
        <v>#N/A</v>
      </c>
      <c r="K272" s="43">
        <v>21850.63</v>
      </c>
      <c r="L272" s="44">
        <v>0</v>
      </c>
      <c r="M272" s="43">
        <v>664.26</v>
      </c>
      <c r="N272" s="43">
        <v>627.11</v>
      </c>
      <c r="O272" s="44">
        <f>+Tabla12[[#This Row],[sbruto]]-Tabla12[[#This Row],[Impuesto Sobre la R]]-Tabla12[[#This Row],[Seguro Familiar de]]-Tabla12[[#This Row],[AFP]]-Tabla12[[#This Row],[sneto]]</f>
        <v>1076.5200000000004</v>
      </c>
      <c r="P272" s="41">
        <v>19482.740000000002</v>
      </c>
      <c r="Q272" s="15" t="str" cm="1">
        <f t="array" ref="Q272">_xlfn.XLOOKUP(Tabla12[[#This Row],[codigo]],Tabla5[codigo],LEFT(Tabla5[Genero],1))</f>
        <v>F</v>
      </c>
      <c r="R272" s="15" t="str">
        <f>_xlfn.XLOOKUP(Tabla12[[#This Row],[codigo]],Tabla5[codigo],Tabla5[Lugar Funciones Codigo])</f>
        <v>01.83.00.00.00.21</v>
      </c>
    </row>
    <row r="273" spans="1:18">
      <c r="A273" s="40" t="s">
        <v>11</v>
      </c>
      <c r="B273" s="40" t="str">
        <f t="shared" si="4"/>
        <v>2.1.1.1.0100107336927</v>
      </c>
      <c r="C273" s="40" t="str">
        <f>_xlfn.XLOOKUP(A273,ctas[Tipo Empleado],ctas[cta])</f>
        <v>2.1.1.1.01</v>
      </c>
      <c r="D273" s="40" t="s">
        <v>1471</v>
      </c>
      <c r="E273" s="40" t="str">
        <f>_xlfn.XLOOKUP(Tabla12[[#This Row],[codigo]],Tabla5[codigo],Tabla5[Empleado])</f>
        <v>CARMEN LUISA ALMONTE MOYA</v>
      </c>
      <c r="F273" s="40" t="str">
        <f>_xlfn.XLOOKUP(Tabla12[[#This Row],[codigo]],Tabla5[codigo],Tabla5[Cargo])</f>
        <v>SECRETARIA</v>
      </c>
      <c r="G273" s="40" t="str">
        <f>_xlfn.XLOOKUP(Tabla12[[#This Row],[codigo]],Tabla5[codigo],Tabla5[Lugar Funciones])</f>
        <v>PATRONATO CIUDAD COLONIAL</v>
      </c>
      <c r="H273" s="43" t="str">
        <f>Tabla12[[#This Row],[TIPO]]</f>
        <v>FIJO</v>
      </c>
      <c r="I273" s="43" t="e">
        <f>_xlfn.XLOOKUP(Tabla12[[#This Row],[nodoc]],'[1]Temporales 2022'!$B$146:$B$362,'[1]Temporales 2022'!$F$146:$F$362)</f>
        <v>#N/A</v>
      </c>
      <c r="J273" s="43" t="e">
        <f>_xlfn.XLOOKUP(Tabla12[[#This Row],[nodoc]],'[1]Temporales 2022'!$B$146:$B$362,'[1]Temporales 2022'!$G$146:$G$362)</f>
        <v>#N/A</v>
      </c>
      <c r="K273" s="43">
        <v>20900.61</v>
      </c>
      <c r="L273" s="44">
        <v>0</v>
      </c>
      <c r="M273" s="43">
        <v>635.38</v>
      </c>
      <c r="N273" s="43">
        <v>599.85</v>
      </c>
      <c r="O273" s="44">
        <f>+Tabla12[[#This Row],[sbruto]]-Tabla12[[#This Row],[Impuesto Sobre la R]]-Tabla12[[#This Row],[Seguro Familiar de]]-Tabla12[[#This Row],[AFP]]-Tabla12[[#This Row],[sneto]]</f>
        <v>7589.8000000000011</v>
      </c>
      <c r="P273" s="41">
        <v>12075.58</v>
      </c>
      <c r="Q273" s="15" t="str" cm="1">
        <f t="array" ref="Q273">_xlfn.XLOOKUP(Tabla12[[#This Row],[codigo]],Tabla5[codigo],LEFT(Tabla5[Genero],1))</f>
        <v>F</v>
      </c>
      <c r="R273" s="15" t="str">
        <f>_xlfn.XLOOKUP(Tabla12[[#This Row],[codigo]],Tabla5[codigo],Tabla5[Lugar Funciones Codigo])</f>
        <v>01.83.00.00.00.21</v>
      </c>
    </row>
    <row r="274" spans="1:18">
      <c r="A274" s="40" t="s">
        <v>11</v>
      </c>
      <c r="B274" s="40" t="str">
        <f t="shared" si="4"/>
        <v>2.1.1.1.0100105653083</v>
      </c>
      <c r="C274" s="40" t="str">
        <f>_xlfn.XLOOKUP(A274,ctas[Tipo Empleado],ctas[cta])</f>
        <v>2.1.1.1.01</v>
      </c>
      <c r="D274" s="40" t="s">
        <v>1544</v>
      </c>
      <c r="E274" s="40" t="str">
        <f>_xlfn.XLOOKUP(Tabla12[[#This Row],[codigo]],Tabla5[codigo],Tabla5[Empleado])</f>
        <v>PEDRO DIAZ</v>
      </c>
      <c r="F274" s="40" t="str">
        <f>_xlfn.XLOOKUP(Tabla12[[#This Row],[codigo]],Tabla5[codigo],Tabla5[Cargo])</f>
        <v>AUDIOVISUAL OPERADOR DE EQUIPO</v>
      </c>
      <c r="G274" s="40" t="str">
        <f>_xlfn.XLOOKUP(Tabla12[[#This Row],[codigo]],Tabla5[codigo],Tabla5[Lugar Funciones])</f>
        <v>PATRONATO CIUDAD COLONIAL</v>
      </c>
      <c r="H274" s="43" t="str">
        <f>Tabla12[[#This Row],[TIPO]]</f>
        <v>FIJO</v>
      </c>
      <c r="I274" s="43" t="e">
        <f>_xlfn.XLOOKUP(Tabla12[[#This Row],[nodoc]],'[1]Temporales 2022'!$B$146:$B$362,'[1]Temporales 2022'!$F$146:$F$362)</f>
        <v>#N/A</v>
      </c>
      <c r="J274" s="43" t="e">
        <f>_xlfn.XLOOKUP(Tabla12[[#This Row],[nodoc]],'[1]Temporales 2022'!$B$146:$B$362,'[1]Temporales 2022'!$G$146:$G$362)</f>
        <v>#N/A</v>
      </c>
      <c r="K274" s="43">
        <v>18240.53</v>
      </c>
      <c r="L274" s="44">
        <v>0</v>
      </c>
      <c r="M274" s="43">
        <v>554.51</v>
      </c>
      <c r="N274" s="43">
        <v>523.5</v>
      </c>
      <c r="O274" s="44">
        <f>+Tabla12[[#This Row],[sbruto]]-Tabla12[[#This Row],[Impuesto Sobre la R]]-Tabla12[[#This Row],[Seguro Familiar de]]-Tabla12[[#This Row],[AFP]]-Tabla12[[#This Row],[sneto]]</f>
        <v>375</v>
      </c>
      <c r="P274" s="41">
        <v>16787.52</v>
      </c>
      <c r="Q274" s="15" t="str" cm="1">
        <f t="array" ref="Q274">_xlfn.XLOOKUP(Tabla12[[#This Row],[codigo]],Tabla5[codigo],LEFT(Tabla5[Genero],1))</f>
        <v>M</v>
      </c>
      <c r="R274" s="15" t="str">
        <f>_xlfn.XLOOKUP(Tabla12[[#This Row],[codigo]],Tabla5[codigo],Tabla5[Lugar Funciones Codigo])</f>
        <v>01.83.00.00.00.21</v>
      </c>
    </row>
    <row r="275" spans="1:18">
      <c r="A275" s="40" t="s">
        <v>11</v>
      </c>
      <c r="B275" s="40" t="str">
        <f t="shared" si="4"/>
        <v>2.1.1.1.0100105522965</v>
      </c>
      <c r="C275" s="40" t="str">
        <f>_xlfn.XLOOKUP(A275,ctas[Tipo Empleado],ctas[cta])</f>
        <v>2.1.1.1.01</v>
      </c>
      <c r="D275" s="40" t="s">
        <v>1466</v>
      </c>
      <c r="E275" s="40" t="str">
        <f>_xlfn.XLOOKUP(Tabla12[[#This Row],[codigo]],Tabla5[codigo],Tabla5[Empleado])</f>
        <v>CANDIDA PAULINA SANCHEZ ALVAREZ DE SANTANA</v>
      </c>
      <c r="F275" s="40" t="str">
        <f>_xlfn.XLOOKUP(Tabla12[[#This Row],[codigo]],Tabla5[codigo],Tabla5[Cargo])</f>
        <v>SECRETARIA ADMINISTRATIVA</v>
      </c>
      <c r="G275" s="40" t="str">
        <f>_xlfn.XLOOKUP(Tabla12[[#This Row],[codigo]],Tabla5[codigo],Tabla5[Lugar Funciones])</f>
        <v>PATRONATO CIUDAD COLONIAL</v>
      </c>
      <c r="H275" s="43" t="str">
        <f>Tabla12[[#This Row],[TIPO]]</f>
        <v>FIJO</v>
      </c>
      <c r="I275" s="43" t="e">
        <f>_xlfn.XLOOKUP(Tabla12[[#This Row],[nodoc]],'[1]Temporales 2022'!$B$146:$B$362,'[1]Temporales 2022'!$F$146:$F$362)</f>
        <v>#N/A</v>
      </c>
      <c r="J275" s="43" t="e">
        <f>_xlfn.XLOOKUP(Tabla12[[#This Row],[nodoc]],'[1]Temporales 2022'!$B$146:$B$362,'[1]Temporales 2022'!$G$146:$G$362)</f>
        <v>#N/A</v>
      </c>
      <c r="K275" s="43">
        <v>14550.36</v>
      </c>
      <c r="L275" s="44">
        <v>0</v>
      </c>
      <c r="M275" s="43">
        <v>442.33</v>
      </c>
      <c r="N275" s="43">
        <v>417.6</v>
      </c>
      <c r="O275" s="44">
        <f>+Tabla12[[#This Row],[sbruto]]-Tabla12[[#This Row],[Impuesto Sobre la R]]-Tabla12[[#This Row],[Seguro Familiar de]]-Tabla12[[#This Row],[AFP]]-Tabla12[[#This Row],[sneto]]</f>
        <v>2621</v>
      </c>
      <c r="P275" s="41">
        <v>11069.43</v>
      </c>
      <c r="Q275" s="15" t="str" cm="1">
        <f t="array" ref="Q275">_xlfn.XLOOKUP(Tabla12[[#This Row],[codigo]],Tabla5[codigo],LEFT(Tabla5[Genero],1))</f>
        <v>F</v>
      </c>
      <c r="R275" s="15" t="str">
        <f>_xlfn.XLOOKUP(Tabla12[[#This Row],[codigo]],Tabla5[codigo],Tabla5[Lugar Funciones Codigo])</f>
        <v>01.83.00.00.00.21</v>
      </c>
    </row>
    <row r="276" spans="1:18">
      <c r="A276" s="40" t="s">
        <v>11</v>
      </c>
      <c r="B276" s="40" t="str">
        <f t="shared" si="4"/>
        <v>2.1.1.1.0100100016559</v>
      </c>
      <c r="C276" s="40" t="str">
        <f>_xlfn.XLOOKUP(A276,ctas[Tipo Empleado],ctas[cta])</f>
        <v>2.1.1.1.01</v>
      </c>
      <c r="D276" s="40" t="s">
        <v>2555</v>
      </c>
      <c r="E276" s="40" t="str">
        <f>_xlfn.XLOOKUP(Tabla12[[#This Row],[codigo]],Tabla5[codigo],Tabla5[Empleado])</f>
        <v>FARAILDA E DE LAS M MARTINEZ HERNANDEZ</v>
      </c>
      <c r="F276" s="40" t="str">
        <f>_xlfn.XLOOKUP(Tabla12[[#This Row],[codigo]],Tabla5[codigo],Tabla5[Cargo])</f>
        <v>ENC. DE PROCESO TECNICO</v>
      </c>
      <c r="G276" s="40" t="str">
        <f>_xlfn.XLOOKUP(Tabla12[[#This Row],[codigo]],Tabla5[codigo],Tabla5[Lugar Funciones])</f>
        <v>PATRONATO CIUDAD COLONIAL</v>
      </c>
      <c r="H276" s="43" t="str">
        <f>Tabla12[[#This Row],[TIPO]]</f>
        <v>FIJO</v>
      </c>
      <c r="I276" s="43" t="e">
        <f>_xlfn.XLOOKUP(Tabla12[[#This Row],[nodoc]],'[1]Temporales 2022'!$B$146:$B$362,'[1]Temporales 2022'!$F$146:$F$362)</f>
        <v>#N/A</v>
      </c>
      <c r="J276" s="43" t="e">
        <f>_xlfn.XLOOKUP(Tabla12[[#This Row],[nodoc]],'[1]Temporales 2022'!$B$146:$B$362,'[1]Temporales 2022'!$G$146:$G$362)</f>
        <v>#N/A</v>
      </c>
      <c r="K276" s="43">
        <v>13300.39</v>
      </c>
      <c r="L276" s="44">
        <v>0</v>
      </c>
      <c r="M276" s="43">
        <v>404.33</v>
      </c>
      <c r="N276" s="43">
        <v>381.72</v>
      </c>
      <c r="O276" s="44">
        <f>+Tabla12[[#This Row],[sbruto]]-Tabla12[[#This Row],[Impuesto Sobre la R]]-Tabla12[[#This Row],[Seguro Familiar de]]-Tabla12[[#This Row],[AFP]]-Tabla12[[#This Row],[sneto]]</f>
        <v>820.01000000000022</v>
      </c>
      <c r="P276" s="41">
        <v>11694.33</v>
      </c>
      <c r="Q276" s="15" t="str" cm="1">
        <f t="array" ref="Q276">_xlfn.XLOOKUP(Tabla12[[#This Row],[codigo]],Tabla5[codigo],LEFT(Tabla5[Genero],1))</f>
        <v>F</v>
      </c>
      <c r="R276" s="15" t="str">
        <f>_xlfn.XLOOKUP(Tabla12[[#This Row],[codigo]],Tabla5[codigo],Tabla5[Lugar Funciones Codigo])</f>
        <v>01.83.00.00.00.21</v>
      </c>
    </row>
    <row r="277" spans="1:18">
      <c r="A277" s="40" t="s">
        <v>11</v>
      </c>
      <c r="B277" s="40" t="str">
        <f t="shared" si="4"/>
        <v>2.1.1.1.0100112134432</v>
      </c>
      <c r="C277" s="40" t="str">
        <f>_xlfn.XLOOKUP(A277,ctas[Tipo Empleado],ctas[cta])</f>
        <v>2.1.1.1.01</v>
      </c>
      <c r="D277" s="40" t="s">
        <v>2706</v>
      </c>
      <c r="E277" s="40" t="str">
        <f>_xlfn.XLOOKUP(Tabla12[[#This Row],[codigo]],Tabla5[codigo],Tabla5[Empleado])</f>
        <v>SAMUEL ENCARNACION</v>
      </c>
      <c r="F277" s="40" t="str">
        <f>_xlfn.XLOOKUP(Tabla12[[#This Row],[codigo]],Tabla5[codigo],Tabla5[Cargo])</f>
        <v>CAMAROGRAFO</v>
      </c>
      <c r="G277" s="40" t="str">
        <f>_xlfn.XLOOKUP(Tabla12[[#This Row],[codigo]],Tabla5[codigo],Tabla5[Lugar Funciones])</f>
        <v>PATRONATO CIUDAD COLONIAL</v>
      </c>
      <c r="H277" s="45" t="str">
        <f>Tabla12[[#This Row],[TIPO]]</f>
        <v>FIJO</v>
      </c>
      <c r="I277" s="45" t="e">
        <f>_xlfn.XLOOKUP(Tabla12[[#This Row],[nodoc]],'[1]Temporales 2022'!$B$146:$B$362,'[1]Temporales 2022'!$F$146:$F$362)</f>
        <v>#N/A</v>
      </c>
      <c r="J277" s="45" t="e">
        <f>_xlfn.XLOOKUP(Tabla12[[#This Row],[nodoc]],'[1]Temporales 2022'!$B$146:$B$362,'[1]Temporales 2022'!$G$146:$G$362)</f>
        <v>#N/A</v>
      </c>
      <c r="K277" s="43">
        <v>13110.38</v>
      </c>
      <c r="L277" s="46">
        <v>0</v>
      </c>
      <c r="M277" s="43">
        <v>398.56</v>
      </c>
      <c r="N277" s="43">
        <v>376.27</v>
      </c>
      <c r="O277" s="44">
        <f>+Tabla12[[#This Row],[sbruto]]-Tabla12[[#This Row],[Impuesto Sobre la R]]-Tabla12[[#This Row],[Seguro Familiar de]]-Tabla12[[#This Row],[AFP]]-Tabla12[[#This Row],[sneto]]</f>
        <v>975</v>
      </c>
      <c r="P277" s="41">
        <v>11360.55</v>
      </c>
      <c r="Q277" s="15" t="str" cm="1">
        <f t="array" ref="Q277">_xlfn.XLOOKUP(Tabla12[[#This Row],[codigo]],Tabla5[codigo],LEFT(Tabla5[Genero],1))</f>
        <v>M</v>
      </c>
      <c r="R277" s="15" t="str">
        <f>_xlfn.XLOOKUP(Tabla12[[#This Row],[codigo]],Tabla5[codigo],Tabla5[Lugar Funciones Codigo])</f>
        <v>01.83.00.00.00.21</v>
      </c>
    </row>
    <row r="278" spans="1:18">
      <c r="A278" s="40" t="s">
        <v>11</v>
      </c>
      <c r="B278" s="40" t="str">
        <f t="shared" si="4"/>
        <v>2.1.1.1.0100114938830</v>
      </c>
      <c r="C278" s="40" t="str">
        <f>_xlfn.XLOOKUP(A278,ctas[Tipo Empleado],ctas[cta])</f>
        <v>2.1.1.1.01</v>
      </c>
      <c r="D278" s="40" t="s">
        <v>1559</v>
      </c>
      <c r="E278" s="40" t="str">
        <f>_xlfn.XLOOKUP(Tabla12[[#This Row],[codigo]],Tabla5[codigo],Tabla5[Empleado])</f>
        <v>SOLANYI ALTAGRACIA CRESPI MEJIA</v>
      </c>
      <c r="F278" s="40" t="str">
        <f>_xlfn.XLOOKUP(Tabla12[[#This Row],[codigo]],Tabla5[codigo],Tabla5[Cargo])</f>
        <v>SECRETARIA</v>
      </c>
      <c r="G278" s="40" t="str">
        <f>_xlfn.XLOOKUP(Tabla12[[#This Row],[codigo]],Tabla5[codigo],Tabla5[Lugar Funciones])</f>
        <v>PATRONATO CIUDAD COLONIAL</v>
      </c>
      <c r="H278" s="43" t="str">
        <f>Tabla12[[#This Row],[TIPO]]</f>
        <v>FIJO</v>
      </c>
      <c r="I278" s="43" t="e">
        <f>_xlfn.XLOOKUP(Tabla12[[#This Row],[nodoc]],'[1]Temporales 2022'!$B$146:$B$362,'[1]Temporales 2022'!$F$146:$F$362)</f>
        <v>#N/A</v>
      </c>
      <c r="J278" s="43" t="e">
        <f>_xlfn.XLOOKUP(Tabla12[[#This Row],[nodoc]],'[1]Temporales 2022'!$B$146:$B$362,'[1]Temporales 2022'!$G$146:$G$362)</f>
        <v>#N/A</v>
      </c>
      <c r="K278" s="43">
        <v>12350.36</v>
      </c>
      <c r="L278" s="44">
        <v>0</v>
      </c>
      <c r="M278" s="43">
        <v>375.45</v>
      </c>
      <c r="N278" s="43">
        <v>354.46</v>
      </c>
      <c r="O278" s="44">
        <f>+Tabla12[[#This Row],[sbruto]]-Tabla12[[#This Row],[Impuesto Sobre la R]]-Tabla12[[#This Row],[Seguro Familiar de]]-Tabla12[[#This Row],[AFP]]-Tabla12[[#This Row],[sneto]]</f>
        <v>1425.1200000000008</v>
      </c>
      <c r="P278" s="41">
        <v>10195.33</v>
      </c>
      <c r="Q278" s="15" t="str" cm="1">
        <f t="array" ref="Q278">_xlfn.XLOOKUP(Tabla12[[#This Row],[codigo]],Tabla5[codigo],LEFT(Tabla5[Genero],1))</f>
        <v>F</v>
      </c>
      <c r="R278" s="15" t="str">
        <f>_xlfn.XLOOKUP(Tabla12[[#This Row],[codigo]],Tabla5[codigo],Tabla5[Lugar Funciones Codigo])</f>
        <v>01.83.00.00.00.21</v>
      </c>
    </row>
    <row r="279" spans="1:18">
      <c r="A279" s="40" t="s">
        <v>11</v>
      </c>
      <c r="B279" s="40" t="str">
        <f t="shared" si="4"/>
        <v>2.1.1.1.0100200157360</v>
      </c>
      <c r="C279" s="40" t="str">
        <f>_xlfn.XLOOKUP(A279,ctas[Tipo Empleado],ctas[cta])</f>
        <v>2.1.1.1.01</v>
      </c>
      <c r="D279" s="40" t="s">
        <v>2723</v>
      </c>
      <c r="E279" s="40" t="str">
        <f>_xlfn.XLOOKUP(Tabla12[[#This Row],[codigo]],Tabla5[codigo],Tabla5[Empleado])</f>
        <v>VICTOR MANUEL GUIGNI ALMONTE</v>
      </c>
      <c r="F279" s="40" t="str">
        <f>_xlfn.XLOOKUP(Tabla12[[#This Row],[codigo]],Tabla5[codigo],Tabla5[Cargo])</f>
        <v>ING. ELECTRICO</v>
      </c>
      <c r="G279" s="40" t="str">
        <f>_xlfn.XLOOKUP(Tabla12[[#This Row],[codigo]],Tabla5[codigo],Tabla5[Lugar Funciones])</f>
        <v>PATRONATO CIUDAD COLONIAL</v>
      </c>
      <c r="H279" s="43" t="str">
        <f>Tabla12[[#This Row],[TIPO]]</f>
        <v>FIJO</v>
      </c>
      <c r="I279" s="43" t="e">
        <f>_xlfn.XLOOKUP(Tabla12[[#This Row],[nodoc]],'[1]Temporales 2022'!$B$146:$B$362,'[1]Temporales 2022'!$F$146:$F$362)</f>
        <v>#N/A</v>
      </c>
      <c r="J279" s="43" t="e">
        <f>_xlfn.XLOOKUP(Tabla12[[#This Row],[nodoc]],'[1]Temporales 2022'!$B$146:$B$362,'[1]Temporales 2022'!$G$146:$G$362)</f>
        <v>#N/A</v>
      </c>
      <c r="K279" s="43">
        <v>11400.33</v>
      </c>
      <c r="L279" s="44">
        <v>0</v>
      </c>
      <c r="M279" s="43">
        <v>346.57</v>
      </c>
      <c r="N279" s="43">
        <v>327.19</v>
      </c>
      <c r="O279" s="44">
        <f>+Tabla12[[#This Row],[sbruto]]-Tabla12[[#This Row],[Impuesto Sobre la R]]-Tabla12[[#This Row],[Seguro Familiar de]]-Tabla12[[#This Row],[AFP]]-Tabla12[[#This Row],[sneto]]</f>
        <v>463.01000000000022</v>
      </c>
      <c r="P279" s="41">
        <v>10263.56</v>
      </c>
      <c r="Q279" s="15" t="str" cm="1">
        <f t="array" ref="Q279">_xlfn.XLOOKUP(Tabla12[[#This Row],[codigo]],Tabla5[codigo],LEFT(Tabla5[Genero],1))</f>
        <v>M</v>
      </c>
      <c r="R279" s="15" t="str">
        <f>_xlfn.XLOOKUP(Tabla12[[#This Row],[codigo]],Tabla5[codigo],Tabla5[Lugar Funciones Codigo])</f>
        <v>01.83.00.00.00.21</v>
      </c>
    </row>
    <row r="280" spans="1:18">
      <c r="A280" s="40" t="s">
        <v>11</v>
      </c>
      <c r="B280" s="40" t="str">
        <f t="shared" si="4"/>
        <v>2.1.1.1.0100115805376</v>
      </c>
      <c r="C280" s="40" t="str">
        <f>_xlfn.XLOOKUP(A280,ctas[Tipo Empleado],ctas[cta])</f>
        <v>2.1.1.1.01</v>
      </c>
      <c r="D280" s="40" t="s">
        <v>1465</v>
      </c>
      <c r="E280" s="40" t="str">
        <f>_xlfn.XLOOKUP(Tabla12[[#This Row],[codigo]],Tabla5[codigo],Tabla5[Empleado])</f>
        <v>BURY DAVID BATISTA DIAZ</v>
      </c>
      <c r="F280" s="40" t="str">
        <f>_xlfn.XLOOKUP(Tabla12[[#This Row],[codigo]],Tabla5[codigo],Tabla5[Cargo])</f>
        <v>CONSERJE</v>
      </c>
      <c r="G280" s="40" t="str">
        <f>_xlfn.XLOOKUP(Tabla12[[#This Row],[codigo]],Tabla5[codigo],Tabla5[Lugar Funciones])</f>
        <v>PATRONATO CIUDAD COLONIAL</v>
      </c>
      <c r="H280" s="45" t="str">
        <f>Tabla12[[#This Row],[TIPO]]</f>
        <v>FIJO</v>
      </c>
      <c r="I280" s="45" t="e">
        <f>_xlfn.XLOOKUP(Tabla12[[#This Row],[nodoc]],'[1]Temporales 2022'!$B$146:$B$362,'[1]Temporales 2022'!$F$146:$F$362)</f>
        <v>#N/A</v>
      </c>
      <c r="J280" s="45" t="e">
        <f>_xlfn.XLOOKUP(Tabla12[[#This Row],[nodoc]],'[1]Temporales 2022'!$B$146:$B$362,'[1]Temporales 2022'!$G$146:$G$362)</f>
        <v>#N/A</v>
      </c>
      <c r="K280" s="43">
        <v>10000</v>
      </c>
      <c r="L280" s="46">
        <v>0</v>
      </c>
      <c r="M280" s="43">
        <v>304</v>
      </c>
      <c r="N280" s="43">
        <v>287</v>
      </c>
      <c r="O280" s="44">
        <f>+Tabla12[[#This Row],[sbruto]]-Tabla12[[#This Row],[Impuesto Sobre la R]]-Tabla12[[#This Row],[Seguro Familiar de]]-Tabla12[[#This Row],[AFP]]-Tabla12[[#This Row],[sneto]]</f>
        <v>1425.12</v>
      </c>
      <c r="P280" s="41">
        <v>7983.88</v>
      </c>
      <c r="Q280" s="15" t="str" cm="1">
        <f t="array" ref="Q280">_xlfn.XLOOKUP(Tabla12[[#This Row],[codigo]],Tabla5[codigo],LEFT(Tabla5[Genero],1))</f>
        <v>M</v>
      </c>
      <c r="R280" s="15" t="str">
        <f>_xlfn.XLOOKUP(Tabla12[[#This Row],[codigo]],Tabla5[codigo],Tabla5[Lugar Funciones Codigo])</f>
        <v>01.83.00.00.00.21</v>
      </c>
    </row>
    <row r="281" spans="1:18">
      <c r="A281" s="40" t="s">
        <v>11</v>
      </c>
      <c r="B281" s="40" t="str">
        <f t="shared" si="4"/>
        <v>2.1.1.1.0100102030152</v>
      </c>
      <c r="C281" s="40" t="str">
        <f>_xlfn.XLOOKUP(A281,ctas[Tipo Empleado],ctas[cta])</f>
        <v>2.1.1.1.01</v>
      </c>
      <c r="D281" s="40" t="s">
        <v>2277</v>
      </c>
      <c r="E281" s="40" t="str">
        <f>_xlfn.XLOOKUP(Tabla12[[#This Row],[codigo]],Tabla5[codigo],Tabla5[Empleado])</f>
        <v>FRANCESCA THAMARA PEÑA MAÑON</v>
      </c>
      <c r="F281" s="40" t="str">
        <f>_xlfn.XLOOKUP(Tabla12[[#This Row],[codigo]],Tabla5[codigo],Tabla5[Cargo])</f>
        <v>ASESOR (A)</v>
      </c>
      <c r="G281" s="40" t="str">
        <f>_xlfn.XLOOKUP(Tabla12[[#This Row],[codigo]],Tabla5[codigo],Tabla5[Lugar Funciones])</f>
        <v>DEPARTAMENTO DE PROTOCOLO Y EVENTOS</v>
      </c>
      <c r="H281" s="45" t="str">
        <f>Tabla12[[#This Row],[TIPO]]</f>
        <v>FIJO</v>
      </c>
      <c r="I281" s="45" t="e">
        <f>_xlfn.XLOOKUP(Tabla12[[#This Row],[nodoc]],'[1]Temporales 2022'!$B$146:$B$362,'[1]Temporales 2022'!$F$146:$F$362)</f>
        <v>#N/A</v>
      </c>
      <c r="J281" s="45" t="e">
        <f>_xlfn.XLOOKUP(Tabla12[[#This Row],[nodoc]],'[1]Temporales 2022'!$B$146:$B$362,'[1]Temporales 2022'!$G$146:$G$362)</f>
        <v>#N/A</v>
      </c>
      <c r="K281" s="43">
        <v>145000</v>
      </c>
      <c r="L281" s="45">
        <v>22690.49</v>
      </c>
      <c r="M281" s="43">
        <v>4408</v>
      </c>
      <c r="N281" s="43">
        <v>4161.5</v>
      </c>
      <c r="O281" s="44">
        <f>+Tabla12[[#This Row],[sbruto]]-Tabla12[[#This Row],[Impuesto Sobre la R]]-Tabla12[[#This Row],[Seguro Familiar de]]-Tabla12[[#This Row],[AFP]]-Tabla12[[#This Row],[sneto]]</f>
        <v>25</v>
      </c>
      <c r="P281" s="41">
        <v>113715.01</v>
      </c>
      <c r="Q281" s="15" t="str" cm="1">
        <f t="array" ref="Q281">_xlfn.XLOOKUP(Tabla12[[#This Row],[codigo]],Tabla5[codigo],LEFT(Tabla5[Genero],1))</f>
        <v>F</v>
      </c>
      <c r="R281" s="15" t="str">
        <f>_xlfn.XLOOKUP(Tabla12[[#This Row],[codigo]],Tabla5[codigo],Tabla5[Lugar Funciones Codigo])</f>
        <v>01.83.00.00.00.22</v>
      </c>
    </row>
    <row r="282" spans="1:18">
      <c r="A282" s="40" t="s">
        <v>11</v>
      </c>
      <c r="B282" s="40" t="str">
        <f t="shared" si="4"/>
        <v>2.1.1.1.0100112824214</v>
      </c>
      <c r="C282" s="40" t="str">
        <f>_xlfn.XLOOKUP(A282,ctas[Tipo Empleado],ctas[cta])</f>
        <v>2.1.1.1.01</v>
      </c>
      <c r="D282" s="40" t="s">
        <v>2255</v>
      </c>
      <c r="E282" s="40" t="str">
        <f>_xlfn.XLOOKUP(Tabla12[[#This Row],[codigo]],Tabla5[codigo],Tabla5[Empleado])</f>
        <v>DOMINGO ANTONIO BALBUENA MENA</v>
      </c>
      <c r="F282" s="40" t="str">
        <f>_xlfn.XLOOKUP(Tabla12[[#This Row],[codigo]],Tabla5[codigo],Tabla5[Cargo])</f>
        <v>GESTOR DE PROTOCOLO</v>
      </c>
      <c r="G282" s="40" t="str">
        <f>_xlfn.XLOOKUP(Tabla12[[#This Row],[codigo]],Tabla5[codigo],Tabla5[Lugar Funciones])</f>
        <v>DEPARTAMENTO DE PROTOCOLO Y EVENTOS</v>
      </c>
      <c r="H282" s="43" t="str">
        <f>Tabla12[[#This Row],[TIPO]]</f>
        <v>FIJO</v>
      </c>
      <c r="I282" s="43" t="e">
        <f>_xlfn.XLOOKUP(Tabla12[[#This Row],[nodoc]],'[1]Temporales 2022'!$B$146:$B$362,'[1]Temporales 2022'!$F$146:$F$362)</f>
        <v>#N/A</v>
      </c>
      <c r="J282" s="43" t="e">
        <f>_xlfn.XLOOKUP(Tabla12[[#This Row],[nodoc]],'[1]Temporales 2022'!$B$146:$B$362,'[1]Temporales 2022'!$G$146:$G$362)</f>
        <v>#N/A</v>
      </c>
      <c r="K282" s="43">
        <v>60000</v>
      </c>
      <c r="L282" s="43">
        <v>3486.68</v>
      </c>
      <c r="M282" s="43">
        <v>1824</v>
      </c>
      <c r="N282" s="43">
        <v>1722</v>
      </c>
      <c r="O282" s="44">
        <f>+Tabla12[[#This Row],[sbruto]]-Tabla12[[#This Row],[Impuesto Sobre la R]]-Tabla12[[#This Row],[Seguro Familiar de]]-Tabla12[[#This Row],[AFP]]-Tabla12[[#This Row],[sneto]]</f>
        <v>6071</v>
      </c>
      <c r="P282" s="41">
        <v>46896.32</v>
      </c>
      <c r="Q282" s="15" t="str" cm="1">
        <f t="array" ref="Q282">_xlfn.XLOOKUP(Tabla12[[#This Row],[codigo]],Tabla5[codigo],LEFT(Tabla5[Genero],1))</f>
        <v>M</v>
      </c>
      <c r="R282" s="15" t="str">
        <f>_xlfn.XLOOKUP(Tabla12[[#This Row],[codigo]],Tabla5[codigo],Tabla5[Lugar Funciones Codigo])</f>
        <v>01.83.00.00.00.22</v>
      </c>
    </row>
    <row r="283" spans="1:18">
      <c r="A283" s="40" t="s">
        <v>11</v>
      </c>
      <c r="B283" s="40" t="str">
        <f t="shared" si="4"/>
        <v>2.1.1.1.0100118066661</v>
      </c>
      <c r="C283" s="40" t="str">
        <f>_xlfn.XLOOKUP(A283,ctas[Tipo Empleado],ctas[cta])</f>
        <v>2.1.1.1.01</v>
      </c>
      <c r="D283" s="40" t="s">
        <v>1402</v>
      </c>
      <c r="E283" s="40" t="str">
        <f>_xlfn.XLOOKUP(Tabla12[[#This Row],[codigo]],Tabla5[codigo],Tabla5[Empleado])</f>
        <v>KARINA MARIA GONZALEZ CAPELLAN</v>
      </c>
      <c r="F283" s="40" t="str">
        <f>_xlfn.XLOOKUP(Tabla12[[#This Row],[codigo]],Tabla5[codigo],Tabla5[Cargo])</f>
        <v>GESTOR DE PROTOCOLO</v>
      </c>
      <c r="G283" s="40" t="str">
        <f>_xlfn.XLOOKUP(Tabla12[[#This Row],[codigo]],Tabla5[codigo],Tabla5[Lugar Funciones])</f>
        <v>DEPARTAMENTO DE PROTOCOLO Y EVENTOS</v>
      </c>
      <c r="H283" s="45" t="str">
        <f>Tabla12[[#This Row],[TIPO]]</f>
        <v>FIJO</v>
      </c>
      <c r="I283" s="45" t="e">
        <f>_xlfn.XLOOKUP(Tabla12[[#This Row],[nodoc]],'[1]Temporales 2022'!$B$146:$B$362,'[1]Temporales 2022'!$F$146:$F$362)</f>
        <v>#N/A</v>
      </c>
      <c r="J283" s="45" t="e">
        <f>_xlfn.XLOOKUP(Tabla12[[#This Row],[nodoc]],'[1]Temporales 2022'!$B$146:$B$362,'[1]Temporales 2022'!$G$146:$G$362)</f>
        <v>#N/A</v>
      </c>
      <c r="K283" s="43">
        <v>60000</v>
      </c>
      <c r="L283" s="45">
        <v>3216.65</v>
      </c>
      <c r="M283" s="43">
        <v>1824</v>
      </c>
      <c r="N283" s="43">
        <v>1722</v>
      </c>
      <c r="O283" s="44">
        <f>+Tabla12[[#This Row],[sbruto]]-Tabla12[[#This Row],[Impuesto Sobre la R]]-Tabla12[[#This Row],[Seguro Familiar de]]-Tabla12[[#This Row],[AFP]]-Tabla12[[#This Row],[sneto]]</f>
        <v>1375.1199999999953</v>
      </c>
      <c r="P283" s="41">
        <v>51862.23</v>
      </c>
      <c r="Q283" s="15" t="str" cm="1">
        <f t="array" ref="Q283">_xlfn.XLOOKUP(Tabla12[[#This Row],[codigo]],Tabla5[codigo],LEFT(Tabla5[Genero],1))</f>
        <v>F</v>
      </c>
      <c r="R283" s="15" t="str">
        <f>_xlfn.XLOOKUP(Tabla12[[#This Row],[codigo]],Tabla5[codigo],Tabla5[Lugar Funciones Codigo])</f>
        <v>01.83.00.00.00.22</v>
      </c>
    </row>
    <row r="284" spans="1:18">
      <c r="A284" s="40" t="s">
        <v>11</v>
      </c>
      <c r="B284" s="40" t="str">
        <f t="shared" si="4"/>
        <v>2.1.1.1.0122300396771</v>
      </c>
      <c r="C284" s="40" t="str">
        <f>_xlfn.XLOOKUP(A284,ctas[Tipo Empleado],ctas[cta])</f>
        <v>2.1.1.1.01</v>
      </c>
      <c r="D284" s="40" t="s">
        <v>1438</v>
      </c>
      <c r="E284" s="40" t="str">
        <f>_xlfn.XLOOKUP(Tabla12[[#This Row],[codigo]],Tabla5[codigo],Tabla5[Empleado])</f>
        <v>ROSANGELA ALEVANTE HERNANDEZ</v>
      </c>
      <c r="F284" s="40" t="str">
        <f>_xlfn.XLOOKUP(Tabla12[[#This Row],[codigo]],Tabla5[codigo],Tabla5[Cargo])</f>
        <v>SECRETARIA</v>
      </c>
      <c r="G284" s="40" t="str">
        <f>_xlfn.XLOOKUP(Tabla12[[#This Row],[codigo]],Tabla5[codigo],Tabla5[Lugar Funciones])</f>
        <v>DEPARTAMENTO DE PROTOCOLO Y EVENTOS</v>
      </c>
      <c r="H284" s="45" t="str">
        <f>Tabla12[[#This Row],[TIPO]]</f>
        <v>FIJO</v>
      </c>
      <c r="I284" s="45" t="e">
        <f>_xlfn.XLOOKUP(Tabla12[[#This Row],[nodoc]],'[1]Temporales 2022'!$B$146:$B$362,'[1]Temporales 2022'!$F$146:$F$362)</f>
        <v>#N/A</v>
      </c>
      <c r="J284" s="45" t="e">
        <f>_xlfn.XLOOKUP(Tabla12[[#This Row],[nodoc]],'[1]Temporales 2022'!$B$146:$B$362,'[1]Temporales 2022'!$G$146:$G$362)</f>
        <v>#N/A</v>
      </c>
      <c r="K284" s="43">
        <v>35000</v>
      </c>
      <c r="L284" s="46">
        <v>0</v>
      </c>
      <c r="M284" s="43">
        <v>1064</v>
      </c>
      <c r="N284" s="43">
        <v>1004.5</v>
      </c>
      <c r="O284" s="44">
        <f>+Tabla12[[#This Row],[sbruto]]-Tabla12[[#This Row],[Impuesto Sobre la R]]-Tabla12[[#This Row],[Seguro Familiar de]]-Tabla12[[#This Row],[AFP]]-Tabla12[[#This Row],[sneto]]</f>
        <v>22339.46</v>
      </c>
      <c r="P284" s="41">
        <v>10592.04</v>
      </c>
      <c r="Q284" s="15" t="str" cm="1">
        <f t="array" ref="Q284">_xlfn.XLOOKUP(Tabla12[[#This Row],[codigo]],Tabla5[codigo],LEFT(Tabla5[Genero],1))</f>
        <v>F</v>
      </c>
      <c r="R284" s="15" t="str">
        <f>_xlfn.XLOOKUP(Tabla12[[#This Row],[codigo]],Tabla5[codigo],Tabla5[Lugar Funciones Codigo])</f>
        <v>01.83.00.00.00.22</v>
      </c>
    </row>
    <row r="285" spans="1:18">
      <c r="A285" s="40" t="s">
        <v>11</v>
      </c>
      <c r="B285" s="40" t="str">
        <f t="shared" si="4"/>
        <v>2.1.1.1.0100114158140</v>
      </c>
      <c r="C285" s="40" t="str">
        <f>_xlfn.XLOOKUP(A285,ctas[Tipo Empleado],ctas[cta])</f>
        <v>2.1.1.1.01</v>
      </c>
      <c r="D285" s="40" t="s">
        <v>2319</v>
      </c>
      <c r="E285" s="40" t="str">
        <f>_xlfn.XLOOKUP(Tabla12[[#This Row],[codigo]],Tabla5[codigo],Tabla5[Empleado])</f>
        <v>JOSE DEL CARMEN MATA RODRIGUEZ</v>
      </c>
      <c r="F285" s="40" t="str">
        <f>_xlfn.XLOOKUP(Tabla12[[#This Row],[codigo]],Tabla5[codigo],Tabla5[Cargo])</f>
        <v>AUXILIAR</v>
      </c>
      <c r="G285" s="40" t="str">
        <f>_xlfn.XLOOKUP(Tabla12[[#This Row],[codigo]],Tabla5[codigo],Tabla5[Lugar Funciones])</f>
        <v>DEPARTAMENTO DE PROTOCOLO Y EVENTOS</v>
      </c>
      <c r="H285" s="43" t="str">
        <f>Tabla12[[#This Row],[TIPO]]</f>
        <v>FIJO</v>
      </c>
      <c r="I285" s="43" t="e">
        <f>_xlfn.XLOOKUP(Tabla12[[#This Row],[nodoc]],'[1]Temporales 2022'!$B$146:$B$362,'[1]Temporales 2022'!$F$146:$F$362)</f>
        <v>#N/A</v>
      </c>
      <c r="J285" s="43" t="e">
        <f>_xlfn.XLOOKUP(Tabla12[[#This Row],[nodoc]],'[1]Temporales 2022'!$B$146:$B$362,'[1]Temporales 2022'!$G$146:$G$362)</f>
        <v>#N/A</v>
      </c>
      <c r="K285" s="43">
        <v>25000</v>
      </c>
      <c r="L285" s="44">
        <v>0</v>
      </c>
      <c r="M285" s="43">
        <v>760</v>
      </c>
      <c r="N285" s="43">
        <v>717.5</v>
      </c>
      <c r="O285" s="44">
        <f>+Tabla12[[#This Row],[sbruto]]-Tabla12[[#This Row],[Impuesto Sobre la R]]-Tabla12[[#This Row],[Seguro Familiar de]]-Tabla12[[#This Row],[AFP]]-Tabla12[[#This Row],[sneto]]</f>
        <v>4217</v>
      </c>
      <c r="P285" s="41">
        <v>19305.5</v>
      </c>
      <c r="Q285" s="15" t="str" cm="1">
        <f t="array" ref="Q285">_xlfn.XLOOKUP(Tabla12[[#This Row],[codigo]],Tabla5[codigo],LEFT(Tabla5[Genero],1))</f>
        <v>M</v>
      </c>
      <c r="R285" s="15" t="str">
        <f>_xlfn.XLOOKUP(Tabla12[[#This Row],[codigo]],Tabla5[codigo],Tabla5[Lugar Funciones Codigo])</f>
        <v>01.83.00.00.00.22</v>
      </c>
    </row>
    <row r="286" spans="1:18">
      <c r="A286" s="40" t="s">
        <v>11</v>
      </c>
      <c r="B286" s="40" t="str">
        <f t="shared" si="4"/>
        <v>2.1.1.1.0140200561831</v>
      </c>
      <c r="C286" s="40" t="str">
        <f>_xlfn.XLOOKUP(A286,ctas[Tipo Empleado],ctas[cta])</f>
        <v>2.1.1.1.01</v>
      </c>
      <c r="D286" s="40" t="s">
        <v>2447</v>
      </c>
      <c r="E286" s="40" t="str">
        <f>_xlfn.XLOOKUP(Tabla12[[#This Row],[codigo]],Tabla5[codigo],Tabla5[Empleado])</f>
        <v>SEBASTIAN ELIAS RODRIGUEZ MANCEBO</v>
      </c>
      <c r="F286" s="40" t="str">
        <f>_xlfn.XLOOKUP(Tabla12[[#This Row],[codigo]],Tabla5[codigo],Tabla5[Cargo])</f>
        <v>AUXILIAR ADMINISTRATIVO (A)</v>
      </c>
      <c r="G286" s="40" t="str">
        <f>_xlfn.XLOOKUP(Tabla12[[#This Row],[codigo]],Tabla5[codigo],Tabla5[Lugar Funciones])</f>
        <v>DEPARTAMENTO DE PROTOCOLO Y EVENTOS</v>
      </c>
      <c r="H286" s="45" t="str">
        <f>Tabla12[[#This Row],[TIPO]]</f>
        <v>FIJO</v>
      </c>
      <c r="I286" s="45" t="e">
        <f>_xlfn.XLOOKUP(Tabla12[[#This Row],[nodoc]],'[1]Temporales 2022'!$B$146:$B$362,'[1]Temporales 2022'!$F$146:$F$362)</f>
        <v>#N/A</v>
      </c>
      <c r="J286" s="45" t="e">
        <f>_xlfn.XLOOKUP(Tabla12[[#This Row],[nodoc]],'[1]Temporales 2022'!$B$146:$B$362,'[1]Temporales 2022'!$G$146:$G$362)</f>
        <v>#N/A</v>
      </c>
      <c r="K286" s="43">
        <v>25000</v>
      </c>
      <c r="L286" s="46">
        <v>0</v>
      </c>
      <c r="M286" s="43">
        <v>760</v>
      </c>
      <c r="N286" s="43">
        <v>717.5</v>
      </c>
      <c r="O286" s="44">
        <f>+Tabla12[[#This Row],[sbruto]]-Tabla12[[#This Row],[Impuesto Sobre la R]]-Tabla12[[#This Row],[Seguro Familiar de]]-Tabla12[[#This Row],[AFP]]-Tabla12[[#This Row],[sneto]]</f>
        <v>25</v>
      </c>
      <c r="P286" s="41">
        <v>23497.5</v>
      </c>
      <c r="Q286" s="15" t="str" cm="1">
        <f t="array" ref="Q286">_xlfn.XLOOKUP(Tabla12[[#This Row],[codigo]],Tabla5[codigo],LEFT(Tabla5[Genero],1))</f>
        <v>M</v>
      </c>
      <c r="R286" s="15" t="str">
        <f>_xlfn.XLOOKUP(Tabla12[[#This Row],[codigo]],Tabla5[codigo],Tabla5[Lugar Funciones Codigo])</f>
        <v>01.83.00.00.00.22</v>
      </c>
    </row>
    <row r="287" spans="1:18">
      <c r="A287" s="40" t="s">
        <v>11</v>
      </c>
      <c r="B287" s="40" t="str">
        <f t="shared" si="4"/>
        <v>2.1.1.1.0140221237569</v>
      </c>
      <c r="C287" s="40" t="str">
        <f>_xlfn.XLOOKUP(A287,ctas[Tipo Empleado],ctas[cta])</f>
        <v>2.1.1.1.01</v>
      </c>
      <c r="D287" s="40" t="s">
        <v>2216</v>
      </c>
      <c r="E287" s="40" t="str">
        <f>_xlfn.XLOOKUP(Tabla12[[#This Row],[codigo]],Tabla5[codigo],Tabla5[Empleado])</f>
        <v>ANGELICA MARIA BAEZ SOTO</v>
      </c>
      <c r="F287" s="40" t="str">
        <f>_xlfn.XLOOKUP(Tabla12[[#This Row],[codigo]],Tabla5[codigo],Tabla5[Cargo])</f>
        <v>RECEPCIONISTA</v>
      </c>
      <c r="G287" s="40" t="str">
        <f>_xlfn.XLOOKUP(Tabla12[[#This Row],[codigo]],Tabla5[codigo],Tabla5[Lugar Funciones])</f>
        <v>DEPARTAMENTO DE PROTOCOLO Y EVENTOS</v>
      </c>
      <c r="H287" s="45" t="str">
        <f>Tabla12[[#This Row],[TIPO]]</f>
        <v>FIJO</v>
      </c>
      <c r="I287" s="45" t="e">
        <f>_xlfn.XLOOKUP(Tabla12[[#This Row],[nodoc]],'[1]Temporales 2022'!$B$146:$B$362,'[1]Temporales 2022'!$F$146:$F$362)</f>
        <v>#N/A</v>
      </c>
      <c r="J287" s="45" t="e">
        <f>_xlfn.XLOOKUP(Tabla12[[#This Row],[nodoc]],'[1]Temporales 2022'!$B$146:$B$362,'[1]Temporales 2022'!$G$146:$G$362)</f>
        <v>#N/A</v>
      </c>
      <c r="K287" s="43">
        <v>20000</v>
      </c>
      <c r="L287" s="46">
        <v>0</v>
      </c>
      <c r="M287" s="43">
        <v>608</v>
      </c>
      <c r="N287" s="43">
        <v>574</v>
      </c>
      <c r="O287" s="44">
        <f>+Tabla12[[#This Row],[sbruto]]-Tabla12[[#This Row],[Impuesto Sobre la R]]-Tabla12[[#This Row],[Seguro Familiar de]]-Tabla12[[#This Row],[AFP]]-Tabla12[[#This Row],[sneto]]</f>
        <v>25</v>
      </c>
      <c r="P287" s="41">
        <v>18793</v>
      </c>
      <c r="Q287" s="15" t="str" cm="1">
        <f t="array" ref="Q287">_xlfn.XLOOKUP(Tabla12[[#This Row],[codigo]],Tabla5[codigo],LEFT(Tabla5[Genero],1))</f>
        <v>F</v>
      </c>
      <c r="R287" s="15" t="str">
        <f>_xlfn.XLOOKUP(Tabla12[[#This Row],[codigo]],Tabla5[codigo],Tabla5[Lugar Funciones Codigo])</f>
        <v>01.83.00.00.00.22</v>
      </c>
    </row>
    <row r="288" spans="1:18">
      <c r="A288" s="40" t="s">
        <v>11</v>
      </c>
      <c r="B288" s="40" t="str">
        <f t="shared" si="4"/>
        <v>2.1.1.1.0101200435418</v>
      </c>
      <c r="C288" s="40" t="str">
        <f>_xlfn.XLOOKUP(A288,ctas[Tipo Empleado],ctas[cta])</f>
        <v>2.1.1.1.01</v>
      </c>
      <c r="D288" s="40" t="s">
        <v>1400</v>
      </c>
      <c r="E288" s="40" t="str">
        <f>_xlfn.XLOOKUP(Tabla12[[#This Row],[codigo]],Tabla5[codigo],Tabla5[Empleado])</f>
        <v>JULIANA MATEO FELIZ</v>
      </c>
      <c r="F288" s="40" t="str">
        <f>_xlfn.XLOOKUP(Tabla12[[#This Row],[codigo]],Tabla5[codigo],Tabla5[Cargo])</f>
        <v>ANALISTA PRESUPUESTO</v>
      </c>
      <c r="G288" s="40" t="str">
        <f>_xlfn.XLOOKUP(Tabla12[[#This Row],[codigo]],Tabla5[codigo],Tabla5[Lugar Funciones])</f>
        <v>DIRECCION ADMINISTRATIVA</v>
      </c>
      <c r="H288" s="45" t="str">
        <f>Tabla12[[#This Row],[TIPO]]</f>
        <v>FIJO</v>
      </c>
      <c r="I288" s="45" t="e">
        <f>_xlfn.XLOOKUP(Tabla12[[#This Row],[nodoc]],'[1]Temporales 2022'!$B$146:$B$362,'[1]Temporales 2022'!$F$146:$F$362)</f>
        <v>#N/A</v>
      </c>
      <c r="J288" s="45" t="e">
        <f>_xlfn.XLOOKUP(Tabla12[[#This Row],[nodoc]],'[1]Temporales 2022'!$B$146:$B$362,'[1]Temporales 2022'!$G$146:$G$362)</f>
        <v>#N/A</v>
      </c>
      <c r="K288" s="43">
        <v>65000</v>
      </c>
      <c r="L288" s="45">
        <v>4427.58</v>
      </c>
      <c r="M288" s="43">
        <v>1976</v>
      </c>
      <c r="N288" s="43">
        <v>1865.5</v>
      </c>
      <c r="O288" s="44">
        <f>+Tabla12[[#This Row],[sbruto]]-Tabla12[[#This Row],[Impuesto Sobre la R]]-Tabla12[[#This Row],[Seguro Familiar de]]-Tabla12[[#This Row],[AFP]]-Tabla12[[#This Row],[sneto]]</f>
        <v>31877.57</v>
      </c>
      <c r="P288" s="41">
        <v>24853.35</v>
      </c>
      <c r="Q288" s="15" t="str" cm="1">
        <f t="array" ref="Q288">_xlfn.XLOOKUP(Tabla12[[#This Row],[codigo]],Tabla5[codigo],LEFT(Tabla5[Genero],1))</f>
        <v>F</v>
      </c>
      <c r="R288" s="15" t="str">
        <f>_xlfn.XLOOKUP(Tabla12[[#This Row],[codigo]],Tabla5[codigo],Tabla5[Lugar Funciones Codigo])</f>
        <v>01.83.00.00.11</v>
      </c>
    </row>
    <row r="289" spans="1:18">
      <c r="A289" s="40" t="s">
        <v>11</v>
      </c>
      <c r="B289" s="40" t="str">
        <f t="shared" si="4"/>
        <v>2.1.1.1.0100108956988</v>
      </c>
      <c r="C289" s="40" t="str">
        <f>_xlfn.XLOOKUP(A289,ctas[Tipo Empleado],ctas[cta])</f>
        <v>2.1.1.1.01</v>
      </c>
      <c r="D289" s="40" t="s">
        <v>1392</v>
      </c>
      <c r="E289" s="40" t="str">
        <f>_xlfn.XLOOKUP(Tabla12[[#This Row],[codigo]],Tabla5[codigo],Tabla5[Empleado])</f>
        <v>JESUS RAMIREZ SANCHEZ</v>
      </c>
      <c r="F289" s="40" t="str">
        <f>_xlfn.XLOOKUP(Tabla12[[#This Row],[codigo]],Tabla5[codigo],Tabla5[Cargo])</f>
        <v>ANALISTA PRESUPUESTO</v>
      </c>
      <c r="G289" s="40" t="str">
        <f>_xlfn.XLOOKUP(Tabla12[[#This Row],[codigo]],Tabla5[codigo],Tabla5[Lugar Funciones])</f>
        <v>DIRECCION ADMINISTRATIVA</v>
      </c>
      <c r="H289" s="43" t="str">
        <f>Tabla12[[#This Row],[TIPO]]</f>
        <v>FIJO</v>
      </c>
      <c r="I289" s="43" t="e">
        <f>_xlfn.XLOOKUP(Tabla12[[#This Row],[nodoc]],'[1]Temporales 2022'!$B$146:$B$362,'[1]Temporales 2022'!$F$146:$F$362)</f>
        <v>#N/A</v>
      </c>
      <c r="J289" s="43" t="e">
        <f>_xlfn.XLOOKUP(Tabla12[[#This Row],[nodoc]],'[1]Temporales 2022'!$B$146:$B$362,'[1]Temporales 2022'!$G$146:$G$362)</f>
        <v>#N/A</v>
      </c>
      <c r="K289" s="43">
        <v>55000</v>
      </c>
      <c r="L289" s="43">
        <v>2559.6799999999998</v>
      </c>
      <c r="M289" s="43">
        <v>1672</v>
      </c>
      <c r="N289" s="43">
        <v>1578.5</v>
      </c>
      <c r="O289" s="44">
        <f>+Tabla12[[#This Row],[sbruto]]-Tabla12[[#This Row],[Impuesto Sobre la R]]-Tabla12[[#This Row],[Seguro Familiar de]]-Tabla12[[#This Row],[AFP]]-Tabla12[[#This Row],[sneto]]</f>
        <v>6345.43</v>
      </c>
      <c r="P289" s="41">
        <v>42844.39</v>
      </c>
      <c r="Q289" s="15" t="str" cm="1">
        <f t="array" ref="Q289">_xlfn.XLOOKUP(Tabla12[[#This Row],[codigo]],Tabla5[codigo],LEFT(Tabla5[Genero],1))</f>
        <v>F</v>
      </c>
      <c r="R289" s="15" t="str">
        <f>_xlfn.XLOOKUP(Tabla12[[#This Row],[codigo]],Tabla5[codigo],Tabla5[Lugar Funciones Codigo])</f>
        <v>01.83.00.00.11</v>
      </c>
    </row>
    <row r="290" spans="1:18">
      <c r="A290" s="40" t="s">
        <v>11</v>
      </c>
      <c r="B290" s="40" t="str">
        <f t="shared" si="4"/>
        <v>2.1.1.1.0100105102339</v>
      </c>
      <c r="C290" s="40" t="str">
        <f>_xlfn.XLOOKUP(A290,ctas[Tipo Empleado],ctas[cta])</f>
        <v>2.1.1.1.01</v>
      </c>
      <c r="D290" s="40" t="s">
        <v>1367</v>
      </c>
      <c r="E290" s="40" t="str">
        <f>_xlfn.XLOOKUP(Tabla12[[#This Row],[codigo]],Tabla5[codigo],Tabla5[Empleado])</f>
        <v>ANA KENNIA MORA SILVERIO</v>
      </c>
      <c r="F290" s="40" t="str">
        <f>_xlfn.XLOOKUP(Tabla12[[#This Row],[codigo]],Tabla5[codigo],Tabla5[Cargo])</f>
        <v>TECNICO CONTABILIDAD</v>
      </c>
      <c r="G290" s="40" t="str">
        <f>_xlfn.XLOOKUP(Tabla12[[#This Row],[codigo]],Tabla5[codigo],Tabla5[Lugar Funciones])</f>
        <v>DIRECCION ADMINISTRATIVA</v>
      </c>
      <c r="H290" s="45" t="str">
        <f>Tabla12[[#This Row],[TIPO]]</f>
        <v>FIJO</v>
      </c>
      <c r="I290" s="45" t="e">
        <f>_xlfn.XLOOKUP(Tabla12[[#This Row],[nodoc]],'[1]Temporales 2022'!$B$146:$B$362,'[1]Temporales 2022'!$F$146:$F$362)</f>
        <v>#N/A</v>
      </c>
      <c r="J290" s="45" t="e">
        <f>_xlfn.XLOOKUP(Tabla12[[#This Row],[nodoc]],'[1]Temporales 2022'!$B$146:$B$362,'[1]Temporales 2022'!$G$146:$G$362)</f>
        <v>#N/A</v>
      </c>
      <c r="K290" s="43">
        <v>48000</v>
      </c>
      <c r="L290" s="45">
        <v>1369.21</v>
      </c>
      <c r="M290" s="43">
        <v>1459.2</v>
      </c>
      <c r="N290" s="43">
        <v>1377.6</v>
      </c>
      <c r="O290" s="44">
        <f>+Tabla12[[#This Row],[sbruto]]-Tabla12[[#This Row],[Impuesto Sobre la R]]-Tabla12[[#This Row],[Seguro Familiar de]]-Tabla12[[#This Row],[AFP]]-Tabla12[[#This Row],[sneto]]</f>
        <v>2175.1200000000026</v>
      </c>
      <c r="P290" s="41">
        <v>41618.870000000003</v>
      </c>
      <c r="Q290" s="15" t="str" cm="1">
        <f t="array" ref="Q290">_xlfn.XLOOKUP(Tabla12[[#This Row],[codigo]],Tabla5[codigo],LEFT(Tabla5[Genero],1))</f>
        <v>F</v>
      </c>
      <c r="R290" s="15" t="str">
        <f>_xlfn.XLOOKUP(Tabla12[[#This Row],[codigo]],Tabla5[codigo],Tabla5[Lugar Funciones Codigo])</f>
        <v>01.83.00.00.11</v>
      </c>
    </row>
    <row r="291" spans="1:18">
      <c r="A291" s="40" t="s">
        <v>11</v>
      </c>
      <c r="B291" s="40" t="str">
        <f t="shared" si="4"/>
        <v>2.1.1.1.0100107330201</v>
      </c>
      <c r="C291" s="40" t="str">
        <f>_xlfn.XLOOKUP(A291,ctas[Tipo Empleado],ctas[cta])</f>
        <v>2.1.1.1.01</v>
      </c>
      <c r="D291" s="40" t="s">
        <v>2411</v>
      </c>
      <c r="E291" s="40" t="str">
        <f>_xlfn.XLOOKUP(Tabla12[[#This Row],[codigo]],Tabla5[codigo],Tabla5[Empleado])</f>
        <v>PETRA ISABEL PEREZ SIERRA</v>
      </c>
      <c r="F291" s="40" t="str">
        <f>_xlfn.XLOOKUP(Tabla12[[#This Row],[codigo]],Tabla5[codigo],Tabla5[Cargo])</f>
        <v>AUXILIAR</v>
      </c>
      <c r="G291" s="40" t="str">
        <f>_xlfn.XLOOKUP(Tabla12[[#This Row],[codigo]],Tabla5[codigo],Tabla5[Lugar Funciones])</f>
        <v>DIRECCION ADMINISTRATIVA</v>
      </c>
      <c r="H291" s="45" t="str">
        <f>Tabla12[[#This Row],[TIPO]]</f>
        <v>FIJO</v>
      </c>
      <c r="I291" s="45" t="e">
        <f>_xlfn.XLOOKUP(Tabla12[[#This Row],[nodoc]],'[1]Temporales 2022'!$B$146:$B$362,'[1]Temporales 2022'!$F$146:$F$362)</f>
        <v>#N/A</v>
      </c>
      <c r="J291" s="45" t="e">
        <f>_xlfn.XLOOKUP(Tabla12[[#This Row],[nodoc]],'[1]Temporales 2022'!$B$146:$B$362,'[1]Temporales 2022'!$G$146:$G$362)</f>
        <v>#N/A</v>
      </c>
      <c r="K291" s="43">
        <v>35000</v>
      </c>
      <c r="L291" s="46">
        <v>0</v>
      </c>
      <c r="M291" s="43">
        <v>1064</v>
      </c>
      <c r="N291" s="43">
        <v>1004.5</v>
      </c>
      <c r="O291" s="44">
        <f>+Tabla12[[#This Row],[sbruto]]-Tabla12[[#This Row],[Impuesto Sobre la R]]-Tabla12[[#This Row],[Seguro Familiar de]]-Tabla12[[#This Row],[AFP]]-Tabla12[[#This Row],[sneto]]</f>
        <v>2701.119999999999</v>
      </c>
      <c r="P291" s="41">
        <v>30230.38</v>
      </c>
      <c r="Q291" s="15" t="str" cm="1">
        <f t="array" ref="Q291">_xlfn.XLOOKUP(Tabla12[[#This Row],[codigo]],Tabla5[codigo],LEFT(Tabla5[Genero],1))</f>
        <v>F</v>
      </c>
      <c r="R291" s="15" t="str">
        <f>_xlfn.XLOOKUP(Tabla12[[#This Row],[codigo]],Tabla5[codigo],Tabla5[Lugar Funciones Codigo])</f>
        <v>01.83.00.00.11</v>
      </c>
    </row>
    <row r="292" spans="1:18">
      <c r="A292" s="40" t="s">
        <v>11</v>
      </c>
      <c r="B292" s="40" t="str">
        <f t="shared" si="4"/>
        <v>2.1.1.1.0122301596932</v>
      </c>
      <c r="C292" s="40" t="str">
        <f>_xlfn.XLOOKUP(A292,ctas[Tipo Empleado],ctas[cta])</f>
        <v>2.1.1.1.01</v>
      </c>
      <c r="D292" s="40" t="s">
        <v>2415</v>
      </c>
      <c r="E292" s="40" t="str">
        <f>_xlfn.XLOOKUP(Tabla12[[#This Row],[codigo]],Tabla5[codigo],Tabla5[Empleado])</f>
        <v>RAFAEL ALEXIS OZUNA DEL ROSARIO</v>
      </c>
      <c r="F292" s="40" t="str">
        <f>_xlfn.XLOOKUP(Tabla12[[#This Row],[codigo]],Tabla5[codigo],Tabla5[Cargo])</f>
        <v>MENSAJERO INTERNO</v>
      </c>
      <c r="G292" s="40" t="str">
        <f>_xlfn.XLOOKUP(Tabla12[[#This Row],[codigo]],Tabla5[codigo],Tabla5[Lugar Funciones])</f>
        <v>DIRECCION ADMINISTRATIVA</v>
      </c>
      <c r="H292" s="45" t="str">
        <f>Tabla12[[#This Row],[TIPO]]</f>
        <v>FIJO</v>
      </c>
      <c r="I292" s="45" t="e">
        <f>_xlfn.XLOOKUP(Tabla12[[#This Row],[nodoc]],'[1]Temporales 2022'!$B$146:$B$362,'[1]Temporales 2022'!$F$146:$F$362)</f>
        <v>#N/A</v>
      </c>
      <c r="J292" s="45" t="e">
        <f>_xlfn.XLOOKUP(Tabla12[[#This Row],[nodoc]],'[1]Temporales 2022'!$B$146:$B$362,'[1]Temporales 2022'!$G$146:$G$362)</f>
        <v>#N/A</v>
      </c>
      <c r="K292" s="43">
        <v>22000</v>
      </c>
      <c r="L292" s="46">
        <v>0</v>
      </c>
      <c r="M292" s="43">
        <v>668.8</v>
      </c>
      <c r="N292" s="43">
        <v>631.4</v>
      </c>
      <c r="O292" s="44">
        <f>+Tabla12[[#This Row],[sbruto]]-Tabla12[[#This Row],[Impuesto Sobre la R]]-Tabla12[[#This Row],[Seguro Familiar de]]-Tabla12[[#This Row],[AFP]]-Tabla12[[#This Row],[sneto]]</f>
        <v>13121.079999999998</v>
      </c>
      <c r="P292" s="41">
        <v>7578.72</v>
      </c>
      <c r="Q292" s="15" t="str" cm="1">
        <f t="array" ref="Q292">_xlfn.XLOOKUP(Tabla12[[#This Row],[codigo]],Tabla5[codigo],LEFT(Tabla5[Genero],1))</f>
        <v>M</v>
      </c>
      <c r="R292" s="15" t="str">
        <f>_xlfn.XLOOKUP(Tabla12[[#This Row],[codigo]],Tabla5[codigo],Tabla5[Lugar Funciones Codigo])</f>
        <v>01.83.00.00.11</v>
      </c>
    </row>
    <row r="293" spans="1:18">
      <c r="A293" s="40" t="s">
        <v>11</v>
      </c>
      <c r="B293" s="40" t="str">
        <f t="shared" si="4"/>
        <v>2.1.1.1.0100100724715</v>
      </c>
      <c r="C293" s="40" t="str">
        <f>_xlfn.XLOOKUP(A293,ctas[Tipo Empleado],ctas[cta])</f>
        <v>2.1.1.1.01</v>
      </c>
      <c r="D293" s="40" t="s">
        <v>2227</v>
      </c>
      <c r="E293" s="40" t="str">
        <f>_xlfn.XLOOKUP(Tabla12[[#This Row],[codigo]],Tabla5[codigo],Tabla5[Empleado])</f>
        <v>BERNARDO ANTONIO CAPELLAN GUERRA</v>
      </c>
      <c r="F293" s="40" t="str">
        <f>_xlfn.XLOOKUP(Tabla12[[#This Row],[codigo]],Tabla5[codigo],Tabla5[Cargo])</f>
        <v>MENSAJERO</v>
      </c>
      <c r="G293" s="40" t="str">
        <f>_xlfn.XLOOKUP(Tabla12[[#This Row],[codigo]],Tabla5[codigo],Tabla5[Lugar Funciones])</f>
        <v>DEPARTAMENTO DE CORRESPONDENCIA Y ARCHIVO</v>
      </c>
      <c r="H293" s="45" t="str">
        <f>Tabla12[[#This Row],[TIPO]]</f>
        <v>FIJO</v>
      </c>
      <c r="I293" s="45" t="e">
        <f>_xlfn.XLOOKUP(Tabla12[[#This Row],[nodoc]],'[1]Temporales 2022'!$B$146:$B$362,'[1]Temporales 2022'!$F$146:$F$362)</f>
        <v>#N/A</v>
      </c>
      <c r="J293" s="45" t="e">
        <f>_xlfn.XLOOKUP(Tabla12[[#This Row],[nodoc]],'[1]Temporales 2022'!$B$146:$B$362,'[1]Temporales 2022'!$G$146:$G$362)</f>
        <v>#N/A</v>
      </c>
      <c r="K293" s="43">
        <v>31500</v>
      </c>
      <c r="L293" s="46">
        <v>0</v>
      </c>
      <c r="M293" s="43">
        <v>957.6</v>
      </c>
      <c r="N293" s="43">
        <v>904.05</v>
      </c>
      <c r="O293" s="44">
        <f>+Tabla12[[#This Row],[sbruto]]-Tabla12[[#This Row],[Impuesto Sobre la R]]-Tabla12[[#This Row],[Seguro Familiar de]]-Tabla12[[#This Row],[AFP]]-Tabla12[[#This Row],[sneto]]</f>
        <v>3481.0000000000036</v>
      </c>
      <c r="P293" s="41">
        <v>26157.35</v>
      </c>
      <c r="Q293" s="15" t="str" cm="1">
        <f t="array" ref="Q293">_xlfn.XLOOKUP(Tabla12[[#This Row],[codigo]],Tabla5[codigo],LEFT(Tabla5[Genero],1))</f>
        <v>M</v>
      </c>
      <c r="R293" s="15" t="str">
        <f>_xlfn.XLOOKUP(Tabla12[[#This Row],[codigo]],Tabla5[codigo],Tabla5[Lugar Funciones Codigo])</f>
        <v>01.83.00.00.11.01</v>
      </c>
    </row>
    <row r="294" spans="1:18">
      <c r="A294" s="40" t="s">
        <v>11</v>
      </c>
      <c r="B294" s="40" t="str">
        <f t="shared" si="4"/>
        <v>2.1.1.1.0101000386142</v>
      </c>
      <c r="C294" s="40" t="str">
        <f>_xlfn.XLOOKUP(A294,ctas[Tipo Empleado],ctas[cta])</f>
        <v>2.1.1.1.01</v>
      </c>
      <c r="D294" s="40" t="s">
        <v>1382</v>
      </c>
      <c r="E294" s="40" t="str">
        <f>_xlfn.XLOOKUP(Tabla12[[#This Row],[codigo]],Tabla5[codigo],Tabla5[Empleado])</f>
        <v>DILANY FELIZ BELTRE</v>
      </c>
      <c r="F294" s="40" t="str">
        <f>_xlfn.XLOOKUP(Tabla12[[#This Row],[codigo]],Tabla5[codigo],Tabla5[Cargo])</f>
        <v>MENSAJERO INTERNO</v>
      </c>
      <c r="G294" s="40" t="str">
        <f>_xlfn.XLOOKUP(Tabla12[[#This Row],[codigo]],Tabla5[codigo],Tabla5[Lugar Funciones])</f>
        <v>DEPARTAMENTO DE CORRESPONDENCIA Y ARCHIVO</v>
      </c>
      <c r="H294" s="45" t="str">
        <f>Tabla12[[#This Row],[TIPO]]</f>
        <v>FIJO</v>
      </c>
      <c r="I294" s="45" t="e">
        <f>_xlfn.XLOOKUP(Tabla12[[#This Row],[nodoc]],'[1]Temporales 2022'!$B$146:$B$362,'[1]Temporales 2022'!$F$146:$F$362)</f>
        <v>#N/A</v>
      </c>
      <c r="J294" s="45" t="e">
        <f>_xlfn.XLOOKUP(Tabla12[[#This Row],[nodoc]],'[1]Temporales 2022'!$B$146:$B$362,'[1]Temporales 2022'!$G$146:$G$362)</f>
        <v>#N/A</v>
      </c>
      <c r="K294" s="43">
        <v>26250</v>
      </c>
      <c r="L294" s="46">
        <v>0</v>
      </c>
      <c r="M294" s="43">
        <v>798</v>
      </c>
      <c r="N294" s="43">
        <v>753.38</v>
      </c>
      <c r="O294" s="44">
        <f>+Tabla12[[#This Row],[sbruto]]-Tabla12[[#This Row],[Impuesto Sobre la R]]-Tabla12[[#This Row],[Seguro Familiar de]]-Tabla12[[#This Row],[AFP]]-Tabla12[[#This Row],[sneto]]</f>
        <v>3571.119999999999</v>
      </c>
      <c r="P294" s="41">
        <v>21127.5</v>
      </c>
      <c r="Q294" s="15" t="str" cm="1">
        <f t="array" ref="Q294">_xlfn.XLOOKUP(Tabla12[[#This Row],[codigo]],Tabla5[codigo],LEFT(Tabla5[Genero],1))</f>
        <v>F</v>
      </c>
      <c r="R294" s="15" t="str">
        <f>_xlfn.XLOOKUP(Tabla12[[#This Row],[codigo]],Tabla5[codigo],Tabla5[Lugar Funciones Codigo])</f>
        <v>01.83.00.00.11.01</v>
      </c>
    </row>
    <row r="295" spans="1:18">
      <c r="A295" s="40" t="s">
        <v>11</v>
      </c>
      <c r="B295" s="40" t="str">
        <f t="shared" si="4"/>
        <v>2.1.1.1.0100112826037</v>
      </c>
      <c r="C295" s="40" t="str">
        <f>_xlfn.XLOOKUP(A295,ctas[Tipo Empleado],ctas[cta])</f>
        <v>2.1.1.1.01</v>
      </c>
      <c r="D295" s="40" t="s">
        <v>2322</v>
      </c>
      <c r="E295" s="40" t="str">
        <f>_xlfn.XLOOKUP(Tabla12[[#This Row],[codigo]],Tabla5[codigo],Tabla5[Empleado])</f>
        <v>JOSE LUIS ABREU DIAZ</v>
      </c>
      <c r="F295" s="40" t="str">
        <f>_xlfn.XLOOKUP(Tabla12[[#This Row],[codigo]],Tabla5[codigo],Tabla5[Cargo])</f>
        <v>MENSAJERO</v>
      </c>
      <c r="G295" s="40" t="str">
        <f>_xlfn.XLOOKUP(Tabla12[[#This Row],[codigo]],Tabla5[codigo],Tabla5[Lugar Funciones])</f>
        <v>DEPARTAMENTO DE CORRESPONDENCIA Y ARCHIVO</v>
      </c>
      <c r="H295" s="45" t="str">
        <f>Tabla12[[#This Row],[TIPO]]</f>
        <v>FIJO</v>
      </c>
      <c r="I295" s="45" t="e">
        <f>_xlfn.XLOOKUP(Tabla12[[#This Row],[nodoc]],'[1]Temporales 2022'!$B$146:$B$362,'[1]Temporales 2022'!$F$146:$F$362)</f>
        <v>#N/A</v>
      </c>
      <c r="J295" s="45" t="e">
        <f>_xlfn.XLOOKUP(Tabla12[[#This Row],[nodoc]],'[1]Temporales 2022'!$B$146:$B$362,'[1]Temporales 2022'!$G$146:$G$362)</f>
        <v>#N/A</v>
      </c>
      <c r="K295" s="43">
        <v>26250</v>
      </c>
      <c r="L295" s="46">
        <v>0</v>
      </c>
      <c r="M295" s="43">
        <v>798</v>
      </c>
      <c r="N295" s="43">
        <v>753.38</v>
      </c>
      <c r="O295" s="44">
        <f>+Tabla12[[#This Row],[sbruto]]-Tabla12[[#This Row],[Impuesto Sobre la R]]-Tabla12[[#This Row],[Seguro Familiar de]]-Tabla12[[#This Row],[AFP]]-Tabla12[[#This Row],[sneto]]</f>
        <v>19404.149999999998</v>
      </c>
      <c r="P295" s="41">
        <v>5294.47</v>
      </c>
      <c r="Q295" s="15" t="str" cm="1">
        <f t="array" ref="Q295">_xlfn.XLOOKUP(Tabla12[[#This Row],[codigo]],Tabla5[codigo],LEFT(Tabla5[Genero],1))</f>
        <v>M</v>
      </c>
      <c r="R295" s="15" t="str">
        <f>_xlfn.XLOOKUP(Tabla12[[#This Row],[codigo]],Tabla5[codigo],Tabla5[Lugar Funciones Codigo])</f>
        <v>01.83.00.00.11.01</v>
      </c>
    </row>
    <row r="296" spans="1:18">
      <c r="A296" s="40" t="s">
        <v>11</v>
      </c>
      <c r="B296" s="40" t="str">
        <f t="shared" si="4"/>
        <v>2.1.1.1.0100113200182</v>
      </c>
      <c r="C296" s="40" t="str">
        <f>_xlfn.XLOOKUP(A296,ctas[Tipo Empleado],ctas[cta])</f>
        <v>2.1.1.1.01</v>
      </c>
      <c r="D296" s="40" t="s">
        <v>1440</v>
      </c>
      <c r="E296" s="40" t="str">
        <f>_xlfn.XLOOKUP(Tabla12[[#This Row],[codigo]],Tabla5[codigo],Tabla5[Empleado])</f>
        <v>SAMUEL FELIZ NICOLAS</v>
      </c>
      <c r="F296" s="40" t="str">
        <f>_xlfn.XLOOKUP(Tabla12[[#This Row],[codigo]],Tabla5[codigo],Tabla5[Cargo])</f>
        <v>MENSAJERO EXTERNO</v>
      </c>
      <c r="G296" s="40" t="str">
        <f>_xlfn.XLOOKUP(Tabla12[[#This Row],[codigo]],Tabla5[codigo],Tabla5[Lugar Funciones])</f>
        <v>DEPARTAMENTO DE CORRESPONDENCIA Y ARCHIVO</v>
      </c>
      <c r="H296" s="45" t="str">
        <f>Tabla12[[#This Row],[TIPO]]</f>
        <v>FIJO</v>
      </c>
      <c r="I296" s="45" t="e">
        <f>_xlfn.XLOOKUP(Tabla12[[#This Row],[nodoc]],'[1]Temporales 2022'!$B$146:$B$362,'[1]Temporales 2022'!$F$146:$F$362)</f>
        <v>#N/A</v>
      </c>
      <c r="J296" s="45" t="e">
        <f>_xlfn.XLOOKUP(Tabla12[[#This Row],[nodoc]],'[1]Temporales 2022'!$B$146:$B$362,'[1]Temporales 2022'!$G$146:$G$362)</f>
        <v>#N/A</v>
      </c>
      <c r="K296" s="43">
        <v>25000</v>
      </c>
      <c r="L296" s="46">
        <v>0</v>
      </c>
      <c r="M296" s="43">
        <v>760</v>
      </c>
      <c r="N296" s="43">
        <v>717.5</v>
      </c>
      <c r="O296" s="44">
        <f>+Tabla12[[#This Row],[sbruto]]-Tabla12[[#This Row],[Impuesto Sobre la R]]-Tabla12[[#This Row],[Seguro Familiar de]]-Tabla12[[#This Row],[AFP]]-Tabla12[[#This Row],[sneto]]</f>
        <v>16308.3</v>
      </c>
      <c r="P296" s="41">
        <v>7214.2</v>
      </c>
      <c r="Q296" s="15" t="str" cm="1">
        <f t="array" ref="Q296">_xlfn.XLOOKUP(Tabla12[[#This Row],[codigo]],Tabla5[codigo],LEFT(Tabla5[Genero],1))</f>
        <v>M</v>
      </c>
      <c r="R296" s="15" t="str">
        <f>_xlfn.XLOOKUP(Tabla12[[#This Row],[codigo]],Tabla5[codigo],Tabla5[Lugar Funciones Codigo])</f>
        <v>01.83.00.00.11.01</v>
      </c>
    </row>
    <row r="297" spans="1:18">
      <c r="A297" s="40" t="s">
        <v>11</v>
      </c>
      <c r="B297" s="40" t="str">
        <f t="shared" si="4"/>
        <v>2.1.1.1.0100116776154</v>
      </c>
      <c r="C297" s="40" t="str">
        <f>_xlfn.XLOOKUP(A297,ctas[Tipo Empleado],ctas[cta])</f>
        <v>2.1.1.1.01</v>
      </c>
      <c r="D297" s="40" t="s">
        <v>2272</v>
      </c>
      <c r="E297" s="40" t="str">
        <f>_xlfn.XLOOKUP(Tabla12[[#This Row],[codigo]],Tabla5[codigo],Tabla5[Empleado])</f>
        <v>FELIX GARCIA PARIZ</v>
      </c>
      <c r="F297" s="40" t="str">
        <f>_xlfn.XLOOKUP(Tabla12[[#This Row],[codigo]],Tabla5[codigo],Tabla5[Cargo])</f>
        <v>MENSAJERO EXTERNO</v>
      </c>
      <c r="G297" s="40" t="str">
        <f>_xlfn.XLOOKUP(Tabla12[[#This Row],[codigo]],Tabla5[codigo],Tabla5[Lugar Funciones])</f>
        <v>DEPARTAMENTO DE CORRESPONDENCIA Y ARCHIVO</v>
      </c>
      <c r="H297" s="45" t="str">
        <f>Tabla12[[#This Row],[TIPO]]</f>
        <v>FIJO</v>
      </c>
      <c r="I297" s="45" t="e">
        <f>_xlfn.XLOOKUP(Tabla12[[#This Row],[nodoc]],'[1]Temporales 2022'!$B$146:$B$362,'[1]Temporales 2022'!$F$146:$F$362)</f>
        <v>#N/A</v>
      </c>
      <c r="J297" s="45" t="e">
        <f>_xlfn.XLOOKUP(Tabla12[[#This Row],[nodoc]],'[1]Temporales 2022'!$B$146:$B$362,'[1]Temporales 2022'!$G$146:$G$362)</f>
        <v>#N/A</v>
      </c>
      <c r="K297" s="43">
        <v>22050</v>
      </c>
      <c r="L297" s="46">
        <v>0</v>
      </c>
      <c r="M297" s="43">
        <v>670.32</v>
      </c>
      <c r="N297" s="43">
        <v>632.84</v>
      </c>
      <c r="O297" s="44">
        <f>+Tabla12[[#This Row],[sbruto]]-Tabla12[[#This Row],[Impuesto Sobre la R]]-Tabla12[[#This Row],[Seguro Familiar de]]-Tabla12[[#This Row],[AFP]]-Tabla12[[#This Row],[sneto]]</f>
        <v>15187.3</v>
      </c>
      <c r="P297" s="41">
        <v>5559.54</v>
      </c>
      <c r="Q297" s="15" t="str" cm="1">
        <f t="array" ref="Q297">_xlfn.XLOOKUP(Tabla12[[#This Row],[codigo]],Tabla5[codigo],LEFT(Tabla5[Genero],1))</f>
        <v>M</v>
      </c>
      <c r="R297" s="15" t="str">
        <f>_xlfn.XLOOKUP(Tabla12[[#This Row],[codigo]],Tabla5[codigo],Tabla5[Lugar Funciones Codigo])</f>
        <v>01.83.00.00.11.01</v>
      </c>
    </row>
    <row r="298" spans="1:18">
      <c r="A298" s="40" t="s">
        <v>11</v>
      </c>
      <c r="B298" s="40" t="str">
        <f t="shared" si="4"/>
        <v>2.1.1.1.0100116379322</v>
      </c>
      <c r="C298" s="40" t="str">
        <f>_xlfn.XLOOKUP(A298,ctas[Tipo Empleado],ctas[cta])</f>
        <v>2.1.1.1.01</v>
      </c>
      <c r="D298" s="40" t="s">
        <v>2468</v>
      </c>
      <c r="E298" s="40" t="str">
        <f>_xlfn.XLOOKUP(Tabla12[[#This Row],[codigo]],Tabla5[codigo],Tabla5[Empleado])</f>
        <v>WILSON MARCELO GARCIA LIRIANO</v>
      </c>
      <c r="F298" s="40" t="str">
        <f>_xlfn.XLOOKUP(Tabla12[[#This Row],[codigo]],Tabla5[codigo],Tabla5[Cargo])</f>
        <v>MENSAJERO EXTERNO</v>
      </c>
      <c r="G298" s="40" t="str">
        <f>_xlfn.XLOOKUP(Tabla12[[#This Row],[codigo]],Tabla5[codigo],Tabla5[Lugar Funciones])</f>
        <v>DEPARTAMENTO DE CORRESPONDENCIA Y ARCHIVO</v>
      </c>
      <c r="H298" s="45" t="str">
        <f>Tabla12[[#This Row],[TIPO]]</f>
        <v>FIJO</v>
      </c>
      <c r="I298" s="45" t="e">
        <f>_xlfn.XLOOKUP(Tabla12[[#This Row],[nodoc]],'[1]Temporales 2022'!$B$146:$B$362,'[1]Temporales 2022'!$F$146:$F$362)</f>
        <v>#N/A</v>
      </c>
      <c r="J298" s="45" t="e">
        <f>_xlfn.XLOOKUP(Tabla12[[#This Row],[nodoc]],'[1]Temporales 2022'!$B$146:$B$362,'[1]Temporales 2022'!$G$146:$G$362)</f>
        <v>#N/A</v>
      </c>
      <c r="K298" s="43">
        <v>22050</v>
      </c>
      <c r="L298" s="46">
        <v>0</v>
      </c>
      <c r="M298" s="43">
        <v>670.32</v>
      </c>
      <c r="N298" s="43">
        <v>632.84</v>
      </c>
      <c r="O298" s="44">
        <f>+Tabla12[[#This Row],[sbruto]]-Tabla12[[#This Row],[Impuesto Sobre la R]]-Tabla12[[#This Row],[Seguro Familiar de]]-Tabla12[[#This Row],[AFP]]-Tabla12[[#This Row],[sneto]]</f>
        <v>13939.51</v>
      </c>
      <c r="P298" s="41">
        <v>6807.33</v>
      </c>
      <c r="Q298" s="15" t="str" cm="1">
        <f t="array" ref="Q298">_xlfn.XLOOKUP(Tabla12[[#This Row],[codigo]],Tabla5[codigo],LEFT(Tabla5[Genero],1))</f>
        <v>M</v>
      </c>
      <c r="R298" s="15" t="str">
        <f>_xlfn.XLOOKUP(Tabla12[[#This Row],[codigo]],Tabla5[codigo],Tabla5[Lugar Funciones Codigo])</f>
        <v>01.83.00.00.11.01</v>
      </c>
    </row>
    <row r="299" spans="1:18">
      <c r="A299" s="40" t="s">
        <v>11</v>
      </c>
      <c r="B299" s="40" t="str">
        <f t="shared" si="4"/>
        <v>2.1.1.1.0100113598015</v>
      </c>
      <c r="C299" s="40" t="str">
        <f>_xlfn.XLOOKUP(A299,ctas[Tipo Empleado],ctas[cta])</f>
        <v>2.1.1.1.01</v>
      </c>
      <c r="D299" s="40" t="s">
        <v>2444</v>
      </c>
      <c r="E299" s="40" t="str">
        <f>_xlfn.XLOOKUP(Tabla12[[#This Row],[codigo]],Tabla5[codigo],Tabla5[Empleado])</f>
        <v>SANTO MARTINEZ DE LA ROSA</v>
      </c>
      <c r="F299" s="40" t="str">
        <f>_xlfn.XLOOKUP(Tabla12[[#This Row],[codigo]],Tabla5[codigo],Tabla5[Cargo])</f>
        <v>TECNICO EN REFRIGERACION</v>
      </c>
      <c r="G299" s="40" t="str">
        <f>_xlfn.XLOOKUP(Tabla12[[#This Row],[codigo]],Tabla5[codigo],Tabla5[Lugar Funciones])</f>
        <v>DEPARTAMENTO DE SERVICIOS GENERALES</v>
      </c>
      <c r="H299" s="45" t="str">
        <f>Tabla12[[#This Row],[TIPO]]</f>
        <v>FIJO</v>
      </c>
      <c r="I299" s="45" t="e">
        <f>_xlfn.XLOOKUP(Tabla12[[#This Row],[nodoc]],'[1]Temporales 2022'!$B$146:$B$362,'[1]Temporales 2022'!$F$146:$F$362)</f>
        <v>#N/A</v>
      </c>
      <c r="J299" s="45" t="e">
        <f>_xlfn.XLOOKUP(Tabla12[[#This Row],[nodoc]],'[1]Temporales 2022'!$B$146:$B$362,'[1]Temporales 2022'!$G$146:$G$362)</f>
        <v>#N/A</v>
      </c>
      <c r="K299" s="43">
        <v>35000</v>
      </c>
      <c r="L299" s="46">
        <v>0</v>
      </c>
      <c r="M299" s="43">
        <v>1064</v>
      </c>
      <c r="N299" s="43">
        <v>1004.5</v>
      </c>
      <c r="O299" s="44">
        <f>+Tabla12[[#This Row],[sbruto]]-Tabla12[[#This Row],[Impuesto Sobre la R]]-Tabla12[[#This Row],[Seguro Familiar de]]-Tabla12[[#This Row],[AFP]]-Tabla12[[#This Row],[sneto]]</f>
        <v>11424.11</v>
      </c>
      <c r="P299" s="41">
        <v>21507.39</v>
      </c>
      <c r="Q299" s="15" t="str" cm="1">
        <f t="array" ref="Q299">_xlfn.XLOOKUP(Tabla12[[#This Row],[codigo]],Tabla5[codigo],LEFT(Tabla5[Genero],1))</f>
        <v>M</v>
      </c>
      <c r="R299" s="15" t="str">
        <f>_xlfn.XLOOKUP(Tabla12[[#This Row],[codigo]],Tabla5[codigo],Tabla5[Lugar Funciones Codigo])</f>
        <v>01.83.00.00.11.02</v>
      </c>
    </row>
    <row r="300" spans="1:18">
      <c r="A300" s="40" t="s">
        <v>11</v>
      </c>
      <c r="B300" s="40" t="str">
        <f t="shared" si="4"/>
        <v>2.1.1.1.0100118176171</v>
      </c>
      <c r="C300" s="40" t="str">
        <f>_xlfn.XLOOKUP(A300,ctas[Tipo Empleado],ctas[cta])</f>
        <v>2.1.1.1.01</v>
      </c>
      <c r="D300" s="40" t="s">
        <v>2373</v>
      </c>
      <c r="E300" s="40" t="str">
        <f>_xlfn.XLOOKUP(Tabla12[[#This Row],[codigo]],Tabla5[codigo],Tabla5[Empleado])</f>
        <v>MARIELA PAREDES ARIAS</v>
      </c>
      <c r="F300" s="40" t="str">
        <f>_xlfn.XLOOKUP(Tabla12[[#This Row],[codigo]],Tabla5[codigo],Tabla5[Cargo])</f>
        <v>SECRETARIO (A)</v>
      </c>
      <c r="G300" s="40" t="str">
        <f>_xlfn.XLOOKUP(Tabla12[[#This Row],[codigo]],Tabla5[codigo],Tabla5[Lugar Funciones])</f>
        <v>DEPARTAMENTO DE SERVICIOS GENERALES</v>
      </c>
      <c r="H300" s="45" t="str">
        <f>Tabla12[[#This Row],[TIPO]]</f>
        <v>FIJO</v>
      </c>
      <c r="I300" s="45" t="e">
        <f>_xlfn.XLOOKUP(Tabla12[[#This Row],[nodoc]],'[1]Temporales 2022'!$B$146:$B$362,'[1]Temporales 2022'!$F$146:$F$362)</f>
        <v>#N/A</v>
      </c>
      <c r="J300" s="45" t="e">
        <f>_xlfn.XLOOKUP(Tabla12[[#This Row],[nodoc]],'[1]Temporales 2022'!$B$146:$B$362,'[1]Temporales 2022'!$G$146:$G$362)</f>
        <v>#N/A</v>
      </c>
      <c r="K300" s="43">
        <v>31600</v>
      </c>
      <c r="L300" s="46">
        <v>0</v>
      </c>
      <c r="M300" s="43">
        <v>960.64</v>
      </c>
      <c r="N300" s="43">
        <v>906.92</v>
      </c>
      <c r="O300" s="44">
        <f>+Tabla12[[#This Row],[sbruto]]-Tabla12[[#This Row],[Impuesto Sobre la R]]-Tabla12[[#This Row],[Seguro Familiar de]]-Tabla12[[#This Row],[AFP]]-Tabla12[[#This Row],[sneto]]</f>
        <v>25.000000000003638</v>
      </c>
      <c r="P300" s="41">
        <v>29707.439999999999</v>
      </c>
      <c r="Q300" s="15" t="str" cm="1">
        <f t="array" ref="Q300">_xlfn.XLOOKUP(Tabla12[[#This Row],[codigo]],Tabla5[codigo],LEFT(Tabla5[Genero],1))</f>
        <v>F</v>
      </c>
      <c r="R300" s="15" t="str">
        <f>_xlfn.XLOOKUP(Tabla12[[#This Row],[codigo]],Tabla5[codigo],Tabla5[Lugar Funciones Codigo])</f>
        <v>01.83.00.00.11.02</v>
      </c>
    </row>
    <row r="301" spans="1:18">
      <c r="A301" s="40" t="s">
        <v>11</v>
      </c>
      <c r="B301" s="40" t="str">
        <f t="shared" si="4"/>
        <v>2.1.1.1.0100101075976</v>
      </c>
      <c r="C301" s="40" t="str">
        <f>_xlfn.XLOOKUP(A301,ctas[Tipo Empleado],ctas[cta])</f>
        <v>2.1.1.1.01</v>
      </c>
      <c r="D301" s="40" t="s">
        <v>2233</v>
      </c>
      <c r="E301" s="40" t="str">
        <f>_xlfn.XLOOKUP(Tabla12[[#This Row],[codigo]],Tabla5[codigo],Tabla5[Empleado])</f>
        <v>CARLOS MIGUEL SOSA ALMONTE</v>
      </c>
      <c r="F301" s="40" t="str">
        <f>_xlfn.XLOOKUP(Tabla12[[#This Row],[codigo]],Tabla5[codigo],Tabla5[Cargo])</f>
        <v>CHOFER</v>
      </c>
      <c r="G301" s="40" t="str">
        <f>_xlfn.XLOOKUP(Tabla12[[#This Row],[codigo]],Tabla5[codigo],Tabla5[Lugar Funciones])</f>
        <v>DEPARTAMENTO DE SERVICIOS GENERALES</v>
      </c>
      <c r="H301" s="43" t="str">
        <f>Tabla12[[#This Row],[TIPO]]</f>
        <v>FIJO</v>
      </c>
      <c r="I301" s="43" t="e">
        <f>_xlfn.XLOOKUP(Tabla12[[#This Row],[nodoc]],'[1]Temporales 2022'!$B$146:$B$362,'[1]Temporales 2022'!$F$146:$F$362)</f>
        <v>#N/A</v>
      </c>
      <c r="J301" s="43" t="e">
        <f>_xlfn.XLOOKUP(Tabla12[[#This Row],[nodoc]],'[1]Temporales 2022'!$B$146:$B$362,'[1]Temporales 2022'!$G$146:$G$362)</f>
        <v>#N/A</v>
      </c>
      <c r="K301" s="43">
        <v>30000</v>
      </c>
      <c r="L301" s="44">
        <v>0</v>
      </c>
      <c r="M301" s="43">
        <v>912</v>
      </c>
      <c r="N301" s="43">
        <v>861</v>
      </c>
      <c r="O301" s="44">
        <f>+Tabla12[[#This Row],[sbruto]]-Tabla12[[#This Row],[Impuesto Sobre la R]]-Tabla12[[#This Row],[Seguro Familiar de]]-Tabla12[[#This Row],[AFP]]-Tabla12[[#This Row],[sneto]]</f>
        <v>15747.26</v>
      </c>
      <c r="P301" s="41">
        <v>12479.74</v>
      </c>
      <c r="Q301" s="15" t="str" cm="1">
        <f t="array" ref="Q301">_xlfn.XLOOKUP(Tabla12[[#This Row],[codigo]],Tabla5[codigo],LEFT(Tabla5[Genero],1))</f>
        <v>M</v>
      </c>
      <c r="R301" s="15" t="str">
        <f>_xlfn.XLOOKUP(Tabla12[[#This Row],[codigo]],Tabla5[codigo],Tabla5[Lugar Funciones Codigo])</f>
        <v>01.83.00.00.11.02</v>
      </c>
    </row>
    <row r="302" spans="1:18">
      <c r="A302" s="40" t="s">
        <v>11</v>
      </c>
      <c r="B302" s="40" t="str">
        <f t="shared" si="4"/>
        <v>2.1.1.1.0100100250018</v>
      </c>
      <c r="C302" s="40" t="str">
        <f>_xlfn.XLOOKUP(A302,ctas[Tipo Empleado],ctas[cta])</f>
        <v>2.1.1.1.01</v>
      </c>
      <c r="D302" s="40" t="s">
        <v>2317</v>
      </c>
      <c r="E302" s="40" t="str">
        <f>_xlfn.XLOOKUP(Tabla12[[#This Row],[codigo]],Tabla5[codigo],Tabla5[Empleado])</f>
        <v>JOSE ANTONIO PEÑA VASQUEZ</v>
      </c>
      <c r="F302" s="40" t="str">
        <f>_xlfn.XLOOKUP(Tabla12[[#This Row],[codigo]],Tabla5[codigo],Tabla5[Cargo])</f>
        <v>ELECTRICISTA</v>
      </c>
      <c r="G302" s="40" t="str">
        <f>_xlfn.XLOOKUP(Tabla12[[#This Row],[codigo]],Tabla5[codigo],Tabla5[Lugar Funciones])</f>
        <v>DEPARTAMENTO DE SERVICIOS GENERALES</v>
      </c>
      <c r="H302" s="45" t="str">
        <f>Tabla12[[#This Row],[TIPO]]</f>
        <v>FIJO</v>
      </c>
      <c r="I302" s="45" t="e">
        <f>_xlfn.XLOOKUP(Tabla12[[#This Row],[nodoc]],'[1]Temporales 2022'!$B$146:$B$362,'[1]Temporales 2022'!$F$146:$F$362)</f>
        <v>#N/A</v>
      </c>
      <c r="J302" s="45" t="e">
        <f>_xlfn.XLOOKUP(Tabla12[[#This Row],[nodoc]],'[1]Temporales 2022'!$B$146:$B$362,'[1]Temporales 2022'!$G$146:$G$362)</f>
        <v>#N/A</v>
      </c>
      <c r="K302" s="43">
        <v>30000</v>
      </c>
      <c r="L302" s="46">
        <v>0</v>
      </c>
      <c r="M302" s="43">
        <v>912</v>
      </c>
      <c r="N302" s="43">
        <v>861</v>
      </c>
      <c r="O302" s="44">
        <f>+Tabla12[[#This Row],[sbruto]]-Tabla12[[#This Row],[Impuesto Sobre la R]]-Tabla12[[#This Row],[Seguro Familiar de]]-Tabla12[[#This Row],[AFP]]-Tabla12[[#This Row],[sneto]]</f>
        <v>25</v>
      </c>
      <c r="P302" s="41">
        <v>28202</v>
      </c>
      <c r="Q302" s="15" t="str" cm="1">
        <f t="array" ref="Q302">_xlfn.XLOOKUP(Tabla12[[#This Row],[codigo]],Tabla5[codigo],LEFT(Tabla5[Genero],1))</f>
        <v>M</v>
      </c>
      <c r="R302" s="15" t="str">
        <f>_xlfn.XLOOKUP(Tabla12[[#This Row],[codigo]],Tabla5[codigo],Tabla5[Lugar Funciones Codigo])</f>
        <v>01.83.00.00.11.02</v>
      </c>
    </row>
    <row r="303" spans="1:18">
      <c r="A303" s="40" t="s">
        <v>11</v>
      </c>
      <c r="B303" s="40" t="str">
        <f t="shared" si="4"/>
        <v>2.1.1.1.0140211165937</v>
      </c>
      <c r="C303" s="40" t="str">
        <f>_xlfn.XLOOKUP(A303,ctas[Tipo Empleado],ctas[cta])</f>
        <v>2.1.1.1.01</v>
      </c>
      <c r="D303" s="40" t="s">
        <v>2250</v>
      </c>
      <c r="E303" s="40" t="str">
        <f>_xlfn.XLOOKUP(Tabla12[[#This Row],[codigo]],Tabla5[codigo],Tabla5[Empleado])</f>
        <v>DIANA MARIBEL CASTILLO MARTES</v>
      </c>
      <c r="F303" s="40" t="str">
        <f>_xlfn.XLOOKUP(Tabla12[[#This Row],[codigo]],Tabla5[codigo],Tabla5[Cargo])</f>
        <v>SECRETARIA</v>
      </c>
      <c r="G303" s="40" t="str">
        <f>_xlfn.XLOOKUP(Tabla12[[#This Row],[codigo]],Tabla5[codigo],Tabla5[Lugar Funciones])</f>
        <v>DEPARTAMENTO DE SERVICIOS GENERALES</v>
      </c>
      <c r="H303" s="43" t="str">
        <f>Tabla12[[#This Row],[TIPO]]</f>
        <v>FIJO</v>
      </c>
      <c r="I303" s="43" t="e">
        <f>_xlfn.XLOOKUP(Tabla12[[#This Row],[nodoc]],'[1]Temporales 2022'!$B$146:$B$362,'[1]Temporales 2022'!$F$146:$F$362)</f>
        <v>#N/A</v>
      </c>
      <c r="J303" s="43" t="e">
        <f>_xlfn.XLOOKUP(Tabla12[[#This Row],[nodoc]],'[1]Temporales 2022'!$B$146:$B$362,'[1]Temporales 2022'!$G$146:$G$362)</f>
        <v>#N/A</v>
      </c>
      <c r="K303" s="43">
        <v>24000</v>
      </c>
      <c r="L303" s="44">
        <v>0</v>
      </c>
      <c r="M303" s="43">
        <v>729.6</v>
      </c>
      <c r="N303" s="43">
        <v>688.8</v>
      </c>
      <c r="O303" s="44">
        <f>+Tabla12[[#This Row],[sbruto]]-Tabla12[[#This Row],[Impuesto Sobre la R]]-Tabla12[[#This Row],[Seguro Familiar de]]-Tabla12[[#This Row],[AFP]]-Tabla12[[#This Row],[sneto]]</f>
        <v>6856.0000000000018</v>
      </c>
      <c r="P303" s="41">
        <v>15725.6</v>
      </c>
      <c r="Q303" s="15" t="str" cm="1">
        <f t="array" ref="Q303">_xlfn.XLOOKUP(Tabla12[[#This Row],[codigo]],Tabla5[codigo],LEFT(Tabla5[Genero],1))</f>
        <v>F</v>
      </c>
      <c r="R303" s="15" t="str">
        <f>_xlfn.XLOOKUP(Tabla12[[#This Row],[codigo]],Tabla5[codigo],Tabla5[Lugar Funciones Codigo])</f>
        <v>01.83.00.00.11.02</v>
      </c>
    </row>
    <row r="304" spans="1:18">
      <c r="A304" s="40" t="s">
        <v>11</v>
      </c>
      <c r="B304" s="40" t="str">
        <f t="shared" si="4"/>
        <v>2.1.1.1.0100114360027</v>
      </c>
      <c r="C304" s="40" t="str">
        <f>_xlfn.XLOOKUP(A304,ctas[Tipo Empleado],ctas[cta])</f>
        <v>2.1.1.1.01</v>
      </c>
      <c r="D304" s="40" t="s">
        <v>2234</v>
      </c>
      <c r="E304" s="40" t="str">
        <f>_xlfn.XLOOKUP(Tabla12[[#This Row],[codigo]],Tabla5[codigo],Tabla5[Empleado])</f>
        <v>CARMELO FRIAS JIMENEZ</v>
      </c>
      <c r="F304" s="40" t="str">
        <f>_xlfn.XLOOKUP(Tabla12[[#This Row],[codigo]],Tabla5[codigo],Tabla5[Cargo])</f>
        <v>VIGILANTE</v>
      </c>
      <c r="G304" s="40" t="str">
        <f>_xlfn.XLOOKUP(Tabla12[[#This Row],[codigo]],Tabla5[codigo],Tabla5[Lugar Funciones])</f>
        <v>DEPARTAMENTO DE SERVICIOS GENERALES</v>
      </c>
      <c r="H304" s="43" t="str">
        <f>Tabla12[[#This Row],[TIPO]]</f>
        <v>FIJO</v>
      </c>
      <c r="I304" s="43" t="e">
        <f>_xlfn.XLOOKUP(Tabla12[[#This Row],[nodoc]],'[1]Temporales 2022'!$B$146:$B$362,'[1]Temporales 2022'!$F$146:$F$362)</f>
        <v>#N/A</v>
      </c>
      <c r="J304" s="43" t="e">
        <f>_xlfn.XLOOKUP(Tabla12[[#This Row],[nodoc]],'[1]Temporales 2022'!$B$146:$B$362,'[1]Temporales 2022'!$G$146:$G$362)</f>
        <v>#N/A</v>
      </c>
      <c r="K304" s="43">
        <v>16500</v>
      </c>
      <c r="L304" s="44">
        <v>0</v>
      </c>
      <c r="M304" s="43">
        <v>501.6</v>
      </c>
      <c r="N304" s="43">
        <v>473.55</v>
      </c>
      <c r="O304" s="44">
        <f>+Tabla12[[#This Row],[sbruto]]-Tabla12[[#This Row],[Impuesto Sobre la R]]-Tabla12[[#This Row],[Seguro Familiar de]]-Tabla12[[#This Row],[AFP]]-Tabla12[[#This Row],[sneto]]</f>
        <v>25</v>
      </c>
      <c r="P304" s="41">
        <v>15499.85</v>
      </c>
      <c r="Q304" s="15" t="str" cm="1">
        <f t="array" ref="Q304">_xlfn.XLOOKUP(Tabla12[[#This Row],[codigo]],Tabla5[codigo],LEFT(Tabla5[Genero],1))</f>
        <v>M</v>
      </c>
      <c r="R304" s="15" t="str">
        <f>_xlfn.XLOOKUP(Tabla12[[#This Row],[codigo]],Tabla5[codigo],Tabla5[Lugar Funciones Codigo])</f>
        <v>01.83.00.00.11.02</v>
      </c>
    </row>
    <row r="305" spans="1:18">
      <c r="A305" s="40" t="s">
        <v>11</v>
      </c>
      <c r="B305" s="40" t="str">
        <f t="shared" si="4"/>
        <v>2.1.1.1.0113600169133</v>
      </c>
      <c r="C305" s="40" t="str">
        <f>_xlfn.XLOOKUP(A305,ctas[Tipo Empleado],ctas[cta])</f>
        <v>2.1.1.1.01</v>
      </c>
      <c r="D305" s="40" t="s">
        <v>2228</v>
      </c>
      <c r="E305" s="40" t="str">
        <f>_xlfn.XLOOKUP(Tabla12[[#This Row],[codigo]],Tabla5[codigo],Tabla5[Empleado])</f>
        <v>BLAS LUNA</v>
      </c>
      <c r="F305" s="40" t="str">
        <f>_xlfn.XLOOKUP(Tabla12[[#This Row],[codigo]],Tabla5[codigo],Tabla5[Cargo])</f>
        <v>CONSERJE</v>
      </c>
      <c r="G305" s="40" t="str">
        <f>_xlfn.XLOOKUP(Tabla12[[#This Row],[codigo]],Tabla5[codigo],Tabla5[Lugar Funciones])</f>
        <v>DEPARTAMENTO DE SERVICIOS GENERALES</v>
      </c>
      <c r="H305" s="45" t="str">
        <f>Tabla12[[#This Row],[TIPO]]</f>
        <v>FIJO</v>
      </c>
      <c r="I305" s="45" t="e">
        <f>_xlfn.XLOOKUP(Tabla12[[#This Row],[nodoc]],'[1]Temporales 2022'!$B$146:$B$362,'[1]Temporales 2022'!$F$146:$F$362)</f>
        <v>#N/A</v>
      </c>
      <c r="J305" s="45" t="e">
        <f>_xlfn.XLOOKUP(Tabla12[[#This Row],[nodoc]],'[1]Temporales 2022'!$B$146:$B$362,'[1]Temporales 2022'!$G$146:$G$362)</f>
        <v>#N/A</v>
      </c>
      <c r="K305" s="43">
        <v>16000</v>
      </c>
      <c r="L305" s="46">
        <v>0</v>
      </c>
      <c r="M305" s="43">
        <v>486.4</v>
      </c>
      <c r="N305" s="43">
        <v>459.2</v>
      </c>
      <c r="O305" s="44">
        <f>+Tabla12[[#This Row],[sbruto]]-Tabla12[[#This Row],[Impuesto Sobre la R]]-Tabla12[[#This Row],[Seguro Familiar de]]-Tabla12[[#This Row],[AFP]]-Tabla12[[#This Row],[sneto]]</f>
        <v>3071</v>
      </c>
      <c r="P305" s="41">
        <v>11983.4</v>
      </c>
      <c r="Q305" s="15" t="str" cm="1">
        <f t="array" ref="Q305">_xlfn.XLOOKUP(Tabla12[[#This Row],[codigo]],Tabla5[codigo],LEFT(Tabla5[Genero],1))</f>
        <v>M</v>
      </c>
      <c r="R305" s="15" t="str">
        <f>_xlfn.XLOOKUP(Tabla12[[#This Row],[codigo]],Tabla5[codigo],Tabla5[Lugar Funciones Codigo])</f>
        <v>01.83.00.00.11.02</v>
      </c>
    </row>
    <row r="306" spans="1:18">
      <c r="A306" s="40" t="s">
        <v>11</v>
      </c>
      <c r="B306" s="40" t="str">
        <f t="shared" si="4"/>
        <v>2.1.1.1.0140223340577</v>
      </c>
      <c r="C306" s="40" t="str">
        <f>_xlfn.XLOOKUP(A306,ctas[Tipo Empleado],ctas[cta])</f>
        <v>2.1.1.1.01</v>
      </c>
      <c r="D306" s="40" t="s">
        <v>2398</v>
      </c>
      <c r="E306" s="40" t="str">
        <f>_xlfn.XLOOKUP(Tabla12[[#This Row],[codigo]],Tabla5[codigo],Tabla5[Empleado])</f>
        <v>OSCAR EDUARDO EUSTAQUIO JAVIER</v>
      </c>
      <c r="F306" s="40" t="str">
        <f>_xlfn.XLOOKUP(Tabla12[[#This Row],[codigo]],Tabla5[codigo],Tabla5[Cargo])</f>
        <v>CONSERJE</v>
      </c>
      <c r="G306" s="40" t="str">
        <f>_xlfn.XLOOKUP(Tabla12[[#This Row],[codigo]],Tabla5[codigo],Tabla5[Lugar Funciones])</f>
        <v>DEPARTAMENTO DE SERVICIOS GENERALES</v>
      </c>
      <c r="H306" s="43" t="str">
        <f>Tabla12[[#This Row],[TIPO]]</f>
        <v>FIJO</v>
      </c>
      <c r="I306" s="43" t="e">
        <f>_xlfn.XLOOKUP(Tabla12[[#This Row],[nodoc]],'[1]Temporales 2022'!$B$146:$B$362,'[1]Temporales 2022'!$F$146:$F$362)</f>
        <v>#N/A</v>
      </c>
      <c r="J306" s="43" t="e">
        <f>_xlfn.XLOOKUP(Tabla12[[#This Row],[nodoc]],'[1]Temporales 2022'!$B$146:$B$362,'[1]Temporales 2022'!$G$146:$G$362)</f>
        <v>#N/A</v>
      </c>
      <c r="K306" s="43">
        <v>16000</v>
      </c>
      <c r="L306" s="44">
        <v>0</v>
      </c>
      <c r="M306" s="43">
        <v>486.4</v>
      </c>
      <c r="N306" s="43">
        <v>459.2</v>
      </c>
      <c r="O306" s="44">
        <f>+Tabla12[[#This Row],[sbruto]]-Tabla12[[#This Row],[Impuesto Sobre la R]]-Tabla12[[#This Row],[Seguro Familiar de]]-Tabla12[[#This Row],[AFP]]-Tabla12[[#This Row],[sneto]]</f>
        <v>5071</v>
      </c>
      <c r="P306" s="41">
        <v>9983.4</v>
      </c>
      <c r="Q306" s="15" t="str" cm="1">
        <f t="array" ref="Q306">_xlfn.XLOOKUP(Tabla12[[#This Row],[codigo]],Tabla5[codigo],LEFT(Tabla5[Genero],1))</f>
        <v>M</v>
      </c>
      <c r="R306" s="15" t="str">
        <f>_xlfn.XLOOKUP(Tabla12[[#This Row],[codigo]],Tabla5[codigo],Tabla5[Lugar Funciones Codigo])</f>
        <v>01.83.00.00.11.02</v>
      </c>
    </row>
    <row r="307" spans="1:18">
      <c r="A307" s="40" t="s">
        <v>11</v>
      </c>
      <c r="B307" s="40" t="str">
        <f t="shared" si="4"/>
        <v>2.1.1.1.0100119444156</v>
      </c>
      <c r="C307" s="40" t="str">
        <f>_xlfn.XLOOKUP(A307,ctas[Tipo Empleado],ctas[cta])</f>
        <v>2.1.1.1.01</v>
      </c>
      <c r="D307" s="40" t="s">
        <v>2466</v>
      </c>
      <c r="E307" s="40" t="str">
        <f>_xlfn.XLOOKUP(Tabla12[[#This Row],[codigo]],Tabla5[codigo],Tabla5[Empleado])</f>
        <v>WILLI JOSE REYES CASTILLO</v>
      </c>
      <c r="F307" s="40" t="str">
        <f>_xlfn.XLOOKUP(Tabla12[[#This Row],[codigo]],Tabla5[codigo],Tabla5[Cargo])</f>
        <v>AYUDANTE DE MANTENIMIENTO</v>
      </c>
      <c r="G307" s="40" t="str">
        <f>_xlfn.XLOOKUP(Tabla12[[#This Row],[codigo]],Tabla5[codigo],Tabla5[Lugar Funciones])</f>
        <v>DEPARTAMENTO DE SERVICIOS GENERALES</v>
      </c>
      <c r="H307" s="43" t="str">
        <f>Tabla12[[#This Row],[TIPO]]</f>
        <v>FIJO</v>
      </c>
      <c r="I307" s="43" t="e">
        <f>_xlfn.XLOOKUP(Tabla12[[#This Row],[nodoc]],'[1]Temporales 2022'!$B$146:$B$362,'[1]Temporales 2022'!$F$146:$F$362)</f>
        <v>#N/A</v>
      </c>
      <c r="J307" s="43" t="e">
        <f>_xlfn.XLOOKUP(Tabla12[[#This Row],[nodoc]],'[1]Temporales 2022'!$B$146:$B$362,'[1]Temporales 2022'!$G$146:$G$362)</f>
        <v>#N/A</v>
      </c>
      <c r="K307" s="43">
        <v>15000</v>
      </c>
      <c r="L307" s="44">
        <v>0</v>
      </c>
      <c r="M307" s="43">
        <v>456</v>
      </c>
      <c r="N307" s="43">
        <v>430.5</v>
      </c>
      <c r="O307" s="44">
        <f>+Tabla12[[#This Row],[sbruto]]-Tabla12[[#This Row],[Impuesto Sobre la R]]-Tabla12[[#This Row],[Seguro Familiar de]]-Tabla12[[#This Row],[AFP]]-Tabla12[[#This Row],[sneto]]</f>
        <v>25</v>
      </c>
      <c r="P307" s="41">
        <v>14088.5</v>
      </c>
      <c r="Q307" s="15" t="str" cm="1">
        <f t="array" ref="Q307">_xlfn.XLOOKUP(Tabla12[[#This Row],[codigo]],Tabla5[codigo],LEFT(Tabla5[Genero],1))</f>
        <v>M</v>
      </c>
      <c r="R307" s="15" t="str">
        <f>_xlfn.XLOOKUP(Tabla12[[#This Row],[codigo]],Tabla5[codigo],Tabla5[Lugar Funciones Codigo])</f>
        <v>01.83.00.00.11.02</v>
      </c>
    </row>
    <row r="308" spans="1:18">
      <c r="A308" s="40" t="s">
        <v>11</v>
      </c>
      <c r="B308" s="40" t="str">
        <f t="shared" si="4"/>
        <v>2.1.1.1.0100101720183</v>
      </c>
      <c r="C308" s="40" t="str">
        <f>_xlfn.XLOOKUP(A308,ctas[Tipo Empleado],ctas[cta])</f>
        <v>2.1.1.1.01</v>
      </c>
      <c r="D308" s="40" t="s">
        <v>1405</v>
      </c>
      <c r="E308" s="40" t="str">
        <f>_xlfn.XLOOKUP(Tabla12[[#This Row],[codigo]],Tabla5[codigo],Tabla5[Empleado])</f>
        <v>LEON FLORIMON ROSARIO</v>
      </c>
      <c r="F308" s="40" t="str">
        <f>_xlfn.XLOOKUP(Tabla12[[#This Row],[codigo]],Tabla5[codigo],Tabla5[Cargo])</f>
        <v>CHOFER II</v>
      </c>
      <c r="G308" s="40" t="str">
        <f>_xlfn.XLOOKUP(Tabla12[[#This Row],[codigo]],Tabla5[codigo],Tabla5[Lugar Funciones])</f>
        <v>DIVISION DE TRANSPORTE</v>
      </c>
      <c r="H308" s="45" t="str">
        <f>Tabla12[[#This Row],[TIPO]]</f>
        <v>FIJO</v>
      </c>
      <c r="I308" s="45" t="e">
        <f>_xlfn.XLOOKUP(Tabla12[[#This Row],[nodoc]],'[1]Temporales 2022'!$B$146:$B$362,'[1]Temporales 2022'!$F$146:$F$362)</f>
        <v>#N/A</v>
      </c>
      <c r="J308" s="45" t="e">
        <f>_xlfn.XLOOKUP(Tabla12[[#This Row],[nodoc]],'[1]Temporales 2022'!$B$146:$B$362,'[1]Temporales 2022'!$G$146:$G$362)</f>
        <v>#N/A</v>
      </c>
      <c r="K308" s="43">
        <v>50000</v>
      </c>
      <c r="L308" s="45">
        <v>1854</v>
      </c>
      <c r="M308" s="43">
        <v>1520</v>
      </c>
      <c r="N308" s="43">
        <v>1435</v>
      </c>
      <c r="O308" s="44">
        <f>+Tabla12[[#This Row],[sbruto]]-Tabla12[[#This Row],[Impuesto Sobre la R]]-Tabla12[[#This Row],[Seguro Familiar de]]-Tabla12[[#This Row],[AFP]]-Tabla12[[#This Row],[sneto]]</f>
        <v>5105</v>
      </c>
      <c r="P308" s="41">
        <v>40086</v>
      </c>
      <c r="Q308" s="15" t="str" cm="1">
        <f t="array" ref="Q308">_xlfn.XLOOKUP(Tabla12[[#This Row],[codigo]],Tabla5[codigo],LEFT(Tabla5[Genero],1))</f>
        <v>M</v>
      </c>
      <c r="R308" s="15" t="str">
        <f>_xlfn.XLOOKUP(Tabla12[[#This Row],[codigo]],Tabla5[codigo],Tabla5[Lugar Funciones Codigo])</f>
        <v>01.83.00.00.11.02.01</v>
      </c>
    </row>
    <row r="309" spans="1:18">
      <c r="A309" s="40" t="s">
        <v>11</v>
      </c>
      <c r="B309" s="40" t="str">
        <f t="shared" si="4"/>
        <v>2.1.1.1.0102200073381</v>
      </c>
      <c r="C309" s="40" t="str">
        <f>_xlfn.XLOOKUP(A309,ctas[Tipo Empleado],ctas[cta])</f>
        <v>2.1.1.1.01</v>
      </c>
      <c r="D309" s="40" t="s">
        <v>2387</v>
      </c>
      <c r="E309" s="40" t="str">
        <f>_xlfn.XLOOKUP(Tabla12[[#This Row],[codigo]],Tabla5[codigo],Tabla5[Empleado])</f>
        <v>MODESTO DELANYER VARGAS MENDEZ</v>
      </c>
      <c r="F309" s="40" t="str">
        <f>_xlfn.XLOOKUP(Tabla12[[#This Row],[codigo]],Tabla5[codigo],Tabla5[Cargo])</f>
        <v>COORD. OPERATIVO</v>
      </c>
      <c r="G309" s="40" t="str">
        <f>_xlfn.XLOOKUP(Tabla12[[#This Row],[codigo]],Tabla5[codigo],Tabla5[Lugar Funciones])</f>
        <v>DIVISION DE TRANSPORTE</v>
      </c>
      <c r="H309" s="45" t="str">
        <f>Tabla12[[#This Row],[TIPO]]</f>
        <v>FIJO</v>
      </c>
      <c r="I309" s="45" t="e">
        <f>_xlfn.XLOOKUP(Tabla12[[#This Row],[nodoc]],'[1]Temporales 2022'!$B$146:$B$362,'[1]Temporales 2022'!$F$146:$F$362)</f>
        <v>#N/A</v>
      </c>
      <c r="J309" s="45" t="e">
        <f>_xlfn.XLOOKUP(Tabla12[[#This Row],[nodoc]],'[1]Temporales 2022'!$B$146:$B$362,'[1]Temporales 2022'!$G$146:$G$362)</f>
        <v>#N/A</v>
      </c>
      <c r="K309" s="43">
        <v>50000</v>
      </c>
      <c r="L309" s="45">
        <v>1651.48</v>
      </c>
      <c r="M309" s="43">
        <v>1520</v>
      </c>
      <c r="N309" s="43">
        <v>1435</v>
      </c>
      <c r="O309" s="44">
        <f>+Tabla12[[#This Row],[sbruto]]-Tabla12[[#This Row],[Impuesto Sobre la R]]-Tabla12[[#This Row],[Seguro Familiar de]]-Tabla12[[#This Row],[AFP]]-Tabla12[[#This Row],[sneto]]</f>
        <v>2975.1199999999953</v>
      </c>
      <c r="P309" s="41">
        <v>42418.400000000001</v>
      </c>
      <c r="Q309" s="15" t="str" cm="1">
        <f t="array" ref="Q309">_xlfn.XLOOKUP(Tabla12[[#This Row],[codigo]],Tabla5[codigo],LEFT(Tabla5[Genero],1))</f>
        <v>M</v>
      </c>
      <c r="R309" s="15" t="str">
        <f>_xlfn.XLOOKUP(Tabla12[[#This Row],[codigo]],Tabla5[codigo],Tabla5[Lugar Funciones Codigo])</f>
        <v>01.83.00.00.11.02.01</v>
      </c>
    </row>
    <row r="310" spans="1:18">
      <c r="A310" s="40" t="s">
        <v>11</v>
      </c>
      <c r="B310" s="40" t="str">
        <f t="shared" si="4"/>
        <v>2.1.1.1.0100119221729</v>
      </c>
      <c r="C310" s="40" t="str">
        <f>_xlfn.XLOOKUP(A310,ctas[Tipo Empleado],ctas[cta])</f>
        <v>2.1.1.1.01</v>
      </c>
      <c r="D310" s="40" t="s">
        <v>2435</v>
      </c>
      <c r="E310" s="40" t="str">
        <f>_xlfn.XLOOKUP(Tabla12[[#This Row],[codigo]],Tabla5[codigo],Tabla5[Empleado])</f>
        <v>ROFRANMY MAITE PEREZ RODRIGUEZ</v>
      </c>
      <c r="F310" s="40" t="str">
        <f>_xlfn.XLOOKUP(Tabla12[[#This Row],[codigo]],Tabla5[codigo],Tabla5[Cargo])</f>
        <v>SECRETARIA</v>
      </c>
      <c r="G310" s="40" t="str">
        <f>_xlfn.XLOOKUP(Tabla12[[#This Row],[codigo]],Tabla5[codigo],Tabla5[Lugar Funciones])</f>
        <v>DIVISION DE TRANSPORTE</v>
      </c>
      <c r="H310" s="43" t="str">
        <f>Tabla12[[#This Row],[TIPO]]</f>
        <v>FIJO</v>
      </c>
      <c r="I310" s="43" t="e">
        <f>_xlfn.XLOOKUP(Tabla12[[#This Row],[nodoc]],'[1]Temporales 2022'!$B$146:$B$362,'[1]Temporales 2022'!$F$146:$F$362)</f>
        <v>#N/A</v>
      </c>
      <c r="J310" s="43" t="e">
        <f>_xlfn.XLOOKUP(Tabla12[[#This Row],[nodoc]],'[1]Temporales 2022'!$B$146:$B$362,'[1]Temporales 2022'!$G$146:$G$362)</f>
        <v>#N/A</v>
      </c>
      <c r="K310" s="43">
        <v>35000</v>
      </c>
      <c r="L310" s="44">
        <v>0</v>
      </c>
      <c r="M310" s="43">
        <v>1064</v>
      </c>
      <c r="N310" s="43">
        <v>1004.5</v>
      </c>
      <c r="O310" s="44">
        <f>+Tabla12[[#This Row],[sbruto]]-Tabla12[[#This Row],[Impuesto Sobre la R]]-Tabla12[[#This Row],[Seguro Familiar de]]-Tabla12[[#This Row],[AFP]]-Tabla12[[#This Row],[sneto]]</f>
        <v>4371</v>
      </c>
      <c r="P310" s="41">
        <v>28560.5</v>
      </c>
      <c r="Q310" s="15" t="str" cm="1">
        <f t="array" ref="Q310">_xlfn.XLOOKUP(Tabla12[[#This Row],[codigo]],Tabla5[codigo],LEFT(Tabla5[Genero],1))</f>
        <v>F</v>
      </c>
      <c r="R310" s="15" t="str">
        <f>_xlfn.XLOOKUP(Tabla12[[#This Row],[codigo]],Tabla5[codigo],Tabla5[Lugar Funciones Codigo])</f>
        <v>01.83.00.00.11.02.01</v>
      </c>
    </row>
    <row r="311" spans="1:18">
      <c r="A311" s="40" t="s">
        <v>11</v>
      </c>
      <c r="B311" s="40" t="str">
        <f t="shared" si="4"/>
        <v>2.1.1.1.0100109112318</v>
      </c>
      <c r="C311" s="40" t="str">
        <f>_xlfn.XLOOKUP(A311,ctas[Tipo Empleado],ctas[cta])</f>
        <v>2.1.1.1.01</v>
      </c>
      <c r="D311" s="40" t="s">
        <v>1370</v>
      </c>
      <c r="E311" s="40" t="str">
        <f>_xlfn.XLOOKUP(Tabla12[[#This Row],[codigo]],Tabla5[codigo],Tabla5[Empleado])</f>
        <v>ANGEL MARIA SUAZO ORTIZ</v>
      </c>
      <c r="F311" s="40" t="str">
        <f>_xlfn.XLOOKUP(Tabla12[[#This Row],[codigo]],Tabla5[codigo],Tabla5[Cargo])</f>
        <v>CHOFER DEL DIRECTOR</v>
      </c>
      <c r="G311" s="40" t="str">
        <f>_xlfn.XLOOKUP(Tabla12[[#This Row],[codigo]],Tabla5[codigo],Tabla5[Lugar Funciones])</f>
        <v>DIVISION DE TRANSPORTE</v>
      </c>
      <c r="H311" s="45" t="str">
        <f>Tabla12[[#This Row],[TIPO]]</f>
        <v>FIJO</v>
      </c>
      <c r="I311" s="45" t="e">
        <f>_xlfn.XLOOKUP(Tabla12[[#This Row],[nodoc]],'[1]Temporales 2022'!$B$146:$B$362,'[1]Temporales 2022'!$F$146:$F$362)</f>
        <v>#N/A</v>
      </c>
      <c r="J311" s="45" t="e">
        <f>_xlfn.XLOOKUP(Tabla12[[#This Row],[nodoc]],'[1]Temporales 2022'!$B$146:$B$362,'[1]Temporales 2022'!$G$146:$G$362)</f>
        <v>#N/A</v>
      </c>
      <c r="K311" s="43">
        <v>30000</v>
      </c>
      <c r="L311" s="46">
        <v>0</v>
      </c>
      <c r="M311" s="43">
        <v>912</v>
      </c>
      <c r="N311" s="43">
        <v>861</v>
      </c>
      <c r="O311" s="44">
        <f>+Tabla12[[#This Row],[sbruto]]-Tabla12[[#This Row],[Impuesto Sobre la R]]-Tabla12[[#This Row],[Seguro Familiar de]]-Tabla12[[#This Row],[AFP]]-Tabla12[[#This Row],[sneto]]</f>
        <v>375</v>
      </c>
      <c r="P311" s="41">
        <v>27852</v>
      </c>
      <c r="Q311" s="15" t="str" cm="1">
        <f t="array" ref="Q311">_xlfn.XLOOKUP(Tabla12[[#This Row],[codigo]],Tabla5[codigo],LEFT(Tabla5[Genero],1))</f>
        <v>M</v>
      </c>
      <c r="R311" s="15" t="str">
        <f>_xlfn.XLOOKUP(Tabla12[[#This Row],[codigo]],Tabla5[codigo],Tabla5[Lugar Funciones Codigo])</f>
        <v>01.83.00.00.11.02.01</v>
      </c>
    </row>
    <row r="312" spans="1:18">
      <c r="A312" s="40" t="s">
        <v>11</v>
      </c>
      <c r="B312" s="40" t="str">
        <f t="shared" si="4"/>
        <v>2.1.1.1.0100103106258</v>
      </c>
      <c r="C312" s="40" t="str">
        <f>_xlfn.XLOOKUP(A312,ctas[Tipo Empleado],ctas[cta])</f>
        <v>2.1.1.1.01</v>
      </c>
      <c r="D312" s="40" t="s">
        <v>2235</v>
      </c>
      <c r="E312" s="40" t="str">
        <f>_xlfn.XLOOKUP(Tabla12[[#This Row],[codigo]],Tabla5[codigo],Tabla5[Empleado])</f>
        <v>CARMELO OGANDO MONTILLA</v>
      </c>
      <c r="F312" s="40" t="str">
        <f>_xlfn.XLOOKUP(Tabla12[[#This Row],[codigo]],Tabla5[codigo],Tabla5[Cargo])</f>
        <v>CHOFER</v>
      </c>
      <c r="G312" s="40" t="str">
        <f>_xlfn.XLOOKUP(Tabla12[[#This Row],[codigo]],Tabla5[codigo],Tabla5[Lugar Funciones])</f>
        <v>DIVISION DE TRANSPORTE</v>
      </c>
      <c r="H312" s="45" t="str">
        <f>Tabla12[[#This Row],[TIPO]]</f>
        <v>FIJO</v>
      </c>
      <c r="I312" s="45" t="e">
        <f>_xlfn.XLOOKUP(Tabla12[[#This Row],[nodoc]],'[1]Temporales 2022'!$B$146:$B$362,'[1]Temporales 2022'!$F$146:$F$362)</f>
        <v>#N/A</v>
      </c>
      <c r="J312" s="45" t="e">
        <f>_xlfn.XLOOKUP(Tabla12[[#This Row],[nodoc]],'[1]Temporales 2022'!$B$146:$B$362,'[1]Temporales 2022'!$G$146:$G$362)</f>
        <v>#N/A</v>
      </c>
      <c r="K312" s="43">
        <v>30000</v>
      </c>
      <c r="L312" s="46">
        <v>0</v>
      </c>
      <c r="M312" s="43">
        <v>912</v>
      </c>
      <c r="N312" s="43">
        <v>861</v>
      </c>
      <c r="O312" s="44">
        <f>+Tabla12[[#This Row],[sbruto]]-Tabla12[[#This Row],[Impuesto Sobre la R]]-Tabla12[[#This Row],[Seguro Familiar de]]-Tabla12[[#This Row],[AFP]]-Tabla12[[#This Row],[sneto]]</f>
        <v>13580.71</v>
      </c>
      <c r="P312" s="41">
        <v>14646.29</v>
      </c>
      <c r="Q312" s="15" t="str" cm="1">
        <f t="array" ref="Q312">_xlfn.XLOOKUP(Tabla12[[#This Row],[codigo]],Tabla5[codigo],LEFT(Tabla5[Genero],1))</f>
        <v>M</v>
      </c>
      <c r="R312" s="15" t="str">
        <f>_xlfn.XLOOKUP(Tabla12[[#This Row],[codigo]],Tabla5[codigo],Tabla5[Lugar Funciones Codigo])</f>
        <v>01.83.00.00.11.02.01</v>
      </c>
    </row>
    <row r="313" spans="1:18">
      <c r="A313" s="40" t="s">
        <v>11</v>
      </c>
      <c r="B313" s="40" t="str">
        <f t="shared" si="4"/>
        <v>2.1.1.1.0100113179808</v>
      </c>
      <c r="C313" s="40" t="str">
        <f>_xlfn.XLOOKUP(A313,ctas[Tipo Empleado],ctas[cta])</f>
        <v>2.1.1.1.01</v>
      </c>
      <c r="D313" s="40" t="s">
        <v>2282</v>
      </c>
      <c r="E313" s="40" t="str">
        <f>_xlfn.XLOOKUP(Tabla12[[#This Row],[codigo]],Tabla5[codigo],Tabla5[Empleado])</f>
        <v>FRANCISCO RAMON ACOSTA CASTILLO</v>
      </c>
      <c r="F313" s="40" t="str">
        <f>_xlfn.XLOOKUP(Tabla12[[#This Row],[codigo]],Tabla5[codigo],Tabla5[Cargo])</f>
        <v>CHOFER I</v>
      </c>
      <c r="G313" s="40" t="str">
        <f>_xlfn.XLOOKUP(Tabla12[[#This Row],[codigo]],Tabla5[codigo],Tabla5[Lugar Funciones])</f>
        <v>DIVISION DE TRANSPORTE</v>
      </c>
      <c r="H313" s="45" t="str">
        <f>Tabla12[[#This Row],[TIPO]]</f>
        <v>FIJO</v>
      </c>
      <c r="I313" s="45" t="e">
        <f>_xlfn.XLOOKUP(Tabla12[[#This Row],[nodoc]],'[1]Temporales 2022'!$B$146:$B$362,'[1]Temporales 2022'!$F$146:$F$362)</f>
        <v>#N/A</v>
      </c>
      <c r="J313" s="45" t="e">
        <f>_xlfn.XLOOKUP(Tabla12[[#This Row],[nodoc]],'[1]Temporales 2022'!$B$146:$B$362,'[1]Temporales 2022'!$G$146:$G$362)</f>
        <v>#N/A</v>
      </c>
      <c r="K313" s="43">
        <v>30000</v>
      </c>
      <c r="L313" s="46">
        <v>0</v>
      </c>
      <c r="M313" s="43">
        <v>912</v>
      </c>
      <c r="N313" s="43">
        <v>861</v>
      </c>
      <c r="O313" s="44">
        <f>+Tabla12[[#This Row],[sbruto]]-Tabla12[[#This Row],[Impuesto Sobre la R]]-Tabla12[[#This Row],[Seguro Familiar de]]-Tabla12[[#This Row],[AFP]]-Tabla12[[#This Row],[sneto]]</f>
        <v>25</v>
      </c>
      <c r="P313" s="41">
        <v>28202</v>
      </c>
      <c r="Q313" s="15" t="str" cm="1">
        <f t="array" ref="Q313">_xlfn.XLOOKUP(Tabla12[[#This Row],[codigo]],Tabla5[codigo],LEFT(Tabla5[Genero],1))</f>
        <v>M</v>
      </c>
      <c r="R313" s="15" t="str">
        <f>_xlfn.XLOOKUP(Tabla12[[#This Row],[codigo]],Tabla5[codigo],Tabla5[Lugar Funciones Codigo])</f>
        <v>01.83.00.00.11.02.01</v>
      </c>
    </row>
    <row r="314" spans="1:18">
      <c r="A314" s="40" t="s">
        <v>11</v>
      </c>
      <c r="B314" s="40" t="str">
        <f t="shared" si="4"/>
        <v>2.1.1.1.0100100215714</v>
      </c>
      <c r="C314" s="40" t="str">
        <f>_xlfn.XLOOKUP(A314,ctas[Tipo Empleado],ctas[cta])</f>
        <v>2.1.1.1.01</v>
      </c>
      <c r="D314" s="40" t="s">
        <v>2290</v>
      </c>
      <c r="E314" s="40" t="str">
        <f>_xlfn.XLOOKUP(Tabla12[[#This Row],[codigo]],Tabla5[codigo],Tabla5[Empleado])</f>
        <v>GERALDO LUCIANO SANCHEZ GUERRERO</v>
      </c>
      <c r="F314" s="40" t="str">
        <f>_xlfn.XLOOKUP(Tabla12[[#This Row],[codigo]],Tabla5[codigo],Tabla5[Cargo])</f>
        <v>CHOFER</v>
      </c>
      <c r="G314" s="40" t="str">
        <f>_xlfn.XLOOKUP(Tabla12[[#This Row],[codigo]],Tabla5[codigo],Tabla5[Lugar Funciones])</f>
        <v>DIVISION DE TRANSPORTE</v>
      </c>
      <c r="H314" s="43" t="str">
        <f>Tabla12[[#This Row],[TIPO]]</f>
        <v>FIJO</v>
      </c>
      <c r="I314" s="43" t="e">
        <f>_xlfn.XLOOKUP(Tabla12[[#This Row],[nodoc]],'[1]Temporales 2022'!$B$146:$B$362,'[1]Temporales 2022'!$F$146:$F$362)</f>
        <v>#N/A</v>
      </c>
      <c r="J314" s="43" t="e">
        <f>_xlfn.XLOOKUP(Tabla12[[#This Row],[nodoc]],'[1]Temporales 2022'!$B$146:$B$362,'[1]Temporales 2022'!$G$146:$G$362)</f>
        <v>#N/A</v>
      </c>
      <c r="K314" s="43">
        <v>30000</v>
      </c>
      <c r="L314" s="44">
        <v>0</v>
      </c>
      <c r="M314" s="43">
        <v>912</v>
      </c>
      <c r="N314" s="43">
        <v>861</v>
      </c>
      <c r="O314" s="44">
        <f>+Tabla12[[#This Row],[sbruto]]-Tabla12[[#This Row],[Impuesto Sobre la R]]-Tabla12[[#This Row],[Seguro Familiar de]]-Tabla12[[#This Row],[AFP]]-Tabla12[[#This Row],[sneto]]</f>
        <v>3571</v>
      </c>
      <c r="P314" s="41">
        <v>24656</v>
      </c>
      <c r="Q314" s="15" t="str" cm="1">
        <f t="array" ref="Q314">_xlfn.XLOOKUP(Tabla12[[#This Row],[codigo]],Tabla5[codigo],LEFT(Tabla5[Genero],1))</f>
        <v>M</v>
      </c>
      <c r="R314" s="15" t="str">
        <f>_xlfn.XLOOKUP(Tabla12[[#This Row],[codigo]],Tabla5[codigo],Tabla5[Lugar Funciones Codigo])</f>
        <v>01.83.00.00.11.02.01</v>
      </c>
    </row>
    <row r="315" spans="1:18">
      <c r="A315" s="40" t="s">
        <v>11</v>
      </c>
      <c r="B315" s="40" t="str">
        <f t="shared" si="4"/>
        <v>2.1.1.1.0100107713745</v>
      </c>
      <c r="C315" s="40" t="str">
        <f>_xlfn.XLOOKUP(A315,ctas[Tipo Empleado],ctas[cta])</f>
        <v>2.1.1.1.01</v>
      </c>
      <c r="D315" s="40" t="s">
        <v>2329</v>
      </c>
      <c r="E315" s="40" t="str">
        <f>_xlfn.XLOOKUP(Tabla12[[#This Row],[codigo]],Tabla5[codigo],Tabla5[Empleado])</f>
        <v>JOVANNY LOPEZ RIVERA</v>
      </c>
      <c r="F315" s="40" t="str">
        <f>_xlfn.XLOOKUP(Tabla12[[#This Row],[codigo]],Tabla5[codigo],Tabla5[Cargo])</f>
        <v>SUPERVISOR TRANSPORTACION</v>
      </c>
      <c r="G315" s="40" t="str">
        <f>_xlfn.XLOOKUP(Tabla12[[#This Row],[codigo]],Tabla5[codigo],Tabla5[Lugar Funciones])</f>
        <v>DIVISION DE TRANSPORTE</v>
      </c>
      <c r="H315" s="45" t="str">
        <f>Tabla12[[#This Row],[TIPO]]</f>
        <v>FIJO</v>
      </c>
      <c r="I315" s="45" t="e">
        <f>_xlfn.XLOOKUP(Tabla12[[#This Row],[nodoc]],'[1]Temporales 2022'!$B$146:$B$362,'[1]Temporales 2022'!$F$146:$F$362)</f>
        <v>#N/A</v>
      </c>
      <c r="J315" s="45" t="e">
        <f>_xlfn.XLOOKUP(Tabla12[[#This Row],[nodoc]],'[1]Temporales 2022'!$B$146:$B$362,'[1]Temporales 2022'!$G$146:$G$362)</f>
        <v>#N/A</v>
      </c>
      <c r="K315" s="43">
        <v>30000</v>
      </c>
      <c r="L315" s="46">
        <v>0</v>
      </c>
      <c r="M315" s="43">
        <v>912</v>
      </c>
      <c r="N315" s="43">
        <v>861</v>
      </c>
      <c r="O315" s="44">
        <f>+Tabla12[[#This Row],[sbruto]]-Tabla12[[#This Row],[Impuesto Sobre la R]]-Tabla12[[#This Row],[Seguro Familiar de]]-Tabla12[[#This Row],[AFP]]-Tabla12[[#This Row],[sneto]]</f>
        <v>8421.119999999999</v>
      </c>
      <c r="P315" s="41">
        <v>19805.88</v>
      </c>
      <c r="Q315" s="15" t="str" cm="1">
        <f t="array" ref="Q315">_xlfn.XLOOKUP(Tabla12[[#This Row],[codigo]],Tabla5[codigo],LEFT(Tabla5[Genero],1))</f>
        <v>M</v>
      </c>
      <c r="R315" s="15" t="str">
        <f>_xlfn.XLOOKUP(Tabla12[[#This Row],[codigo]],Tabla5[codigo],Tabla5[Lugar Funciones Codigo])</f>
        <v>01.83.00.00.11.02.01</v>
      </c>
    </row>
    <row r="316" spans="1:18">
      <c r="A316" s="40" t="s">
        <v>11</v>
      </c>
      <c r="B316" s="40" t="str">
        <f t="shared" si="4"/>
        <v>2.1.1.1.0140222502334</v>
      </c>
      <c r="C316" s="40" t="str">
        <f>_xlfn.XLOOKUP(A316,ctas[Tipo Empleado],ctas[cta])</f>
        <v>2.1.1.1.01</v>
      </c>
      <c r="D316" s="40" t="s">
        <v>2334</v>
      </c>
      <c r="E316" s="40" t="str">
        <f>_xlfn.XLOOKUP(Tabla12[[#This Row],[codigo]],Tabla5[codigo],Tabla5[Empleado])</f>
        <v>JUAN FRANCISCO GARCIA VALERIO</v>
      </c>
      <c r="F316" s="40" t="str">
        <f>_xlfn.XLOOKUP(Tabla12[[#This Row],[codigo]],Tabla5[codigo],Tabla5[Cargo])</f>
        <v>CHOFER I</v>
      </c>
      <c r="G316" s="40" t="str">
        <f>_xlfn.XLOOKUP(Tabla12[[#This Row],[codigo]],Tabla5[codigo],Tabla5[Lugar Funciones])</f>
        <v>DIVISION DE TRANSPORTE</v>
      </c>
      <c r="H316" s="45" t="str">
        <f>Tabla12[[#This Row],[TIPO]]</f>
        <v>FIJO</v>
      </c>
      <c r="I316" s="45" t="e">
        <f>_xlfn.XLOOKUP(Tabla12[[#This Row],[nodoc]],'[1]Temporales 2022'!$B$146:$B$362,'[1]Temporales 2022'!$F$146:$F$362)</f>
        <v>#N/A</v>
      </c>
      <c r="J316" s="45" t="e">
        <f>_xlfn.XLOOKUP(Tabla12[[#This Row],[nodoc]],'[1]Temporales 2022'!$B$146:$B$362,'[1]Temporales 2022'!$G$146:$G$362)</f>
        <v>#N/A</v>
      </c>
      <c r="K316" s="43">
        <v>30000</v>
      </c>
      <c r="L316" s="46">
        <v>0</v>
      </c>
      <c r="M316" s="43">
        <v>912</v>
      </c>
      <c r="N316" s="43">
        <v>861</v>
      </c>
      <c r="O316" s="44">
        <f>+Tabla12[[#This Row],[sbruto]]-Tabla12[[#This Row],[Impuesto Sobre la R]]-Tabla12[[#This Row],[Seguro Familiar de]]-Tabla12[[#This Row],[AFP]]-Tabla12[[#This Row],[sneto]]</f>
        <v>25</v>
      </c>
      <c r="P316" s="41">
        <v>28202</v>
      </c>
      <c r="Q316" s="15" t="str" cm="1">
        <f t="array" ref="Q316">_xlfn.XLOOKUP(Tabla12[[#This Row],[codigo]],Tabla5[codigo],LEFT(Tabla5[Genero],1))</f>
        <v>M</v>
      </c>
      <c r="R316" s="15" t="str">
        <f>_xlfn.XLOOKUP(Tabla12[[#This Row],[codigo]],Tabla5[codigo],Tabla5[Lugar Funciones Codigo])</f>
        <v>01.83.00.00.11.02.01</v>
      </c>
    </row>
    <row r="317" spans="1:18">
      <c r="A317" s="40" t="s">
        <v>11</v>
      </c>
      <c r="B317" s="40" t="str">
        <f t="shared" si="4"/>
        <v>2.1.1.1.0106800412618</v>
      </c>
      <c r="C317" s="40" t="str">
        <f>_xlfn.XLOOKUP(A317,ctas[Tipo Empleado],ctas[cta])</f>
        <v>2.1.1.1.01</v>
      </c>
      <c r="D317" s="40" t="s">
        <v>2363</v>
      </c>
      <c r="E317" s="40" t="str">
        <f>_xlfn.XLOOKUP(Tabla12[[#This Row],[codigo]],Tabla5[codigo],Tabla5[Empleado])</f>
        <v>LUIS MANUEL HERNANDEZ NIVAR</v>
      </c>
      <c r="F317" s="40" t="str">
        <f>_xlfn.XLOOKUP(Tabla12[[#This Row],[codigo]],Tabla5[codigo],Tabla5[Cargo])</f>
        <v>CHOFER</v>
      </c>
      <c r="G317" s="40" t="str">
        <f>_xlfn.XLOOKUP(Tabla12[[#This Row],[codigo]],Tabla5[codigo],Tabla5[Lugar Funciones])</f>
        <v>DIVISION DE TRANSPORTE</v>
      </c>
      <c r="H317" s="45" t="str">
        <f>Tabla12[[#This Row],[TIPO]]</f>
        <v>FIJO</v>
      </c>
      <c r="I317" s="45" t="e">
        <f>_xlfn.XLOOKUP(Tabla12[[#This Row],[nodoc]],'[1]Temporales 2022'!$B$146:$B$362,'[1]Temporales 2022'!$F$146:$F$362)</f>
        <v>#N/A</v>
      </c>
      <c r="J317" s="45" t="e">
        <f>_xlfn.XLOOKUP(Tabla12[[#This Row],[nodoc]],'[1]Temporales 2022'!$B$146:$B$362,'[1]Temporales 2022'!$G$146:$G$362)</f>
        <v>#N/A</v>
      </c>
      <c r="K317" s="43">
        <v>30000</v>
      </c>
      <c r="L317" s="46">
        <v>0</v>
      </c>
      <c r="M317" s="43">
        <v>912</v>
      </c>
      <c r="N317" s="43">
        <v>861</v>
      </c>
      <c r="O317" s="44">
        <f>+Tabla12[[#This Row],[sbruto]]-Tabla12[[#This Row],[Impuesto Sobre la R]]-Tabla12[[#This Row],[Seguro Familiar de]]-Tabla12[[#This Row],[AFP]]-Tabla12[[#This Row],[sneto]]</f>
        <v>12100.19</v>
      </c>
      <c r="P317" s="41">
        <v>16126.81</v>
      </c>
      <c r="Q317" s="15" t="str" cm="1">
        <f t="array" ref="Q317">_xlfn.XLOOKUP(Tabla12[[#This Row],[codigo]],Tabla5[codigo],LEFT(Tabla5[Genero],1))</f>
        <v>M</v>
      </c>
      <c r="R317" s="15" t="str">
        <f>_xlfn.XLOOKUP(Tabla12[[#This Row],[codigo]],Tabla5[codigo],Tabla5[Lugar Funciones Codigo])</f>
        <v>01.83.00.00.11.02.01</v>
      </c>
    </row>
    <row r="318" spans="1:18">
      <c r="A318" s="40" t="s">
        <v>11</v>
      </c>
      <c r="B318" s="40" t="str">
        <f t="shared" si="4"/>
        <v>2.1.1.1.0100106249873</v>
      </c>
      <c r="C318" s="40" t="str">
        <f>_xlfn.XLOOKUP(A318,ctas[Tipo Empleado],ctas[cta])</f>
        <v>2.1.1.1.01</v>
      </c>
      <c r="D318" s="40" t="s">
        <v>1418</v>
      </c>
      <c r="E318" s="40" t="str">
        <f>_xlfn.XLOOKUP(Tabla12[[#This Row],[codigo]],Tabla5[codigo],Tabla5[Empleado])</f>
        <v>MARIO MONTERO ENCARNACION</v>
      </c>
      <c r="F318" s="40" t="str">
        <f>_xlfn.XLOOKUP(Tabla12[[#This Row],[codigo]],Tabla5[codigo],Tabla5[Cargo])</f>
        <v>CHOFER I</v>
      </c>
      <c r="G318" s="40" t="str">
        <f>_xlfn.XLOOKUP(Tabla12[[#This Row],[codigo]],Tabla5[codigo],Tabla5[Lugar Funciones])</f>
        <v>DIVISION DE TRANSPORTE</v>
      </c>
      <c r="H318" s="43" t="str">
        <f>Tabla12[[#This Row],[TIPO]]</f>
        <v>FIJO</v>
      </c>
      <c r="I318" s="43" t="e">
        <f>_xlfn.XLOOKUP(Tabla12[[#This Row],[nodoc]],'[1]Temporales 2022'!$B$146:$B$362,'[1]Temporales 2022'!$F$146:$F$362)</f>
        <v>#N/A</v>
      </c>
      <c r="J318" s="43" t="e">
        <f>_xlfn.XLOOKUP(Tabla12[[#This Row],[nodoc]],'[1]Temporales 2022'!$B$146:$B$362,'[1]Temporales 2022'!$G$146:$G$362)</f>
        <v>#N/A</v>
      </c>
      <c r="K318" s="43">
        <v>30000</v>
      </c>
      <c r="L318" s="44">
        <v>0</v>
      </c>
      <c r="M318" s="43">
        <v>912</v>
      </c>
      <c r="N318" s="43">
        <v>861</v>
      </c>
      <c r="O318" s="44">
        <f>+Tabla12[[#This Row],[sbruto]]-Tabla12[[#This Row],[Impuesto Sobre la R]]-Tabla12[[#This Row],[Seguro Familiar de]]-Tabla12[[#This Row],[AFP]]-Tabla12[[#This Row],[sneto]]</f>
        <v>20943.54</v>
      </c>
      <c r="P318" s="41">
        <v>7283.46</v>
      </c>
      <c r="Q318" s="15" t="str" cm="1">
        <f t="array" ref="Q318">_xlfn.XLOOKUP(Tabla12[[#This Row],[codigo]],Tabla5[codigo],LEFT(Tabla5[Genero],1))</f>
        <v>M</v>
      </c>
      <c r="R318" s="15" t="str">
        <f>_xlfn.XLOOKUP(Tabla12[[#This Row],[codigo]],Tabla5[codigo],Tabla5[Lugar Funciones Codigo])</f>
        <v>01.83.00.00.11.02.01</v>
      </c>
    </row>
    <row r="319" spans="1:18">
      <c r="A319" s="40" t="s">
        <v>11</v>
      </c>
      <c r="B319" s="40" t="str">
        <f t="shared" si="4"/>
        <v>2.1.1.1.0100114108202</v>
      </c>
      <c r="C319" s="40" t="str">
        <f>_xlfn.XLOOKUP(A319,ctas[Tipo Empleado],ctas[cta])</f>
        <v>2.1.1.1.01</v>
      </c>
      <c r="D319" s="40" t="s">
        <v>2394</v>
      </c>
      <c r="E319" s="40" t="str">
        <f>_xlfn.XLOOKUP(Tabla12[[#This Row],[codigo]],Tabla5[codigo],Tabla5[Empleado])</f>
        <v>ODALIS AMADOR SOLIS</v>
      </c>
      <c r="F319" s="40" t="str">
        <f>_xlfn.XLOOKUP(Tabla12[[#This Row],[codigo]],Tabla5[codigo],Tabla5[Cargo])</f>
        <v>CHOFER</v>
      </c>
      <c r="G319" s="40" t="str">
        <f>_xlfn.XLOOKUP(Tabla12[[#This Row],[codigo]],Tabla5[codigo],Tabla5[Lugar Funciones])</f>
        <v>DIVISION DE TRANSPORTE</v>
      </c>
      <c r="H319" s="43" t="str">
        <f>Tabla12[[#This Row],[TIPO]]</f>
        <v>FIJO</v>
      </c>
      <c r="I319" s="43" t="e">
        <f>_xlfn.XLOOKUP(Tabla12[[#This Row],[nodoc]],'[1]Temporales 2022'!$B$146:$B$362,'[1]Temporales 2022'!$F$146:$F$362)</f>
        <v>#N/A</v>
      </c>
      <c r="J319" s="43" t="e">
        <f>_xlfn.XLOOKUP(Tabla12[[#This Row],[nodoc]],'[1]Temporales 2022'!$B$146:$B$362,'[1]Temporales 2022'!$G$146:$G$362)</f>
        <v>#N/A</v>
      </c>
      <c r="K319" s="43">
        <v>30000</v>
      </c>
      <c r="L319" s="44">
        <v>0</v>
      </c>
      <c r="M319" s="43">
        <v>912</v>
      </c>
      <c r="N319" s="43">
        <v>861</v>
      </c>
      <c r="O319" s="44">
        <f>+Tabla12[[#This Row],[sbruto]]-Tabla12[[#This Row],[Impuesto Sobre la R]]-Tabla12[[#This Row],[Seguro Familiar de]]-Tabla12[[#This Row],[AFP]]-Tabla12[[#This Row],[sneto]]</f>
        <v>19860.059999999998</v>
      </c>
      <c r="P319" s="41">
        <v>8366.94</v>
      </c>
      <c r="Q319" s="15" t="str" cm="1">
        <f t="array" ref="Q319">_xlfn.XLOOKUP(Tabla12[[#This Row],[codigo]],Tabla5[codigo],LEFT(Tabla5[Genero],1))</f>
        <v>M</v>
      </c>
      <c r="R319" s="15" t="str">
        <f>_xlfn.XLOOKUP(Tabla12[[#This Row],[codigo]],Tabla5[codigo],Tabla5[Lugar Funciones Codigo])</f>
        <v>01.83.00.00.11.02.01</v>
      </c>
    </row>
    <row r="320" spans="1:18">
      <c r="A320" s="40" t="s">
        <v>11</v>
      </c>
      <c r="B320" s="40" t="str">
        <f t="shared" si="4"/>
        <v>2.1.1.1.0100100059005</v>
      </c>
      <c r="C320" s="40" t="str">
        <f>_xlfn.XLOOKUP(A320,ctas[Tipo Empleado],ctas[cta])</f>
        <v>2.1.1.1.01</v>
      </c>
      <c r="D320" s="40" t="s">
        <v>2458</v>
      </c>
      <c r="E320" s="40" t="str">
        <f>_xlfn.XLOOKUP(Tabla12[[#This Row],[codigo]],Tabla5[codigo],Tabla5[Empleado])</f>
        <v>VALENTIN ROMERO PINEDA</v>
      </c>
      <c r="F320" s="40" t="str">
        <f>_xlfn.XLOOKUP(Tabla12[[#This Row],[codigo]],Tabla5[codigo],Tabla5[Cargo])</f>
        <v>CHOFER</v>
      </c>
      <c r="G320" s="40" t="str">
        <f>_xlfn.XLOOKUP(Tabla12[[#This Row],[codigo]],Tabla5[codigo],Tabla5[Lugar Funciones])</f>
        <v>DIVISION DE TRANSPORTE</v>
      </c>
      <c r="H320" s="43" t="str">
        <f>Tabla12[[#This Row],[TIPO]]</f>
        <v>FIJO</v>
      </c>
      <c r="I320" s="43" t="e">
        <f>_xlfn.XLOOKUP(Tabla12[[#This Row],[nodoc]],'[1]Temporales 2022'!$B$146:$B$362,'[1]Temporales 2022'!$F$146:$F$362)</f>
        <v>#N/A</v>
      </c>
      <c r="J320" s="43" t="e">
        <f>_xlfn.XLOOKUP(Tabla12[[#This Row],[nodoc]],'[1]Temporales 2022'!$B$146:$B$362,'[1]Temporales 2022'!$G$146:$G$362)</f>
        <v>#N/A</v>
      </c>
      <c r="K320" s="43">
        <v>30000</v>
      </c>
      <c r="L320" s="44">
        <v>0</v>
      </c>
      <c r="M320" s="43">
        <v>912</v>
      </c>
      <c r="N320" s="43">
        <v>861</v>
      </c>
      <c r="O320" s="44">
        <f>+Tabla12[[#This Row],[sbruto]]-Tabla12[[#This Row],[Impuesto Sobre la R]]-Tabla12[[#This Row],[Seguro Familiar de]]-Tabla12[[#This Row],[AFP]]-Tabla12[[#This Row],[sneto]]</f>
        <v>2871</v>
      </c>
      <c r="P320" s="41">
        <v>25356</v>
      </c>
      <c r="Q320" s="15" t="str" cm="1">
        <f t="array" ref="Q320">_xlfn.XLOOKUP(Tabla12[[#This Row],[codigo]],Tabla5[codigo],LEFT(Tabla5[Genero],1))</f>
        <v>M</v>
      </c>
      <c r="R320" s="15" t="str">
        <f>_xlfn.XLOOKUP(Tabla12[[#This Row],[codigo]],Tabla5[codigo],Tabla5[Lugar Funciones Codigo])</f>
        <v>01.83.00.00.11.02.01</v>
      </c>
    </row>
    <row r="321" spans="1:18">
      <c r="A321" s="40" t="s">
        <v>11</v>
      </c>
      <c r="B321" s="40" t="str">
        <f t="shared" si="4"/>
        <v>2.1.1.1.0107600153840</v>
      </c>
      <c r="C321" s="40" t="str">
        <f>_xlfn.XLOOKUP(A321,ctas[Tipo Empleado],ctas[cta])</f>
        <v>2.1.1.1.01</v>
      </c>
      <c r="D321" s="40" t="s">
        <v>2305</v>
      </c>
      <c r="E321" s="40" t="str">
        <f>_xlfn.XLOOKUP(Tabla12[[#This Row],[codigo]],Tabla5[codigo],Tabla5[Empleado])</f>
        <v>INOCENCIO RAMIREZ</v>
      </c>
      <c r="F321" s="40" t="str">
        <f>_xlfn.XLOOKUP(Tabla12[[#This Row],[codigo]],Tabla5[codigo],Tabla5[Cargo])</f>
        <v>CHOFER I</v>
      </c>
      <c r="G321" s="40" t="str">
        <f>_xlfn.XLOOKUP(Tabla12[[#This Row],[codigo]],Tabla5[codigo],Tabla5[Lugar Funciones])</f>
        <v>DIVISION DE TRANSPORTE</v>
      </c>
      <c r="H321" s="43" t="str">
        <f>Tabla12[[#This Row],[TIPO]]</f>
        <v>FIJO</v>
      </c>
      <c r="I321" s="43" t="e">
        <f>_xlfn.XLOOKUP(Tabla12[[#This Row],[nodoc]],'[1]Temporales 2022'!$B$146:$B$362,'[1]Temporales 2022'!$F$146:$F$362)</f>
        <v>#N/A</v>
      </c>
      <c r="J321" s="43" t="e">
        <f>_xlfn.XLOOKUP(Tabla12[[#This Row],[nodoc]],'[1]Temporales 2022'!$B$146:$B$362,'[1]Temporales 2022'!$G$146:$G$362)</f>
        <v>#N/A</v>
      </c>
      <c r="K321" s="43">
        <v>25000</v>
      </c>
      <c r="L321" s="44">
        <v>0</v>
      </c>
      <c r="M321" s="43">
        <v>760</v>
      </c>
      <c r="N321" s="43">
        <v>717.5</v>
      </c>
      <c r="O321" s="44">
        <f>+Tabla12[[#This Row],[sbruto]]-Tabla12[[#This Row],[Impuesto Sobre la R]]-Tabla12[[#This Row],[Seguro Familiar de]]-Tabla12[[#This Row],[AFP]]-Tabla12[[#This Row],[sneto]]</f>
        <v>5071</v>
      </c>
      <c r="P321" s="41">
        <v>18451.5</v>
      </c>
      <c r="Q321" s="15" t="str" cm="1">
        <f t="array" ref="Q321">_xlfn.XLOOKUP(Tabla12[[#This Row],[codigo]],Tabla5[codigo],LEFT(Tabla5[Genero],1))</f>
        <v>M</v>
      </c>
      <c r="R321" s="15" t="str">
        <f>_xlfn.XLOOKUP(Tabla12[[#This Row],[codigo]],Tabla5[codigo],Tabla5[Lugar Funciones Codigo])</f>
        <v>01.83.00.00.11.02.01</v>
      </c>
    </row>
    <row r="322" spans="1:18">
      <c r="A322" s="40" t="s">
        <v>11</v>
      </c>
      <c r="B322" s="40" t="str">
        <f t="shared" ref="B322:B385" si="5">C322&amp;D322</f>
        <v>2.1.1.1.0100109973925</v>
      </c>
      <c r="C322" s="40" t="str">
        <f>_xlfn.XLOOKUP(A322,ctas[Tipo Empleado],ctas[cta])</f>
        <v>2.1.1.1.01</v>
      </c>
      <c r="D322" s="40" t="s">
        <v>2326</v>
      </c>
      <c r="E322" s="40" t="str">
        <f>_xlfn.XLOOKUP(Tabla12[[#This Row],[codigo]],Tabla5[codigo],Tabla5[Empleado])</f>
        <v>JOSE MIGUEL RAMIREZ REGULIZ</v>
      </c>
      <c r="F322" s="40" t="str">
        <f>_xlfn.XLOOKUP(Tabla12[[#This Row],[codigo]],Tabla5[codigo],Tabla5[Cargo])</f>
        <v>CHOFER</v>
      </c>
      <c r="G322" s="40" t="str">
        <f>_xlfn.XLOOKUP(Tabla12[[#This Row],[codigo]],Tabla5[codigo],Tabla5[Lugar Funciones])</f>
        <v>DIVISION DE TRANSPORTE</v>
      </c>
      <c r="H322" s="45" t="str">
        <f>Tabla12[[#This Row],[TIPO]]</f>
        <v>FIJO</v>
      </c>
      <c r="I322" s="45" t="e">
        <f>_xlfn.XLOOKUP(Tabla12[[#This Row],[nodoc]],'[1]Temporales 2022'!$B$146:$B$362,'[1]Temporales 2022'!$F$146:$F$362)</f>
        <v>#N/A</v>
      </c>
      <c r="J322" s="45" t="e">
        <f>_xlfn.XLOOKUP(Tabla12[[#This Row],[nodoc]],'[1]Temporales 2022'!$B$146:$B$362,'[1]Temporales 2022'!$G$146:$G$362)</f>
        <v>#N/A</v>
      </c>
      <c r="K322" s="43">
        <v>24000</v>
      </c>
      <c r="L322" s="46">
        <v>0</v>
      </c>
      <c r="M322" s="43">
        <v>729.6</v>
      </c>
      <c r="N322" s="43">
        <v>688.8</v>
      </c>
      <c r="O322" s="44">
        <f>+Tabla12[[#This Row],[sbruto]]-Tabla12[[#This Row],[Impuesto Sobre la R]]-Tabla12[[#This Row],[Seguro Familiar de]]-Tabla12[[#This Row],[AFP]]-Tabla12[[#This Row],[sneto]]</f>
        <v>25.000000000003638</v>
      </c>
      <c r="P322" s="41">
        <v>22556.6</v>
      </c>
      <c r="Q322" s="15" t="str" cm="1">
        <f t="array" ref="Q322">_xlfn.XLOOKUP(Tabla12[[#This Row],[codigo]],Tabla5[codigo],LEFT(Tabla5[Genero],1))</f>
        <v>M</v>
      </c>
      <c r="R322" s="15" t="str">
        <f>_xlfn.XLOOKUP(Tabla12[[#This Row],[codigo]],Tabla5[codigo],Tabla5[Lugar Funciones Codigo])</f>
        <v>01.83.00.00.11.02.01</v>
      </c>
    </row>
    <row r="323" spans="1:18">
      <c r="A323" s="40" t="s">
        <v>11</v>
      </c>
      <c r="B323" s="40" t="str">
        <f t="shared" si="5"/>
        <v>2.1.1.1.0100104940093</v>
      </c>
      <c r="C323" s="40" t="str">
        <f>_xlfn.XLOOKUP(A323,ctas[Tipo Empleado],ctas[cta])</f>
        <v>2.1.1.1.01</v>
      </c>
      <c r="D323" s="40" t="s">
        <v>2203</v>
      </c>
      <c r="E323" s="40" t="str">
        <f>_xlfn.XLOOKUP(Tabla12[[#This Row],[codigo]],Tabla5[codigo],Tabla5[Empleado])</f>
        <v>ALEJANDRO ANTONIO VASQUEZ ROSARIO</v>
      </c>
      <c r="F323" s="40" t="str">
        <f>_xlfn.XLOOKUP(Tabla12[[#This Row],[codigo]],Tabla5[codigo],Tabla5[Cargo])</f>
        <v>ELECTRICISTA</v>
      </c>
      <c r="G323" s="40" t="str">
        <f>_xlfn.XLOOKUP(Tabla12[[#This Row],[codigo]],Tabla5[codigo],Tabla5[Lugar Funciones])</f>
        <v>DIVISION DE MANTENIMIENTO</v>
      </c>
      <c r="H323" s="45" t="str">
        <f>Tabla12[[#This Row],[TIPO]]</f>
        <v>FIJO</v>
      </c>
      <c r="I323" s="45" t="e">
        <f>_xlfn.XLOOKUP(Tabla12[[#This Row],[nodoc]],'[1]Temporales 2022'!$B$146:$B$362,'[1]Temporales 2022'!$F$146:$F$362)</f>
        <v>#N/A</v>
      </c>
      <c r="J323" s="45" t="e">
        <f>_xlfn.XLOOKUP(Tabla12[[#This Row],[nodoc]],'[1]Temporales 2022'!$B$146:$B$362,'[1]Temporales 2022'!$G$146:$G$362)</f>
        <v>#N/A</v>
      </c>
      <c r="K323" s="43">
        <v>45000</v>
      </c>
      <c r="L323" s="45">
        <v>1148.33</v>
      </c>
      <c r="M323" s="43">
        <v>1368</v>
      </c>
      <c r="N323" s="43">
        <v>1291.5</v>
      </c>
      <c r="O323" s="44">
        <f>+Tabla12[[#This Row],[sbruto]]-Tabla12[[#This Row],[Impuesto Sobre la R]]-Tabla12[[#This Row],[Seguro Familiar de]]-Tabla12[[#This Row],[AFP]]-Tabla12[[#This Row],[sneto]]</f>
        <v>9526.9399999999987</v>
      </c>
      <c r="P323" s="41">
        <v>31665.23</v>
      </c>
      <c r="Q323" s="15" t="str" cm="1">
        <f t="array" ref="Q323">_xlfn.XLOOKUP(Tabla12[[#This Row],[codigo]],Tabla5[codigo],LEFT(Tabla5[Genero],1))</f>
        <v>M</v>
      </c>
      <c r="R323" s="15" t="str">
        <f>_xlfn.XLOOKUP(Tabla12[[#This Row],[codigo]],Tabla5[codigo],Tabla5[Lugar Funciones Codigo])</f>
        <v>01.83.00.00.11.02.02</v>
      </c>
    </row>
    <row r="324" spans="1:18">
      <c r="A324" s="40" t="s">
        <v>11</v>
      </c>
      <c r="B324" s="40" t="str">
        <f t="shared" si="5"/>
        <v>2.1.1.1.0101200989380</v>
      </c>
      <c r="C324" s="40" t="str">
        <f>_xlfn.XLOOKUP(A324,ctas[Tipo Empleado],ctas[cta])</f>
        <v>2.1.1.1.01</v>
      </c>
      <c r="D324" s="40" t="s">
        <v>2265</v>
      </c>
      <c r="E324" s="40" t="str">
        <f>_xlfn.XLOOKUP(Tabla12[[#This Row],[codigo]],Tabla5[codigo],Tabla5[Empleado])</f>
        <v>ERIC GABRIEL DIAZ MEDINA</v>
      </c>
      <c r="F324" s="40" t="str">
        <f>_xlfn.XLOOKUP(Tabla12[[#This Row],[codigo]],Tabla5[codigo],Tabla5[Cargo])</f>
        <v>TECNICO EN REFRIGERACION</v>
      </c>
      <c r="G324" s="40" t="str">
        <f>_xlfn.XLOOKUP(Tabla12[[#This Row],[codigo]],Tabla5[codigo],Tabla5[Lugar Funciones])</f>
        <v>DIVISION DE MANTENIMIENTO</v>
      </c>
      <c r="H324" s="45" t="str">
        <f>Tabla12[[#This Row],[TIPO]]</f>
        <v>FIJO</v>
      </c>
      <c r="I324" s="45" t="e">
        <f>_xlfn.XLOOKUP(Tabla12[[#This Row],[nodoc]],'[1]Temporales 2022'!$B$146:$B$362,'[1]Temporales 2022'!$F$146:$F$362)</f>
        <v>#N/A</v>
      </c>
      <c r="J324" s="45" t="e">
        <f>_xlfn.XLOOKUP(Tabla12[[#This Row],[nodoc]],'[1]Temporales 2022'!$B$146:$B$362,'[1]Temporales 2022'!$G$146:$G$362)</f>
        <v>#N/A</v>
      </c>
      <c r="K324" s="43">
        <v>36000</v>
      </c>
      <c r="L324" s="46">
        <v>0</v>
      </c>
      <c r="M324" s="43">
        <v>1094.4000000000001</v>
      </c>
      <c r="N324" s="43">
        <v>1033.2</v>
      </c>
      <c r="O324" s="44">
        <f>+Tabla12[[#This Row],[sbruto]]-Tabla12[[#This Row],[Impuesto Sobre la R]]-Tabla12[[#This Row],[Seguro Familiar de]]-Tabla12[[#This Row],[AFP]]-Tabla12[[#This Row],[sneto]]</f>
        <v>25</v>
      </c>
      <c r="P324" s="41">
        <v>33847.4</v>
      </c>
      <c r="Q324" s="15" t="str" cm="1">
        <f t="array" ref="Q324">_xlfn.XLOOKUP(Tabla12[[#This Row],[codigo]],Tabla5[codigo],LEFT(Tabla5[Genero],1))</f>
        <v>M</v>
      </c>
      <c r="R324" s="15" t="str">
        <f>_xlfn.XLOOKUP(Tabla12[[#This Row],[codigo]],Tabla5[codigo],Tabla5[Lugar Funciones Codigo])</f>
        <v>01.83.00.00.11.02.02</v>
      </c>
    </row>
    <row r="325" spans="1:18">
      <c r="A325" s="40" t="s">
        <v>11</v>
      </c>
      <c r="B325" s="40" t="str">
        <f t="shared" si="5"/>
        <v>2.1.1.1.0101100320843</v>
      </c>
      <c r="C325" s="40" t="str">
        <f>_xlfn.XLOOKUP(A325,ctas[Tipo Empleado],ctas[cta])</f>
        <v>2.1.1.1.01</v>
      </c>
      <c r="D325" s="40" t="s">
        <v>2286</v>
      </c>
      <c r="E325" s="40" t="str">
        <f>_xlfn.XLOOKUP(Tabla12[[#This Row],[codigo]],Tabla5[codigo],Tabla5[Empleado])</f>
        <v>FRANKLIN VARGAS BELTRE</v>
      </c>
      <c r="F325" s="40" t="str">
        <f>_xlfn.XLOOKUP(Tabla12[[#This Row],[codigo]],Tabla5[codigo],Tabla5[Cargo])</f>
        <v>PLOMERO</v>
      </c>
      <c r="G325" s="40" t="str">
        <f>_xlfn.XLOOKUP(Tabla12[[#This Row],[codigo]],Tabla5[codigo],Tabla5[Lugar Funciones])</f>
        <v>DIVISION DE MANTENIMIENTO</v>
      </c>
      <c r="H325" s="43" t="str">
        <f>Tabla12[[#This Row],[TIPO]]</f>
        <v>FIJO</v>
      </c>
      <c r="I325" s="43" t="e">
        <f>_xlfn.XLOOKUP(Tabla12[[#This Row],[nodoc]],'[1]Temporales 2022'!$B$146:$B$362,'[1]Temporales 2022'!$F$146:$F$362)</f>
        <v>#N/A</v>
      </c>
      <c r="J325" s="43" t="e">
        <f>_xlfn.XLOOKUP(Tabla12[[#This Row],[nodoc]],'[1]Temporales 2022'!$B$146:$B$362,'[1]Temporales 2022'!$G$146:$G$362)</f>
        <v>#N/A</v>
      </c>
      <c r="K325" s="43">
        <v>35000</v>
      </c>
      <c r="L325" s="44">
        <v>0</v>
      </c>
      <c r="M325" s="43">
        <v>1064</v>
      </c>
      <c r="N325" s="43">
        <v>1004.5</v>
      </c>
      <c r="O325" s="44">
        <f>+Tabla12[[#This Row],[sbruto]]-Tabla12[[#This Row],[Impuesto Sobre la R]]-Tabla12[[#This Row],[Seguro Familiar de]]-Tabla12[[#This Row],[AFP]]-Tabla12[[#This Row],[sneto]]</f>
        <v>24402.14</v>
      </c>
      <c r="P325" s="41">
        <v>8529.36</v>
      </c>
      <c r="Q325" s="15" t="str" cm="1">
        <f t="array" ref="Q325">_xlfn.XLOOKUP(Tabla12[[#This Row],[codigo]],Tabla5[codigo],LEFT(Tabla5[Genero],1))</f>
        <v>M</v>
      </c>
      <c r="R325" s="15" t="str">
        <f>_xlfn.XLOOKUP(Tabla12[[#This Row],[codigo]],Tabla5[codigo],Tabla5[Lugar Funciones Codigo])</f>
        <v>01.83.00.00.11.02.02</v>
      </c>
    </row>
    <row r="326" spans="1:18">
      <c r="A326" s="40" t="s">
        <v>11</v>
      </c>
      <c r="B326" s="40" t="str">
        <f t="shared" si="5"/>
        <v>2.1.1.1.0100114790322</v>
      </c>
      <c r="C326" s="40" t="str">
        <f>_xlfn.XLOOKUP(A326,ctas[Tipo Empleado],ctas[cta])</f>
        <v>2.1.1.1.01</v>
      </c>
      <c r="D326" s="40" t="s">
        <v>1395</v>
      </c>
      <c r="E326" s="40" t="str">
        <f>_xlfn.XLOOKUP(Tabla12[[#This Row],[codigo]],Tabla5[codigo],Tabla5[Empleado])</f>
        <v>JOSE RAMIREZ ROSARIO</v>
      </c>
      <c r="F326" s="40" t="str">
        <f>_xlfn.XLOOKUP(Tabla12[[#This Row],[codigo]],Tabla5[codigo],Tabla5[Cargo])</f>
        <v>PINTOR</v>
      </c>
      <c r="G326" s="40" t="str">
        <f>_xlfn.XLOOKUP(Tabla12[[#This Row],[codigo]],Tabla5[codigo],Tabla5[Lugar Funciones])</f>
        <v>DIVISION DE MANTENIMIENTO</v>
      </c>
      <c r="H326" s="43" t="str">
        <f>Tabla12[[#This Row],[TIPO]]</f>
        <v>FIJO</v>
      </c>
      <c r="I326" s="43" t="e">
        <f>_xlfn.XLOOKUP(Tabla12[[#This Row],[nodoc]],'[1]Temporales 2022'!$B$146:$B$362,'[1]Temporales 2022'!$F$146:$F$362)</f>
        <v>#N/A</v>
      </c>
      <c r="J326" s="43" t="e">
        <f>_xlfn.XLOOKUP(Tabla12[[#This Row],[nodoc]],'[1]Temporales 2022'!$B$146:$B$362,'[1]Temporales 2022'!$G$146:$G$362)</f>
        <v>#N/A</v>
      </c>
      <c r="K326" s="43">
        <v>25000</v>
      </c>
      <c r="L326" s="44">
        <v>0</v>
      </c>
      <c r="M326" s="43">
        <v>760</v>
      </c>
      <c r="N326" s="43">
        <v>717.5</v>
      </c>
      <c r="O326" s="44">
        <f>+Tabla12[[#This Row],[sbruto]]-Tabla12[[#This Row],[Impuesto Sobre la R]]-Tabla12[[#This Row],[Seguro Familiar de]]-Tabla12[[#This Row],[AFP]]-Tabla12[[#This Row],[sneto]]</f>
        <v>16493.310000000001</v>
      </c>
      <c r="P326" s="41">
        <v>7029.19</v>
      </c>
      <c r="Q326" s="15" t="str" cm="1">
        <f t="array" ref="Q326">_xlfn.XLOOKUP(Tabla12[[#This Row],[codigo]],Tabla5[codigo],LEFT(Tabla5[Genero],1))</f>
        <v>M</v>
      </c>
      <c r="R326" s="15" t="str">
        <f>_xlfn.XLOOKUP(Tabla12[[#This Row],[codigo]],Tabla5[codigo],Tabla5[Lugar Funciones Codigo])</f>
        <v>01.83.00.00.11.02.02</v>
      </c>
    </row>
    <row r="327" spans="1:18">
      <c r="A327" s="40" t="s">
        <v>11</v>
      </c>
      <c r="B327" s="40" t="str">
        <f t="shared" si="5"/>
        <v>2.1.1.1.0122500260512</v>
      </c>
      <c r="C327" s="40" t="str">
        <f>_xlfn.XLOOKUP(A327,ctas[Tipo Empleado],ctas[cta])</f>
        <v>2.1.1.1.01</v>
      </c>
      <c r="D327" s="40" t="s">
        <v>2215</v>
      </c>
      <c r="E327" s="40" t="str">
        <f>_xlfn.XLOOKUP(Tabla12[[#This Row],[codigo]],Tabla5[codigo],Tabla5[Empleado])</f>
        <v>ANDERSON GOMERA GARCIA</v>
      </c>
      <c r="F327" s="40" t="str">
        <f>_xlfn.XLOOKUP(Tabla12[[#This Row],[codigo]],Tabla5[codigo],Tabla5[Cargo])</f>
        <v>AYUDANTE DE MANTENIMIENTO</v>
      </c>
      <c r="G327" s="40" t="str">
        <f>_xlfn.XLOOKUP(Tabla12[[#This Row],[codigo]],Tabla5[codigo],Tabla5[Lugar Funciones])</f>
        <v>DIVISION DE MANTENIMIENTO</v>
      </c>
      <c r="H327" s="45" t="str">
        <f>Tabla12[[#This Row],[TIPO]]</f>
        <v>FIJO</v>
      </c>
      <c r="I327" s="45" t="e">
        <f>_xlfn.XLOOKUP(Tabla12[[#This Row],[nodoc]],'[1]Temporales 2022'!$B$146:$B$362,'[1]Temporales 2022'!$F$146:$F$362)</f>
        <v>#N/A</v>
      </c>
      <c r="J327" s="45" t="e">
        <f>_xlfn.XLOOKUP(Tabla12[[#This Row],[nodoc]],'[1]Temporales 2022'!$B$146:$B$362,'[1]Temporales 2022'!$G$146:$G$362)</f>
        <v>#N/A</v>
      </c>
      <c r="K327" s="43">
        <v>20000</v>
      </c>
      <c r="L327" s="46">
        <v>0</v>
      </c>
      <c r="M327" s="43">
        <v>608</v>
      </c>
      <c r="N327" s="43">
        <v>574</v>
      </c>
      <c r="O327" s="44">
        <f>+Tabla12[[#This Row],[sbruto]]-Tabla12[[#This Row],[Impuesto Sobre la R]]-Tabla12[[#This Row],[Seguro Familiar de]]-Tabla12[[#This Row],[AFP]]-Tabla12[[#This Row],[sneto]]</f>
        <v>1375.119999999999</v>
      </c>
      <c r="P327" s="41">
        <v>17442.88</v>
      </c>
      <c r="Q327" s="15" t="str" cm="1">
        <f t="array" ref="Q327">_xlfn.XLOOKUP(Tabla12[[#This Row],[codigo]],Tabla5[codigo],LEFT(Tabla5[Genero],1))</f>
        <v>M</v>
      </c>
      <c r="R327" s="15" t="str">
        <f>_xlfn.XLOOKUP(Tabla12[[#This Row],[codigo]],Tabla5[codigo],Tabla5[Lugar Funciones Codigo])</f>
        <v>01.83.00.00.11.02.02</v>
      </c>
    </row>
    <row r="328" spans="1:18">
      <c r="A328" s="40" t="s">
        <v>11</v>
      </c>
      <c r="B328" s="40" t="str">
        <f t="shared" si="5"/>
        <v>2.1.1.1.0100116440959</v>
      </c>
      <c r="C328" s="40" t="str">
        <f>_xlfn.XLOOKUP(A328,ctas[Tipo Empleado],ctas[cta])</f>
        <v>2.1.1.1.01</v>
      </c>
      <c r="D328" s="40" t="s">
        <v>2346</v>
      </c>
      <c r="E328" s="40" t="str">
        <f>_xlfn.XLOOKUP(Tabla12[[#This Row],[codigo]],Tabla5[codigo],Tabla5[Empleado])</f>
        <v>KERLIN VENTURA REYES</v>
      </c>
      <c r="F328" s="40" t="str">
        <f>_xlfn.XLOOKUP(Tabla12[[#This Row],[codigo]],Tabla5[codigo],Tabla5[Cargo])</f>
        <v>AYUDANTE DE MANTENIMIENTO</v>
      </c>
      <c r="G328" s="40" t="str">
        <f>_xlfn.XLOOKUP(Tabla12[[#This Row],[codigo]],Tabla5[codigo],Tabla5[Lugar Funciones])</f>
        <v>DIVISION DE MANTENIMIENTO</v>
      </c>
      <c r="H328" s="45" t="str">
        <f>Tabla12[[#This Row],[TIPO]]</f>
        <v>FIJO</v>
      </c>
      <c r="I328" s="45" t="e">
        <f>_xlfn.XLOOKUP(Tabla12[[#This Row],[nodoc]],'[1]Temporales 2022'!$B$146:$B$362,'[1]Temporales 2022'!$F$146:$F$362)</f>
        <v>#N/A</v>
      </c>
      <c r="J328" s="45" t="e">
        <f>_xlfn.XLOOKUP(Tabla12[[#This Row],[nodoc]],'[1]Temporales 2022'!$B$146:$B$362,'[1]Temporales 2022'!$G$146:$G$362)</f>
        <v>#N/A</v>
      </c>
      <c r="K328" s="43">
        <v>20000</v>
      </c>
      <c r="L328" s="46">
        <v>0</v>
      </c>
      <c r="M328" s="43">
        <v>608</v>
      </c>
      <c r="N328" s="43">
        <v>574</v>
      </c>
      <c r="O328" s="44">
        <f>+Tabla12[[#This Row],[sbruto]]-Tabla12[[#This Row],[Impuesto Sobre la R]]-Tabla12[[#This Row],[Seguro Familiar de]]-Tabla12[[#This Row],[AFP]]-Tabla12[[#This Row],[sneto]]</f>
        <v>25</v>
      </c>
      <c r="P328" s="41">
        <v>18793</v>
      </c>
      <c r="Q328" s="15" t="str" cm="1">
        <f t="array" ref="Q328">_xlfn.XLOOKUP(Tabla12[[#This Row],[codigo]],Tabla5[codigo],LEFT(Tabla5[Genero],1))</f>
        <v>M</v>
      </c>
      <c r="R328" s="15" t="str">
        <f>_xlfn.XLOOKUP(Tabla12[[#This Row],[codigo]],Tabla5[codigo],Tabla5[Lugar Funciones Codigo])</f>
        <v>01.83.00.00.11.02.02</v>
      </c>
    </row>
    <row r="329" spans="1:18">
      <c r="A329" s="40" t="s">
        <v>11</v>
      </c>
      <c r="B329" s="40" t="str">
        <f t="shared" si="5"/>
        <v>2.1.1.1.0100108029711</v>
      </c>
      <c r="C329" s="40" t="str">
        <f>_xlfn.XLOOKUP(A329,ctas[Tipo Empleado],ctas[cta])</f>
        <v>2.1.1.1.01</v>
      </c>
      <c r="D329" s="40" t="s">
        <v>1417</v>
      </c>
      <c r="E329" s="40" t="str">
        <f>_xlfn.XLOOKUP(Tabla12[[#This Row],[codigo]],Tabla5[codigo],Tabla5[Empleado])</f>
        <v>MARIO DE LA CRUZ DE LA CRUZ</v>
      </c>
      <c r="F329" s="40" t="str">
        <f>_xlfn.XLOOKUP(Tabla12[[#This Row],[codigo]],Tabla5[codigo],Tabla5[Cargo])</f>
        <v>AYUDANTE DE MANTENIMIENTO</v>
      </c>
      <c r="G329" s="40" t="str">
        <f>_xlfn.XLOOKUP(Tabla12[[#This Row],[codigo]],Tabla5[codigo],Tabla5[Lugar Funciones])</f>
        <v>DIVISION DE MAYORDOMIA</v>
      </c>
      <c r="H329" s="45" t="str">
        <f>Tabla12[[#This Row],[TIPO]]</f>
        <v>FIJO</v>
      </c>
      <c r="I329" s="45" t="e">
        <f>_xlfn.XLOOKUP(Tabla12[[#This Row],[nodoc]],'[1]Temporales 2022'!$B$146:$B$362,'[1]Temporales 2022'!$F$146:$F$362)</f>
        <v>#N/A</v>
      </c>
      <c r="J329" s="45" t="e">
        <f>_xlfn.XLOOKUP(Tabla12[[#This Row],[nodoc]],'[1]Temporales 2022'!$B$146:$B$362,'[1]Temporales 2022'!$G$146:$G$362)</f>
        <v>#N/A</v>
      </c>
      <c r="K329" s="43">
        <v>25000</v>
      </c>
      <c r="L329" s="46">
        <v>0</v>
      </c>
      <c r="M329" s="43">
        <v>760</v>
      </c>
      <c r="N329" s="43">
        <v>717.5</v>
      </c>
      <c r="O329" s="44">
        <f>+Tabla12[[#This Row],[sbruto]]-Tabla12[[#This Row],[Impuesto Sobre la R]]-Tabla12[[#This Row],[Seguro Familiar de]]-Tabla12[[#This Row],[AFP]]-Tabla12[[#This Row],[sneto]]</f>
        <v>11878.61</v>
      </c>
      <c r="P329" s="41">
        <v>11643.89</v>
      </c>
      <c r="Q329" s="15" t="str" cm="1">
        <f t="array" ref="Q329">_xlfn.XLOOKUP(Tabla12[[#This Row],[codigo]],Tabla5[codigo],LEFT(Tabla5[Genero],1))</f>
        <v>M</v>
      </c>
      <c r="R329" s="15" t="str">
        <f>_xlfn.XLOOKUP(Tabla12[[#This Row],[codigo]],Tabla5[codigo],Tabla5[Lugar Funciones Codigo])</f>
        <v>01.83.00.00.11.02.03</v>
      </c>
    </row>
    <row r="330" spans="1:18">
      <c r="A330" s="40" t="s">
        <v>11</v>
      </c>
      <c r="B330" s="40" t="str">
        <f t="shared" si="5"/>
        <v>2.1.1.1.0100102920360</v>
      </c>
      <c r="C330" s="40" t="str">
        <f>_xlfn.XLOOKUP(A330,ctas[Tipo Empleado],ctas[cta])</f>
        <v>2.1.1.1.01</v>
      </c>
      <c r="D330" s="40" t="s">
        <v>2379</v>
      </c>
      <c r="E330" s="40" t="str">
        <f>_xlfn.XLOOKUP(Tabla12[[#This Row],[codigo]],Tabla5[codigo],Tabla5[Empleado])</f>
        <v>MERCEDES FIGUEROA</v>
      </c>
      <c r="F330" s="40" t="str">
        <f>_xlfn.XLOOKUP(Tabla12[[#This Row],[codigo]],Tabla5[codigo],Tabla5[Cargo])</f>
        <v>CONSERJE</v>
      </c>
      <c r="G330" s="40" t="str">
        <f>_xlfn.XLOOKUP(Tabla12[[#This Row],[codigo]],Tabla5[codigo],Tabla5[Lugar Funciones])</f>
        <v>DIVISION DE MAYORDOMIA</v>
      </c>
      <c r="H330" s="45" t="str">
        <f>Tabla12[[#This Row],[TIPO]]</f>
        <v>FIJO</v>
      </c>
      <c r="I330" s="45" t="e">
        <f>_xlfn.XLOOKUP(Tabla12[[#This Row],[nodoc]],'[1]Temporales 2022'!$B$146:$B$362,'[1]Temporales 2022'!$F$146:$F$362)</f>
        <v>#N/A</v>
      </c>
      <c r="J330" s="45" t="e">
        <f>_xlfn.XLOOKUP(Tabla12[[#This Row],[nodoc]],'[1]Temporales 2022'!$B$146:$B$362,'[1]Temporales 2022'!$G$146:$G$362)</f>
        <v>#N/A</v>
      </c>
      <c r="K330" s="43">
        <v>22000</v>
      </c>
      <c r="L330" s="46">
        <v>0</v>
      </c>
      <c r="M330" s="43">
        <v>668.8</v>
      </c>
      <c r="N330" s="43">
        <v>631.4</v>
      </c>
      <c r="O330" s="44">
        <f>+Tabla12[[#This Row],[sbruto]]-Tabla12[[#This Row],[Impuesto Sobre la R]]-Tabla12[[#This Row],[Seguro Familiar de]]-Tabla12[[#This Row],[AFP]]-Tabla12[[#This Row],[sneto]]</f>
        <v>8813.0099999999984</v>
      </c>
      <c r="P330" s="41">
        <v>11886.79</v>
      </c>
      <c r="Q330" s="15" t="str" cm="1">
        <f t="array" ref="Q330">_xlfn.XLOOKUP(Tabla12[[#This Row],[codigo]],Tabla5[codigo],LEFT(Tabla5[Genero],1))</f>
        <v>F</v>
      </c>
      <c r="R330" s="15" t="str">
        <f>_xlfn.XLOOKUP(Tabla12[[#This Row],[codigo]],Tabla5[codigo],Tabla5[Lugar Funciones Codigo])</f>
        <v>01.83.00.00.11.02.03</v>
      </c>
    </row>
    <row r="331" spans="1:18">
      <c r="A331" s="40" t="s">
        <v>11</v>
      </c>
      <c r="B331" s="40" t="str">
        <f t="shared" si="5"/>
        <v>2.1.1.1.0100101551851</v>
      </c>
      <c r="C331" s="40" t="str">
        <f>_xlfn.XLOOKUP(A331,ctas[Tipo Empleado],ctas[cta])</f>
        <v>2.1.1.1.01</v>
      </c>
      <c r="D331" s="40" t="s">
        <v>1424</v>
      </c>
      <c r="E331" s="40" t="str">
        <f>_xlfn.XLOOKUP(Tabla12[[#This Row],[codigo]],Tabla5[codigo],Tabla5[Empleado])</f>
        <v>MOISES CASTILLO TAVAREZ</v>
      </c>
      <c r="F331" s="40" t="str">
        <f>_xlfn.XLOOKUP(Tabla12[[#This Row],[codigo]],Tabla5[codigo],Tabla5[Cargo])</f>
        <v>JARDINERO (A)</v>
      </c>
      <c r="G331" s="40" t="str">
        <f>_xlfn.XLOOKUP(Tabla12[[#This Row],[codigo]],Tabla5[codigo],Tabla5[Lugar Funciones])</f>
        <v>DIVISION DE MAYORDOMIA</v>
      </c>
      <c r="H331" s="45" t="str">
        <f>Tabla12[[#This Row],[TIPO]]</f>
        <v>FIJO</v>
      </c>
      <c r="I331" s="45" t="e">
        <f>_xlfn.XLOOKUP(Tabla12[[#This Row],[nodoc]],'[1]Temporales 2022'!$B$146:$B$362,'[1]Temporales 2022'!$F$146:$F$362)</f>
        <v>#N/A</v>
      </c>
      <c r="J331" s="45" t="e">
        <f>_xlfn.XLOOKUP(Tabla12[[#This Row],[nodoc]],'[1]Temporales 2022'!$B$146:$B$362,'[1]Temporales 2022'!$G$146:$G$362)</f>
        <v>#N/A</v>
      </c>
      <c r="K331" s="43">
        <v>22000</v>
      </c>
      <c r="L331" s="46">
        <v>0</v>
      </c>
      <c r="M331" s="43">
        <v>668.8</v>
      </c>
      <c r="N331" s="43">
        <v>631.4</v>
      </c>
      <c r="O331" s="44">
        <f>+Tabla12[[#This Row],[sbruto]]-Tabla12[[#This Row],[Impuesto Sobre la R]]-Tabla12[[#This Row],[Seguro Familiar de]]-Tabla12[[#This Row],[AFP]]-Tabla12[[#This Row],[sneto]]</f>
        <v>7808.58</v>
      </c>
      <c r="P331" s="41">
        <v>12891.22</v>
      </c>
      <c r="Q331" s="15" t="str" cm="1">
        <f t="array" ref="Q331">_xlfn.XLOOKUP(Tabla12[[#This Row],[codigo]],Tabla5[codigo],LEFT(Tabla5[Genero],1))</f>
        <v>M</v>
      </c>
      <c r="R331" s="15" t="str">
        <f>_xlfn.XLOOKUP(Tabla12[[#This Row],[codigo]],Tabla5[codigo],Tabla5[Lugar Funciones Codigo])</f>
        <v>01.83.00.00.11.02.03</v>
      </c>
    </row>
    <row r="332" spans="1:18">
      <c r="A332" s="40" t="s">
        <v>11</v>
      </c>
      <c r="B332" s="40" t="str">
        <f t="shared" si="5"/>
        <v>2.1.1.1.0101300383823</v>
      </c>
      <c r="C332" s="40" t="str">
        <f>_xlfn.XLOOKUP(A332,ctas[Tipo Empleado],ctas[cta])</f>
        <v>2.1.1.1.01</v>
      </c>
      <c r="D332" s="40" t="s">
        <v>2409</v>
      </c>
      <c r="E332" s="40" t="str">
        <f>_xlfn.XLOOKUP(Tabla12[[#This Row],[codigo]],Tabla5[codigo],Tabla5[Empleado])</f>
        <v>PEDRO PABLO VELAZQUEZ CALDERON</v>
      </c>
      <c r="F332" s="40" t="str">
        <f>_xlfn.XLOOKUP(Tabla12[[#This Row],[codigo]],Tabla5[codigo],Tabla5[Cargo])</f>
        <v>JARDINERO (A)</v>
      </c>
      <c r="G332" s="40" t="str">
        <f>_xlfn.XLOOKUP(Tabla12[[#This Row],[codigo]],Tabla5[codigo],Tabla5[Lugar Funciones])</f>
        <v>DIVISION DE MAYORDOMIA</v>
      </c>
      <c r="H332" s="43" t="str">
        <f>Tabla12[[#This Row],[TIPO]]</f>
        <v>FIJO</v>
      </c>
      <c r="I332" s="43" t="e">
        <f>_xlfn.XLOOKUP(Tabla12[[#This Row],[nodoc]],'[1]Temporales 2022'!$B$146:$B$362,'[1]Temporales 2022'!$F$146:$F$362)</f>
        <v>#N/A</v>
      </c>
      <c r="J332" s="43" t="e">
        <f>_xlfn.XLOOKUP(Tabla12[[#This Row],[nodoc]],'[1]Temporales 2022'!$B$146:$B$362,'[1]Temporales 2022'!$G$146:$G$362)</f>
        <v>#N/A</v>
      </c>
      <c r="K332" s="43">
        <v>22000</v>
      </c>
      <c r="L332" s="44">
        <v>0</v>
      </c>
      <c r="M332" s="43">
        <v>668.8</v>
      </c>
      <c r="N332" s="43">
        <v>631.4</v>
      </c>
      <c r="O332" s="44">
        <f>+Tabla12[[#This Row],[sbruto]]-Tabla12[[#This Row],[Impuesto Sobre la R]]-Tabla12[[#This Row],[Seguro Familiar de]]-Tabla12[[#This Row],[AFP]]-Tabla12[[#This Row],[sneto]]</f>
        <v>1071</v>
      </c>
      <c r="P332" s="41">
        <v>19628.8</v>
      </c>
      <c r="Q332" s="15" t="str" cm="1">
        <f t="array" ref="Q332">_xlfn.XLOOKUP(Tabla12[[#This Row],[codigo]],Tabla5[codigo],LEFT(Tabla5[Genero],1))</f>
        <v>M</v>
      </c>
      <c r="R332" s="15" t="str">
        <f>_xlfn.XLOOKUP(Tabla12[[#This Row],[codigo]],Tabla5[codigo],Tabla5[Lugar Funciones Codigo])</f>
        <v>01.83.00.00.11.02.03</v>
      </c>
    </row>
    <row r="333" spans="1:18">
      <c r="A333" s="40" t="s">
        <v>11</v>
      </c>
      <c r="B333" s="40" t="str">
        <f t="shared" si="5"/>
        <v>2.1.1.1.0100100370337</v>
      </c>
      <c r="C333" s="40" t="str">
        <f>_xlfn.XLOOKUP(A333,ctas[Tipo Empleado],ctas[cta])</f>
        <v>2.1.1.1.01</v>
      </c>
      <c r="D333" s="40" t="s">
        <v>1441</v>
      </c>
      <c r="E333" s="40" t="str">
        <f>_xlfn.XLOOKUP(Tabla12[[#This Row],[codigo]],Tabla5[codigo],Tabla5[Empleado])</f>
        <v>SONIA MERCEDES GUZMAN ACOSTA</v>
      </c>
      <c r="F333" s="40" t="str">
        <f>_xlfn.XLOOKUP(Tabla12[[#This Row],[codigo]],Tabla5[codigo],Tabla5[Cargo])</f>
        <v>CONSERJE</v>
      </c>
      <c r="G333" s="40" t="str">
        <f>_xlfn.XLOOKUP(Tabla12[[#This Row],[codigo]],Tabla5[codigo],Tabla5[Lugar Funciones])</f>
        <v>DIVISION DE MAYORDOMIA</v>
      </c>
      <c r="H333" s="45" t="str">
        <f>Tabla12[[#This Row],[TIPO]]</f>
        <v>FIJO</v>
      </c>
      <c r="I333" s="45" t="e">
        <f>_xlfn.XLOOKUP(Tabla12[[#This Row],[nodoc]],'[1]Temporales 2022'!$B$146:$B$362,'[1]Temporales 2022'!$F$146:$F$362)</f>
        <v>#N/A</v>
      </c>
      <c r="J333" s="45" t="e">
        <f>_xlfn.XLOOKUP(Tabla12[[#This Row],[nodoc]],'[1]Temporales 2022'!$B$146:$B$362,'[1]Temporales 2022'!$G$146:$G$362)</f>
        <v>#N/A</v>
      </c>
      <c r="K333" s="43">
        <v>22000</v>
      </c>
      <c r="L333" s="46">
        <v>0</v>
      </c>
      <c r="M333" s="43">
        <v>668.8</v>
      </c>
      <c r="N333" s="43">
        <v>631.4</v>
      </c>
      <c r="O333" s="44">
        <f>+Tabla12[[#This Row],[sbruto]]-Tabla12[[#This Row],[Impuesto Sobre la R]]-Tabla12[[#This Row],[Seguro Familiar de]]-Tabla12[[#This Row],[AFP]]-Tabla12[[#This Row],[sneto]]</f>
        <v>14424.289999999999</v>
      </c>
      <c r="P333" s="41">
        <v>6275.51</v>
      </c>
      <c r="Q333" s="15" t="str" cm="1">
        <f t="array" ref="Q333">_xlfn.XLOOKUP(Tabla12[[#This Row],[codigo]],Tabla5[codigo],LEFT(Tabla5[Genero],1))</f>
        <v>M</v>
      </c>
      <c r="R333" s="15" t="str">
        <f>_xlfn.XLOOKUP(Tabla12[[#This Row],[codigo]],Tabla5[codigo],Tabla5[Lugar Funciones Codigo])</f>
        <v>01.83.00.00.11.02.03</v>
      </c>
    </row>
    <row r="334" spans="1:18">
      <c r="A334" s="40" t="s">
        <v>11</v>
      </c>
      <c r="B334" s="40" t="str">
        <f t="shared" si="5"/>
        <v>2.1.1.1.0100115415689</v>
      </c>
      <c r="C334" s="40" t="str">
        <f>_xlfn.XLOOKUP(A334,ctas[Tipo Empleado],ctas[cta])</f>
        <v>2.1.1.1.01</v>
      </c>
      <c r="D334" s="40" t="s">
        <v>2241</v>
      </c>
      <c r="E334" s="40" t="str">
        <f>_xlfn.XLOOKUP(Tabla12[[#This Row],[codigo]],Tabla5[codigo],Tabla5[Empleado])</f>
        <v>CONFESORA MORENO BELTRAN</v>
      </c>
      <c r="F334" s="40" t="str">
        <f>_xlfn.XLOOKUP(Tabla12[[#This Row],[codigo]],Tabla5[codigo],Tabla5[Cargo])</f>
        <v>CONSERJE</v>
      </c>
      <c r="G334" s="40" t="str">
        <f>_xlfn.XLOOKUP(Tabla12[[#This Row],[codigo]],Tabla5[codigo],Tabla5[Lugar Funciones])</f>
        <v>DIVISION DE MAYORDOMIA</v>
      </c>
      <c r="H334" s="45" t="str">
        <f>Tabla12[[#This Row],[TIPO]]</f>
        <v>FIJO</v>
      </c>
      <c r="I334" s="45" t="e">
        <f>_xlfn.XLOOKUP(Tabla12[[#This Row],[nodoc]],'[1]Temporales 2022'!$B$146:$B$362,'[1]Temporales 2022'!$F$146:$F$362)</f>
        <v>#N/A</v>
      </c>
      <c r="J334" s="45" t="e">
        <f>_xlfn.XLOOKUP(Tabla12[[#This Row],[nodoc]],'[1]Temporales 2022'!$B$146:$B$362,'[1]Temporales 2022'!$G$146:$G$362)</f>
        <v>#N/A</v>
      </c>
      <c r="K334" s="43">
        <v>20000</v>
      </c>
      <c r="L334" s="46">
        <v>0</v>
      </c>
      <c r="M334" s="43">
        <v>608</v>
      </c>
      <c r="N334" s="43">
        <v>574</v>
      </c>
      <c r="O334" s="44">
        <f>+Tabla12[[#This Row],[sbruto]]-Tabla12[[#This Row],[Impuesto Sobre la R]]-Tabla12[[#This Row],[Seguro Familiar de]]-Tabla12[[#This Row],[AFP]]-Tabla12[[#This Row],[sneto]]</f>
        <v>11863.869999999999</v>
      </c>
      <c r="P334" s="41">
        <v>6954.13</v>
      </c>
      <c r="Q334" s="15" t="str" cm="1">
        <f t="array" ref="Q334">_xlfn.XLOOKUP(Tabla12[[#This Row],[codigo]],Tabla5[codigo],LEFT(Tabla5[Genero],1))</f>
        <v>F</v>
      </c>
      <c r="R334" s="15" t="str">
        <f>_xlfn.XLOOKUP(Tabla12[[#This Row],[codigo]],Tabla5[codigo],Tabla5[Lugar Funciones Codigo])</f>
        <v>01.83.00.00.11.02.03</v>
      </c>
    </row>
    <row r="335" spans="1:18">
      <c r="A335" s="40" t="s">
        <v>11</v>
      </c>
      <c r="B335" s="40" t="str">
        <f t="shared" si="5"/>
        <v>2.1.1.1.0100103528907</v>
      </c>
      <c r="C335" s="40" t="str">
        <f>_xlfn.XLOOKUP(A335,ctas[Tipo Empleado],ctas[cta])</f>
        <v>2.1.1.1.01</v>
      </c>
      <c r="D335" s="40" t="s">
        <v>1384</v>
      </c>
      <c r="E335" s="40" t="str">
        <f>_xlfn.XLOOKUP(Tabla12[[#This Row],[codigo]],Tabla5[codigo],Tabla5[Empleado])</f>
        <v>ELBA MARIA MONTERO FLORIAN</v>
      </c>
      <c r="F335" s="40" t="str">
        <f>_xlfn.XLOOKUP(Tabla12[[#This Row],[codigo]],Tabla5[codigo],Tabla5[Cargo])</f>
        <v>CONSERJE</v>
      </c>
      <c r="G335" s="40" t="str">
        <f>_xlfn.XLOOKUP(Tabla12[[#This Row],[codigo]],Tabla5[codigo],Tabla5[Lugar Funciones])</f>
        <v>DIVISION DE MAYORDOMIA</v>
      </c>
      <c r="H335" s="45" t="str">
        <f>Tabla12[[#This Row],[TIPO]]</f>
        <v>FIJO</v>
      </c>
      <c r="I335" s="45" t="e">
        <f>_xlfn.XLOOKUP(Tabla12[[#This Row],[nodoc]],'[1]Temporales 2022'!$B$146:$B$362,'[1]Temporales 2022'!$F$146:$F$362)</f>
        <v>#N/A</v>
      </c>
      <c r="J335" s="45" t="e">
        <f>_xlfn.XLOOKUP(Tabla12[[#This Row],[nodoc]],'[1]Temporales 2022'!$B$146:$B$362,'[1]Temporales 2022'!$G$146:$G$362)</f>
        <v>#N/A</v>
      </c>
      <c r="K335" s="43">
        <v>20000</v>
      </c>
      <c r="L335" s="46">
        <v>0</v>
      </c>
      <c r="M335" s="43">
        <v>608</v>
      </c>
      <c r="N335" s="43">
        <v>574</v>
      </c>
      <c r="O335" s="44">
        <f>+Tabla12[[#This Row],[sbruto]]-Tabla12[[#This Row],[Impuesto Sobre la R]]-Tabla12[[#This Row],[Seguro Familiar de]]-Tabla12[[#This Row],[AFP]]-Tabla12[[#This Row],[sneto]]</f>
        <v>10177.219999999999</v>
      </c>
      <c r="P335" s="41">
        <v>8640.7800000000007</v>
      </c>
      <c r="Q335" s="15" t="str" cm="1">
        <f t="array" ref="Q335">_xlfn.XLOOKUP(Tabla12[[#This Row],[codigo]],Tabla5[codigo],LEFT(Tabla5[Genero],1))</f>
        <v>F</v>
      </c>
      <c r="R335" s="15" t="str">
        <f>_xlfn.XLOOKUP(Tabla12[[#This Row],[codigo]],Tabla5[codigo],Tabla5[Lugar Funciones Codigo])</f>
        <v>01.83.00.00.11.02.03</v>
      </c>
    </row>
    <row r="336" spans="1:18">
      <c r="A336" s="40" t="s">
        <v>11</v>
      </c>
      <c r="B336" s="40" t="str">
        <f t="shared" si="5"/>
        <v>2.1.1.1.0102000091658</v>
      </c>
      <c r="C336" s="40" t="str">
        <f>_xlfn.XLOOKUP(A336,ctas[Tipo Empleado],ctas[cta])</f>
        <v>2.1.1.1.01</v>
      </c>
      <c r="D336" s="40" t="s">
        <v>2300</v>
      </c>
      <c r="E336" s="40" t="str">
        <f>_xlfn.XLOOKUP(Tabla12[[#This Row],[codigo]],Tabla5[codigo],Tabla5[Empleado])</f>
        <v>GUSTAVO FLRORIAN SEIS</v>
      </c>
      <c r="F336" s="40" t="str">
        <f>_xlfn.XLOOKUP(Tabla12[[#This Row],[codigo]],Tabla5[codigo],Tabla5[Cargo])</f>
        <v>CONSERJE</v>
      </c>
      <c r="G336" s="40" t="str">
        <f>_xlfn.XLOOKUP(Tabla12[[#This Row],[codigo]],Tabla5[codigo],Tabla5[Lugar Funciones])</f>
        <v>DIVISION DE MAYORDOMIA</v>
      </c>
      <c r="H336" s="45" t="str">
        <f>Tabla12[[#This Row],[TIPO]]</f>
        <v>FIJO</v>
      </c>
      <c r="I336" s="45" t="e">
        <f>_xlfn.XLOOKUP(Tabla12[[#This Row],[nodoc]],'[1]Temporales 2022'!$B$146:$B$362,'[1]Temporales 2022'!$F$146:$F$362)</f>
        <v>#N/A</v>
      </c>
      <c r="J336" s="45" t="e">
        <f>_xlfn.XLOOKUP(Tabla12[[#This Row],[nodoc]],'[1]Temporales 2022'!$B$146:$B$362,'[1]Temporales 2022'!$G$146:$G$362)</f>
        <v>#N/A</v>
      </c>
      <c r="K336" s="43">
        <v>20000</v>
      </c>
      <c r="L336" s="46">
        <v>0</v>
      </c>
      <c r="M336" s="43">
        <v>608</v>
      </c>
      <c r="N336" s="43">
        <v>574</v>
      </c>
      <c r="O336" s="44">
        <f>+Tabla12[[#This Row],[sbruto]]-Tabla12[[#This Row],[Impuesto Sobre la R]]-Tabla12[[#This Row],[Seguro Familiar de]]-Tabla12[[#This Row],[AFP]]-Tabla12[[#This Row],[sneto]]</f>
        <v>9405.67</v>
      </c>
      <c r="P336" s="41">
        <v>9412.33</v>
      </c>
      <c r="Q336" s="15" t="str" cm="1">
        <f t="array" ref="Q336">_xlfn.XLOOKUP(Tabla12[[#This Row],[codigo]],Tabla5[codigo],LEFT(Tabla5[Genero],1))</f>
        <v>M</v>
      </c>
      <c r="R336" s="15" t="str">
        <f>_xlfn.XLOOKUP(Tabla12[[#This Row],[codigo]],Tabla5[codigo],Tabla5[Lugar Funciones Codigo])</f>
        <v>01.83.00.00.11.02.03</v>
      </c>
    </row>
    <row r="337" spans="1:18">
      <c r="A337" s="40" t="s">
        <v>11</v>
      </c>
      <c r="B337" s="40" t="str">
        <f t="shared" si="5"/>
        <v>2.1.1.1.0100118871680</v>
      </c>
      <c r="C337" s="40" t="str">
        <f>_xlfn.XLOOKUP(A337,ctas[Tipo Empleado],ctas[cta])</f>
        <v>2.1.1.1.01</v>
      </c>
      <c r="D337" s="40" t="s">
        <v>2310</v>
      </c>
      <c r="E337" s="40" t="str">
        <f>_xlfn.XLOOKUP(Tabla12[[#This Row],[codigo]],Tabla5[codigo],Tabla5[Empleado])</f>
        <v>JESUS REYNALDO RODRIGUEZ MOYA</v>
      </c>
      <c r="F337" s="40" t="str">
        <f>_xlfn.XLOOKUP(Tabla12[[#This Row],[codigo]],Tabla5[codigo],Tabla5[Cargo])</f>
        <v>JARDINERO (A)</v>
      </c>
      <c r="G337" s="40" t="str">
        <f>_xlfn.XLOOKUP(Tabla12[[#This Row],[codigo]],Tabla5[codigo],Tabla5[Lugar Funciones])</f>
        <v>DIVISION DE MAYORDOMIA</v>
      </c>
      <c r="H337" s="43" t="str">
        <f>Tabla12[[#This Row],[TIPO]]</f>
        <v>FIJO</v>
      </c>
      <c r="I337" s="43" t="e">
        <f>_xlfn.XLOOKUP(Tabla12[[#This Row],[nodoc]],'[1]Temporales 2022'!$B$146:$B$362,'[1]Temporales 2022'!$F$146:$F$362)</f>
        <v>#N/A</v>
      </c>
      <c r="J337" s="43" t="e">
        <f>_xlfn.XLOOKUP(Tabla12[[#This Row],[nodoc]],'[1]Temporales 2022'!$B$146:$B$362,'[1]Temporales 2022'!$G$146:$G$362)</f>
        <v>#N/A</v>
      </c>
      <c r="K337" s="43">
        <v>20000</v>
      </c>
      <c r="L337" s="44">
        <v>0</v>
      </c>
      <c r="M337" s="43">
        <v>608</v>
      </c>
      <c r="N337" s="43">
        <v>574</v>
      </c>
      <c r="O337" s="44">
        <f>+Tabla12[[#This Row],[sbruto]]-Tabla12[[#This Row],[Impuesto Sobre la R]]-Tabla12[[#This Row],[Seguro Familiar de]]-Tabla12[[#This Row],[AFP]]-Tabla12[[#This Row],[sneto]]</f>
        <v>13095.48</v>
      </c>
      <c r="P337" s="41">
        <v>5722.52</v>
      </c>
      <c r="Q337" s="15" t="str" cm="1">
        <f t="array" ref="Q337">_xlfn.XLOOKUP(Tabla12[[#This Row],[codigo]],Tabla5[codigo],LEFT(Tabla5[Genero],1))</f>
        <v>M</v>
      </c>
      <c r="R337" s="15" t="str">
        <f>_xlfn.XLOOKUP(Tabla12[[#This Row],[codigo]],Tabla5[codigo],Tabla5[Lugar Funciones Codigo])</f>
        <v>01.83.00.00.11.02.03</v>
      </c>
    </row>
    <row r="338" spans="1:18">
      <c r="A338" s="40" t="s">
        <v>11</v>
      </c>
      <c r="B338" s="40" t="str">
        <f t="shared" si="5"/>
        <v>2.1.1.1.0100102648078</v>
      </c>
      <c r="C338" s="40" t="str">
        <f>_xlfn.XLOOKUP(A338,ctas[Tipo Empleado],ctas[cta])</f>
        <v>2.1.1.1.01</v>
      </c>
      <c r="D338" s="40" t="s">
        <v>2367</v>
      </c>
      <c r="E338" s="40" t="str">
        <f>_xlfn.XLOOKUP(Tabla12[[#This Row],[codigo]],Tabla5[codigo],Tabla5[Empleado])</f>
        <v>MARCELINA BUSI BERROA</v>
      </c>
      <c r="F338" s="40" t="str">
        <f>_xlfn.XLOOKUP(Tabla12[[#This Row],[codigo]],Tabla5[codigo],Tabla5[Cargo])</f>
        <v>CONSERJE</v>
      </c>
      <c r="G338" s="40" t="str">
        <f>_xlfn.XLOOKUP(Tabla12[[#This Row],[codigo]],Tabla5[codigo],Tabla5[Lugar Funciones])</f>
        <v>DIVISION DE MAYORDOMIA</v>
      </c>
      <c r="H338" s="43" t="str">
        <f>Tabla12[[#This Row],[TIPO]]</f>
        <v>FIJO</v>
      </c>
      <c r="I338" s="43" t="e">
        <f>_xlfn.XLOOKUP(Tabla12[[#This Row],[nodoc]],'[1]Temporales 2022'!$B$146:$B$362,'[1]Temporales 2022'!$F$146:$F$362)</f>
        <v>#N/A</v>
      </c>
      <c r="J338" s="43" t="e">
        <f>_xlfn.XLOOKUP(Tabla12[[#This Row],[nodoc]],'[1]Temporales 2022'!$B$146:$B$362,'[1]Temporales 2022'!$G$146:$G$362)</f>
        <v>#N/A</v>
      </c>
      <c r="K338" s="43">
        <v>20000</v>
      </c>
      <c r="L338" s="44">
        <v>0</v>
      </c>
      <c r="M338" s="43">
        <v>608</v>
      </c>
      <c r="N338" s="43">
        <v>574</v>
      </c>
      <c r="O338" s="44">
        <f>+Tabla12[[#This Row],[sbruto]]-Tabla12[[#This Row],[Impuesto Sobre la R]]-Tabla12[[#This Row],[Seguro Familiar de]]-Tabla12[[#This Row],[AFP]]-Tabla12[[#This Row],[sneto]]</f>
        <v>10113.73</v>
      </c>
      <c r="P338" s="41">
        <v>8704.27</v>
      </c>
      <c r="Q338" s="15" t="str" cm="1">
        <f t="array" ref="Q338">_xlfn.XLOOKUP(Tabla12[[#This Row],[codigo]],Tabla5[codigo],LEFT(Tabla5[Genero],1))</f>
        <v>F</v>
      </c>
      <c r="R338" s="15" t="str">
        <f>_xlfn.XLOOKUP(Tabla12[[#This Row],[codigo]],Tabla5[codigo],Tabla5[Lugar Funciones Codigo])</f>
        <v>01.83.00.00.11.02.03</v>
      </c>
    </row>
    <row r="339" spans="1:18">
      <c r="A339" s="40" t="s">
        <v>11</v>
      </c>
      <c r="B339" s="40" t="str">
        <f t="shared" si="5"/>
        <v>2.1.1.1.0100117677989</v>
      </c>
      <c r="C339" s="40" t="str">
        <f>_xlfn.XLOOKUP(A339,ctas[Tipo Empleado],ctas[cta])</f>
        <v>2.1.1.1.01</v>
      </c>
      <c r="D339" s="40" t="s">
        <v>1414</v>
      </c>
      <c r="E339" s="40" t="str">
        <f>_xlfn.XLOOKUP(Tabla12[[#This Row],[codigo]],Tabla5[codigo],Tabla5[Empleado])</f>
        <v>MARIA MERCEDES BAUTISTA SANCHEZ</v>
      </c>
      <c r="F339" s="40" t="str">
        <f>_xlfn.XLOOKUP(Tabla12[[#This Row],[codigo]],Tabla5[codigo],Tabla5[Cargo])</f>
        <v>CONSERJE</v>
      </c>
      <c r="G339" s="40" t="str">
        <f>_xlfn.XLOOKUP(Tabla12[[#This Row],[codigo]],Tabla5[codigo],Tabla5[Lugar Funciones])</f>
        <v>DIVISION DE MAYORDOMIA</v>
      </c>
      <c r="H339" s="45" t="str">
        <f>Tabla12[[#This Row],[TIPO]]</f>
        <v>FIJO</v>
      </c>
      <c r="I339" s="45" t="e">
        <f>_xlfn.XLOOKUP(Tabla12[[#This Row],[nodoc]],'[1]Temporales 2022'!$B$146:$B$362,'[1]Temporales 2022'!$F$146:$F$362)</f>
        <v>#N/A</v>
      </c>
      <c r="J339" s="45" t="e">
        <f>_xlfn.XLOOKUP(Tabla12[[#This Row],[nodoc]],'[1]Temporales 2022'!$B$146:$B$362,'[1]Temporales 2022'!$G$146:$G$362)</f>
        <v>#N/A</v>
      </c>
      <c r="K339" s="43">
        <v>20000</v>
      </c>
      <c r="L339" s="46">
        <v>0</v>
      </c>
      <c r="M339" s="43">
        <v>608</v>
      </c>
      <c r="N339" s="43">
        <v>574</v>
      </c>
      <c r="O339" s="44">
        <f>+Tabla12[[#This Row],[sbruto]]-Tabla12[[#This Row],[Impuesto Sobre la R]]-Tabla12[[#This Row],[Seguro Familiar de]]-Tabla12[[#This Row],[AFP]]-Tabla12[[#This Row],[sneto]]</f>
        <v>14658.34</v>
      </c>
      <c r="P339" s="41">
        <v>4159.66</v>
      </c>
      <c r="Q339" s="15" t="str" cm="1">
        <f t="array" ref="Q339">_xlfn.XLOOKUP(Tabla12[[#This Row],[codigo]],Tabla5[codigo],LEFT(Tabla5[Genero],1))</f>
        <v>F</v>
      </c>
      <c r="R339" s="15" t="str">
        <f>_xlfn.XLOOKUP(Tabla12[[#This Row],[codigo]],Tabla5[codigo],Tabla5[Lugar Funciones Codigo])</f>
        <v>01.83.00.00.11.02.03</v>
      </c>
    </row>
    <row r="340" spans="1:18">
      <c r="A340" s="40" t="s">
        <v>11</v>
      </c>
      <c r="B340" s="40" t="str">
        <f t="shared" si="5"/>
        <v>2.1.1.1.0100100104603</v>
      </c>
      <c r="C340" s="40" t="str">
        <f>_xlfn.XLOOKUP(A340,ctas[Tipo Empleado],ctas[cta])</f>
        <v>2.1.1.1.01</v>
      </c>
      <c r="D340" s="40" t="s">
        <v>2391</v>
      </c>
      <c r="E340" s="40" t="str">
        <f>_xlfn.XLOOKUP(Tabla12[[#This Row],[codigo]],Tabla5[codigo],Tabla5[Empleado])</f>
        <v>NOEMI TORRE MERCEDES</v>
      </c>
      <c r="F340" s="40" t="str">
        <f>_xlfn.XLOOKUP(Tabla12[[#This Row],[codigo]],Tabla5[codigo],Tabla5[Cargo])</f>
        <v>CONSERJE</v>
      </c>
      <c r="G340" s="40" t="str">
        <f>_xlfn.XLOOKUP(Tabla12[[#This Row],[codigo]],Tabla5[codigo],Tabla5[Lugar Funciones])</f>
        <v>DIVISION DE MAYORDOMIA</v>
      </c>
      <c r="H340" s="43" t="str">
        <f>Tabla12[[#This Row],[TIPO]]</f>
        <v>FIJO</v>
      </c>
      <c r="I340" s="43" t="e">
        <f>_xlfn.XLOOKUP(Tabla12[[#This Row],[nodoc]],'[1]Temporales 2022'!$B$146:$B$362,'[1]Temporales 2022'!$F$146:$F$362)</f>
        <v>#N/A</v>
      </c>
      <c r="J340" s="43" t="e">
        <f>_xlfn.XLOOKUP(Tabla12[[#This Row],[nodoc]],'[1]Temporales 2022'!$B$146:$B$362,'[1]Temporales 2022'!$G$146:$G$362)</f>
        <v>#N/A</v>
      </c>
      <c r="K340" s="43">
        <v>20000</v>
      </c>
      <c r="L340" s="44">
        <v>0</v>
      </c>
      <c r="M340" s="43">
        <v>608</v>
      </c>
      <c r="N340" s="43">
        <v>574</v>
      </c>
      <c r="O340" s="44">
        <f>+Tabla12[[#This Row],[sbruto]]-Tabla12[[#This Row],[Impuesto Sobre la R]]-Tabla12[[#This Row],[Seguro Familiar de]]-Tabla12[[#This Row],[AFP]]-Tabla12[[#This Row],[sneto]]</f>
        <v>1921</v>
      </c>
      <c r="P340" s="41">
        <v>16897</v>
      </c>
      <c r="Q340" s="15" t="str" cm="1">
        <f t="array" ref="Q340">_xlfn.XLOOKUP(Tabla12[[#This Row],[codigo]],Tabla5[codigo],LEFT(Tabla5[Genero],1))</f>
        <v>F</v>
      </c>
      <c r="R340" s="15" t="str">
        <f>_xlfn.XLOOKUP(Tabla12[[#This Row],[codigo]],Tabla5[codigo],Tabla5[Lugar Funciones Codigo])</f>
        <v>01.83.00.00.11.02.03</v>
      </c>
    </row>
    <row r="341" spans="1:18">
      <c r="A341" s="40" t="s">
        <v>11</v>
      </c>
      <c r="B341" s="40" t="str">
        <f t="shared" si="5"/>
        <v>2.1.1.1.0100114402571</v>
      </c>
      <c r="C341" s="40" t="str">
        <f>_xlfn.XLOOKUP(A341,ctas[Tipo Empleado],ctas[cta])</f>
        <v>2.1.1.1.01</v>
      </c>
      <c r="D341" s="40" t="s">
        <v>2266</v>
      </c>
      <c r="E341" s="40" t="str">
        <f>_xlfn.XLOOKUP(Tabla12[[#This Row],[codigo]],Tabla5[codigo],Tabla5[Empleado])</f>
        <v>ERNESTINA GONZALEZ MORALES</v>
      </c>
      <c r="F341" s="40" t="str">
        <f>_xlfn.XLOOKUP(Tabla12[[#This Row],[codigo]],Tabla5[codigo],Tabla5[Cargo])</f>
        <v>CONSERJE</v>
      </c>
      <c r="G341" s="40" t="str">
        <f>_xlfn.XLOOKUP(Tabla12[[#This Row],[codigo]],Tabla5[codigo],Tabla5[Lugar Funciones])</f>
        <v>DIVISION DE MAYORDOMIA</v>
      </c>
      <c r="H341" s="43" t="str">
        <f>Tabla12[[#This Row],[TIPO]]</f>
        <v>FIJO</v>
      </c>
      <c r="I341" s="43" t="e">
        <f>_xlfn.XLOOKUP(Tabla12[[#This Row],[nodoc]],'[1]Temporales 2022'!$B$146:$B$362,'[1]Temporales 2022'!$F$146:$F$362)</f>
        <v>#N/A</v>
      </c>
      <c r="J341" s="43" t="e">
        <f>_xlfn.XLOOKUP(Tabla12[[#This Row],[nodoc]],'[1]Temporales 2022'!$B$146:$B$362,'[1]Temporales 2022'!$G$146:$G$362)</f>
        <v>#N/A</v>
      </c>
      <c r="K341" s="43">
        <v>16500</v>
      </c>
      <c r="L341" s="44">
        <v>0</v>
      </c>
      <c r="M341" s="43">
        <v>501.6</v>
      </c>
      <c r="N341" s="43">
        <v>473.55</v>
      </c>
      <c r="O341" s="44">
        <f>+Tabla12[[#This Row],[sbruto]]-Tabla12[[#This Row],[Impuesto Sobre la R]]-Tabla12[[#This Row],[Seguro Familiar de]]-Tabla12[[#This Row],[AFP]]-Tabla12[[#This Row],[sneto]]</f>
        <v>1571</v>
      </c>
      <c r="P341" s="41">
        <v>13953.85</v>
      </c>
      <c r="Q341" s="15" t="str" cm="1">
        <f t="array" ref="Q341">_xlfn.XLOOKUP(Tabla12[[#This Row],[codigo]],Tabla5[codigo],LEFT(Tabla5[Genero],1))</f>
        <v>F</v>
      </c>
      <c r="R341" s="15" t="str">
        <f>_xlfn.XLOOKUP(Tabla12[[#This Row],[codigo]],Tabla5[codigo],Tabla5[Lugar Funciones Codigo])</f>
        <v>01.83.00.00.11.02.03</v>
      </c>
    </row>
    <row r="342" spans="1:18">
      <c r="A342" s="40" t="s">
        <v>11</v>
      </c>
      <c r="B342" s="40" t="str">
        <f t="shared" si="5"/>
        <v>2.1.1.1.0100117000687</v>
      </c>
      <c r="C342" s="40" t="str">
        <f>_xlfn.XLOOKUP(A342,ctas[Tipo Empleado],ctas[cta])</f>
        <v>2.1.1.1.01</v>
      </c>
      <c r="D342" s="40" t="s">
        <v>2465</v>
      </c>
      <c r="E342" s="40" t="str">
        <f>_xlfn.XLOOKUP(Tabla12[[#This Row],[codigo]],Tabla5[codigo],Tabla5[Empleado])</f>
        <v>WENDI ARACELIS PEREZ BRITO</v>
      </c>
      <c r="F342" s="40" t="str">
        <f>_xlfn.XLOOKUP(Tabla12[[#This Row],[codigo]],Tabla5[codigo],Tabla5[Cargo])</f>
        <v>CONSERJE</v>
      </c>
      <c r="G342" s="40" t="str">
        <f>_xlfn.XLOOKUP(Tabla12[[#This Row],[codigo]],Tabla5[codigo],Tabla5[Lugar Funciones])</f>
        <v>DIVISION DE MAYORDOMIA</v>
      </c>
      <c r="H342" s="45" t="str">
        <f>Tabla12[[#This Row],[TIPO]]</f>
        <v>FIJO</v>
      </c>
      <c r="I342" s="45" t="e">
        <f>_xlfn.XLOOKUP(Tabla12[[#This Row],[nodoc]],'[1]Temporales 2022'!$B$146:$B$362,'[1]Temporales 2022'!$F$146:$F$362)</f>
        <v>#N/A</v>
      </c>
      <c r="J342" s="45" t="e">
        <f>_xlfn.XLOOKUP(Tabla12[[#This Row],[nodoc]],'[1]Temporales 2022'!$B$146:$B$362,'[1]Temporales 2022'!$G$146:$G$362)</f>
        <v>#N/A</v>
      </c>
      <c r="K342" s="43">
        <v>16500</v>
      </c>
      <c r="L342" s="46">
        <v>0</v>
      </c>
      <c r="M342" s="43">
        <v>501.6</v>
      </c>
      <c r="N342" s="43">
        <v>473.55</v>
      </c>
      <c r="O342" s="44">
        <f>+Tabla12[[#This Row],[sbruto]]-Tabla12[[#This Row],[Impuesto Sobre la R]]-Tabla12[[#This Row],[Seguro Familiar de]]-Tabla12[[#This Row],[AFP]]-Tabla12[[#This Row],[sneto]]</f>
        <v>1071</v>
      </c>
      <c r="P342" s="41">
        <v>14453.85</v>
      </c>
      <c r="Q342" s="15" t="str" cm="1">
        <f t="array" ref="Q342">_xlfn.XLOOKUP(Tabla12[[#This Row],[codigo]],Tabla5[codigo],LEFT(Tabla5[Genero],1))</f>
        <v>F</v>
      </c>
      <c r="R342" s="15" t="str">
        <f>_xlfn.XLOOKUP(Tabla12[[#This Row],[codigo]],Tabla5[codigo],Tabla5[Lugar Funciones Codigo])</f>
        <v>01.83.00.00.11.02.03</v>
      </c>
    </row>
    <row r="343" spans="1:18">
      <c r="A343" s="40" t="s">
        <v>11</v>
      </c>
      <c r="B343" s="40" t="str">
        <f t="shared" si="5"/>
        <v>2.1.1.1.0140229453101</v>
      </c>
      <c r="C343" s="40" t="str">
        <f>_xlfn.XLOOKUP(A343,ctas[Tipo Empleado],ctas[cta])</f>
        <v>2.1.1.1.01</v>
      </c>
      <c r="D343" s="40" t="s">
        <v>2238</v>
      </c>
      <c r="E343" s="40" t="str">
        <f>_xlfn.XLOOKUP(Tabla12[[#This Row],[codigo]],Tabla5[codigo],Tabla5[Empleado])</f>
        <v>CHARLENNY MICHEL TAVERAS CARVAJAL</v>
      </c>
      <c r="F343" s="40" t="str">
        <f>_xlfn.XLOOKUP(Tabla12[[#This Row],[codigo]],Tabla5[codigo],Tabla5[Cargo])</f>
        <v>CONSERJE</v>
      </c>
      <c r="G343" s="40" t="str">
        <f>_xlfn.XLOOKUP(Tabla12[[#This Row],[codigo]],Tabla5[codigo],Tabla5[Lugar Funciones])</f>
        <v>DIVISION DE MAYORDOMIA</v>
      </c>
      <c r="H343" s="45" t="str">
        <f>Tabla12[[#This Row],[TIPO]]</f>
        <v>FIJO</v>
      </c>
      <c r="I343" s="45" t="e">
        <f>_xlfn.XLOOKUP(Tabla12[[#This Row],[nodoc]],'[1]Temporales 2022'!$B$146:$B$362,'[1]Temporales 2022'!$F$146:$F$362)</f>
        <v>#N/A</v>
      </c>
      <c r="J343" s="45" t="e">
        <f>_xlfn.XLOOKUP(Tabla12[[#This Row],[nodoc]],'[1]Temporales 2022'!$B$146:$B$362,'[1]Temporales 2022'!$G$146:$G$362)</f>
        <v>#N/A</v>
      </c>
      <c r="K343" s="43">
        <v>16000</v>
      </c>
      <c r="L343" s="46">
        <v>0</v>
      </c>
      <c r="M343" s="43">
        <v>486.4</v>
      </c>
      <c r="N343" s="43">
        <v>459.2</v>
      </c>
      <c r="O343" s="44">
        <f>+Tabla12[[#This Row],[sbruto]]-Tabla12[[#This Row],[Impuesto Sobre la R]]-Tabla12[[#This Row],[Seguro Familiar de]]-Tabla12[[#This Row],[AFP]]-Tabla12[[#This Row],[sneto]]</f>
        <v>25</v>
      </c>
      <c r="P343" s="41">
        <v>15029.4</v>
      </c>
      <c r="Q343" s="15" t="str" cm="1">
        <f t="array" ref="Q343">_xlfn.XLOOKUP(Tabla12[[#This Row],[codigo]],Tabla5[codigo],LEFT(Tabla5[Genero],1))</f>
        <v>F</v>
      </c>
      <c r="R343" s="15" t="str">
        <f>_xlfn.XLOOKUP(Tabla12[[#This Row],[codigo]],Tabla5[codigo],Tabla5[Lugar Funciones Codigo])</f>
        <v>01.83.00.00.11.02.03</v>
      </c>
    </row>
    <row r="344" spans="1:18">
      <c r="A344" s="40" t="s">
        <v>11</v>
      </c>
      <c r="B344" s="40" t="str">
        <f t="shared" si="5"/>
        <v>2.1.1.1.0122300649609</v>
      </c>
      <c r="C344" s="40" t="str">
        <f>_xlfn.XLOOKUP(A344,ctas[Tipo Empleado],ctas[cta])</f>
        <v>2.1.1.1.01</v>
      </c>
      <c r="D344" s="40" t="s">
        <v>2439</v>
      </c>
      <c r="E344" s="40" t="str">
        <f>_xlfn.XLOOKUP(Tabla12[[#This Row],[codigo]],Tabla5[codigo],Tabla5[Empleado])</f>
        <v>ROSSIS NATALY ARIAS FELIZ</v>
      </c>
      <c r="F344" s="40" t="str">
        <f>_xlfn.XLOOKUP(Tabla12[[#This Row],[codigo]],Tabla5[codigo],Tabla5[Cargo])</f>
        <v>RECEPCIONISTA</v>
      </c>
      <c r="G344" s="40" t="str">
        <f>_xlfn.XLOOKUP(Tabla12[[#This Row],[codigo]],Tabla5[codigo],Tabla5[Lugar Funciones])</f>
        <v>DIRECCION DE RECURSOS HUMANOS</v>
      </c>
      <c r="H344" s="45" t="str">
        <f>Tabla12[[#This Row],[TIPO]]</f>
        <v>FIJO</v>
      </c>
      <c r="I344" s="45" t="e">
        <f>_xlfn.XLOOKUP(Tabla12[[#This Row],[nodoc]],'[1]Temporales 2022'!$B$146:$B$362,'[1]Temporales 2022'!$F$146:$F$362)</f>
        <v>#N/A</v>
      </c>
      <c r="J344" s="45" t="e">
        <f>_xlfn.XLOOKUP(Tabla12[[#This Row],[nodoc]],'[1]Temporales 2022'!$B$146:$B$362,'[1]Temporales 2022'!$G$146:$G$362)</f>
        <v>#N/A</v>
      </c>
      <c r="K344" s="43">
        <v>16000</v>
      </c>
      <c r="L344" s="46">
        <v>0</v>
      </c>
      <c r="M344" s="43">
        <v>486.4</v>
      </c>
      <c r="N344" s="43">
        <v>459.2</v>
      </c>
      <c r="O344" s="44">
        <f>+Tabla12[[#This Row],[sbruto]]-Tabla12[[#This Row],[Impuesto Sobre la R]]-Tabla12[[#This Row],[Seguro Familiar de]]-Tabla12[[#This Row],[AFP]]-Tabla12[[#This Row],[sneto]]</f>
        <v>25</v>
      </c>
      <c r="P344" s="41">
        <v>15029.4</v>
      </c>
      <c r="Q344" s="15" t="str" cm="1">
        <f t="array" ref="Q344">_xlfn.XLOOKUP(Tabla12[[#This Row],[codigo]],Tabla5[codigo],LEFT(Tabla5[Genero],1))</f>
        <v>F</v>
      </c>
      <c r="R344" s="15" t="str">
        <f>_xlfn.XLOOKUP(Tabla12[[#This Row],[codigo]],Tabla5[codigo],Tabla5[Lugar Funciones Codigo])</f>
        <v>01.83.00.14</v>
      </c>
    </row>
    <row r="345" spans="1:18">
      <c r="A345" s="40" t="s">
        <v>11</v>
      </c>
      <c r="B345" s="40" t="str">
        <f t="shared" si="5"/>
        <v>2.1.1.1.0100114938855</v>
      </c>
      <c r="C345" s="40" t="str">
        <f>_xlfn.XLOOKUP(A345,ctas[Tipo Empleado],ctas[cta])</f>
        <v>2.1.1.1.01</v>
      </c>
      <c r="D345" s="40" t="s">
        <v>2437</v>
      </c>
      <c r="E345" s="40" t="str">
        <f>_xlfn.XLOOKUP(Tabla12[[#This Row],[codigo]],Tabla5[codigo],Tabla5[Empleado])</f>
        <v>ROSA ANGELICA NELCIDA NUÑEZ CASTRO</v>
      </c>
      <c r="F345" s="40" t="str">
        <f>_xlfn.XLOOKUP(Tabla12[[#This Row],[codigo]],Tabla5[codigo],Tabla5[Cargo])</f>
        <v>CONSERJE</v>
      </c>
      <c r="G345" s="40" t="str">
        <f>_xlfn.XLOOKUP(Tabla12[[#This Row],[codigo]],Tabla5[codigo],Tabla5[Lugar Funciones])</f>
        <v>DIVISION DE MAYORDOMIA</v>
      </c>
      <c r="H345" s="45" t="str">
        <f>Tabla12[[#This Row],[TIPO]]</f>
        <v>FIJO</v>
      </c>
      <c r="I345" s="45" t="e">
        <f>_xlfn.XLOOKUP(Tabla12[[#This Row],[nodoc]],'[1]Temporales 2022'!$B$146:$B$362,'[1]Temporales 2022'!$F$146:$F$362)</f>
        <v>#N/A</v>
      </c>
      <c r="J345" s="45" t="e">
        <f>_xlfn.XLOOKUP(Tabla12[[#This Row],[nodoc]],'[1]Temporales 2022'!$B$146:$B$362,'[1]Temporales 2022'!$G$146:$G$362)</f>
        <v>#N/A</v>
      </c>
      <c r="K345" s="43">
        <v>15000</v>
      </c>
      <c r="L345" s="46">
        <v>0</v>
      </c>
      <c r="M345" s="43">
        <v>456</v>
      </c>
      <c r="N345" s="43">
        <v>430.5</v>
      </c>
      <c r="O345" s="44">
        <f>+Tabla12[[#This Row],[sbruto]]-Tabla12[[#This Row],[Impuesto Sobre la R]]-Tabla12[[#This Row],[Seguro Familiar de]]-Tabla12[[#This Row],[AFP]]-Tabla12[[#This Row],[sneto]]</f>
        <v>6922.61</v>
      </c>
      <c r="P345" s="41">
        <v>7190.89</v>
      </c>
      <c r="Q345" s="15" t="str" cm="1">
        <f t="array" ref="Q345">_xlfn.XLOOKUP(Tabla12[[#This Row],[codigo]],Tabla5[codigo],LEFT(Tabla5[Genero],1))</f>
        <v>F</v>
      </c>
      <c r="R345" s="15" t="str">
        <f>_xlfn.XLOOKUP(Tabla12[[#This Row],[codigo]],Tabla5[codigo],Tabla5[Lugar Funciones Codigo])</f>
        <v>01.83.00.00.11.02.03</v>
      </c>
    </row>
    <row r="346" spans="1:18">
      <c r="A346" s="40" t="s">
        <v>11</v>
      </c>
      <c r="B346" s="40" t="str">
        <f t="shared" si="5"/>
        <v>2.1.1.1.0105900090944</v>
      </c>
      <c r="C346" s="40" t="str">
        <f>_xlfn.XLOOKUP(A346,ctas[Tipo Empleado],ctas[cta])</f>
        <v>2.1.1.1.01</v>
      </c>
      <c r="D346" s="40" t="s">
        <v>2359</v>
      </c>
      <c r="E346" s="40" t="str">
        <f>_xlfn.XLOOKUP(Tabla12[[#This Row],[codigo]],Tabla5[codigo],Tabla5[Empleado])</f>
        <v>LUCRECIO AMPARO</v>
      </c>
      <c r="F346" s="40" t="str">
        <f>_xlfn.XLOOKUP(Tabla12[[#This Row],[codigo]],Tabla5[codigo],Tabla5[Cargo])</f>
        <v>MENSAJERO</v>
      </c>
      <c r="G346" s="40" t="str">
        <f>_xlfn.XLOOKUP(Tabla12[[#This Row],[codigo]],Tabla5[codigo],Tabla5[Lugar Funciones])</f>
        <v>DIVISION DE MAYORDOMIA</v>
      </c>
      <c r="H346" s="45" t="str">
        <f>Tabla12[[#This Row],[TIPO]]</f>
        <v>FIJO</v>
      </c>
      <c r="I346" s="45" t="e">
        <f>_xlfn.XLOOKUP(Tabla12[[#This Row],[nodoc]],'[1]Temporales 2022'!$B$146:$B$362,'[1]Temporales 2022'!$F$146:$F$362)</f>
        <v>#N/A</v>
      </c>
      <c r="J346" s="45" t="e">
        <f>_xlfn.XLOOKUP(Tabla12[[#This Row],[nodoc]],'[1]Temporales 2022'!$B$146:$B$362,'[1]Temporales 2022'!$G$146:$G$362)</f>
        <v>#N/A</v>
      </c>
      <c r="K346" s="43">
        <v>13200</v>
      </c>
      <c r="L346" s="46">
        <v>0</v>
      </c>
      <c r="M346" s="43">
        <v>401.28</v>
      </c>
      <c r="N346" s="43">
        <v>378.84</v>
      </c>
      <c r="O346" s="44">
        <f>+Tabla12[[#This Row],[sbruto]]-Tabla12[[#This Row],[Impuesto Sobre la R]]-Tabla12[[#This Row],[Seguro Familiar de]]-Tabla12[[#This Row],[AFP]]-Tabla12[[#This Row],[sneto]]</f>
        <v>4453.9199999999992</v>
      </c>
      <c r="P346" s="41">
        <v>7965.96</v>
      </c>
      <c r="Q346" s="15" t="str" cm="1">
        <f t="array" ref="Q346">_xlfn.XLOOKUP(Tabla12[[#This Row],[codigo]],Tabla5[codigo],LEFT(Tabla5[Genero],1))</f>
        <v>M</v>
      </c>
      <c r="R346" s="15" t="str">
        <f>_xlfn.XLOOKUP(Tabla12[[#This Row],[codigo]],Tabla5[codigo],Tabla5[Lugar Funciones Codigo])</f>
        <v>01.83.00.00.11.02.03</v>
      </c>
    </row>
    <row r="347" spans="1:18">
      <c r="A347" s="40" t="s">
        <v>11</v>
      </c>
      <c r="B347" s="40" t="str">
        <f t="shared" si="5"/>
        <v>2.1.1.1.0100106856545</v>
      </c>
      <c r="C347" s="40" t="str">
        <f>_xlfn.XLOOKUP(A347,ctas[Tipo Empleado],ctas[cta])</f>
        <v>2.1.1.1.01</v>
      </c>
      <c r="D347" s="40" t="s">
        <v>2236</v>
      </c>
      <c r="E347" s="40" t="str">
        <f>_xlfn.XLOOKUP(Tabla12[[#This Row],[codigo]],Tabla5[codigo],Tabla5[Empleado])</f>
        <v>CARMEN TERRERO</v>
      </c>
      <c r="F347" s="40" t="str">
        <f>_xlfn.XLOOKUP(Tabla12[[#This Row],[codigo]],Tabla5[codigo],Tabla5[Cargo])</f>
        <v>CONSERJE</v>
      </c>
      <c r="G347" s="40" t="str">
        <f>_xlfn.XLOOKUP(Tabla12[[#This Row],[codigo]],Tabla5[codigo],Tabla5[Lugar Funciones])</f>
        <v>DIVISION DE MAYORDOMIA</v>
      </c>
      <c r="H347" s="45" t="str">
        <f>Tabla12[[#This Row],[TIPO]]</f>
        <v>FIJO</v>
      </c>
      <c r="I347" s="45" t="e">
        <f>_xlfn.XLOOKUP(Tabla12[[#This Row],[nodoc]],'[1]Temporales 2022'!$B$146:$B$362,'[1]Temporales 2022'!$F$146:$F$362)</f>
        <v>#N/A</v>
      </c>
      <c r="J347" s="45" t="e">
        <f>_xlfn.XLOOKUP(Tabla12[[#This Row],[nodoc]],'[1]Temporales 2022'!$B$146:$B$362,'[1]Temporales 2022'!$G$146:$G$362)</f>
        <v>#N/A</v>
      </c>
      <c r="K347" s="43">
        <v>11000</v>
      </c>
      <c r="L347" s="46">
        <v>0</v>
      </c>
      <c r="M347" s="43">
        <v>334.4</v>
      </c>
      <c r="N347" s="43">
        <v>315.7</v>
      </c>
      <c r="O347" s="44">
        <f>+Tabla12[[#This Row],[sbruto]]-Tabla12[[#This Row],[Impuesto Sobre la R]]-Tabla12[[#This Row],[Seguro Familiar de]]-Tabla12[[#This Row],[AFP]]-Tabla12[[#This Row],[sneto]]</f>
        <v>451</v>
      </c>
      <c r="P347" s="41">
        <v>9898.9</v>
      </c>
      <c r="Q347" s="15" t="str" cm="1">
        <f t="array" ref="Q347">_xlfn.XLOOKUP(Tabla12[[#This Row],[codigo]],Tabla5[codigo],LEFT(Tabla5[Genero],1))</f>
        <v>F</v>
      </c>
      <c r="R347" s="15" t="str">
        <f>_xlfn.XLOOKUP(Tabla12[[#This Row],[codigo]],Tabla5[codigo],Tabla5[Lugar Funciones Codigo])</f>
        <v>01.83.00.00.11.02.03</v>
      </c>
    </row>
    <row r="348" spans="1:18">
      <c r="A348" s="40" t="s">
        <v>11</v>
      </c>
      <c r="B348" s="40" t="str">
        <f t="shared" si="5"/>
        <v>2.1.1.1.0108100008575</v>
      </c>
      <c r="C348" s="40" t="str">
        <f>_xlfn.XLOOKUP(A348,ctas[Tipo Empleado],ctas[cta])</f>
        <v>2.1.1.1.01</v>
      </c>
      <c r="D348" s="40" t="s">
        <v>2223</v>
      </c>
      <c r="E348" s="40" t="str">
        <f>_xlfn.XLOOKUP(Tabla12[[#This Row],[codigo]],Tabla5[codigo],Tabla5[Empleado])</f>
        <v>BASILISA MENDEZ GIL</v>
      </c>
      <c r="F348" s="40" t="str">
        <f>_xlfn.XLOOKUP(Tabla12[[#This Row],[codigo]],Tabla5[codigo],Tabla5[Cargo])</f>
        <v>CONSERJE</v>
      </c>
      <c r="G348" s="40" t="str">
        <f>_xlfn.XLOOKUP(Tabla12[[#This Row],[codigo]],Tabla5[codigo],Tabla5[Lugar Funciones])</f>
        <v>DIVISION DE MAYORDOMIA</v>
      </c>
      <c r="H348" s="43" t="str">
        <f>Tabla12[[#This Row],[TIPO]]</f>
        <v>FIJO</v>
      </c>
      <c r="I348" s="43" t="e">
        <f>_xlfn.XLOOKUP(Tabla12[[#This Row],[nodoc]],'[1]Temporales 2022'!$B$146:$B$362,'[1]Temporales 2022'!$F$146:$F$362)</f>
        <v>#N/A</v>
      </c>
      <c r="J348" s="43" t="e">
        <f>_xlfn.XLOOKUP(Tabla12[[#This Row],[nodoc]],'[1]Temporales 2022'!$B$146:$B$362,'[1]Temporales 2022'!$G$146:$G$362)</f>
        <v>#N/A</v>
      </c>
      <c r="K348" s="43">
        <v>10000</v>
      </c>
      <c r="L348" s="44">
        <v>0</v>
      </c>
      <c r="M348" s="43">
        <v>304</v>
      </c>
      <c r="N348" s="43">
        <v>287</v>
      </c>
      <c r="O348" s="44">
        <f>+Tabla12[[#This Row],[sbruto]]-Tabla12[[#This Row],[Impuesto Sobre la R]]-Tabla12[[#This Row],[Seguro Familiar de]]-Tabla12[[#This Row],[AFP]]-Tabla12[[#This Row],[sneto]]</f>
        <v>375</v>
      </c>
      <c r="P348" s="41">
        <v>9034</v>
      </c>
      <c r="Q348" s="15" t="str" cm="1">
        <f t="array" ref="Q348">_xlfn.XLOOKUP(Tabla12[[#This Row],[codigo]],Tabla5[codigo],LEFT(Tabla5[Genero],1))</f>
        <v>F</v>
      </c>
      <c r="R348" s="15" t="str">
        <f>_xlfn.XLOOKUP(Tabla12[[#This Row],[codigo]],Tabla5[codigo],Tabla5[Lugar Funciones Codigo])</f>
        <v>01.83.00.00.11.02.03</v>
      </c>
    </row>
    <row r="349" spans="1:18">
      <c r="A349" s="40" t="s">
        <v>11</v>
      </c>
      <c r="B349" s="40" t="str">
        <f t="shared" si="5"/>
        <v>2.1.1.1.0100104307053</v>
      </c>
      <c r="C349" s="40" t="str">
        <f>_xlfn.XLOOKUP(A349,ctas[Tipo Empleado],ctas[cta])</f>
        <v>2.1.1.1.01</v>
      </c>
      <c r="D349" s="40" t="s">
        <v>2353</v>
      </c>
      <c r="E349" s="40" t="str">
        <f>_xlfn.XLOOKUP(Tabla12[[#This Row],[codigo]],Tabla5[codigo],Tabla5[Empleado])</f>
        <v>LIDIA RODRIGUEZ</v>
      </c>
      <c r="F349" s="40" t="str">
        <f>_xlfn.XLOOKUP(Tabla12[[#This Row],[codigo]],Tabla5[codigo],Tabla5[Cargo])</f>
        <v>CONSERJE</v>
      </c>
      <c r="G349" s="40" t="str">
        <f>_xlfn.XLOOKUP(Tabla12[[#This Row],[codigo]],Tabla5[codigo],Tabla5[Lugar Funciones])</f>
        <v>DIVISION DE MAYORDOMIA</v>
      </c>
      <c r="H349" s="45" t="str">
        <f>Tabla12[[#This Row],[TIPO]]</f>
        <v>FIJO</v>
      </c>
      <c r="I349" s="45" t="e">
        <f>_xlfn.XLOOKUP(Tabla12[[#This Row],[nodoc]],'[1]Temporales 2022'!$B$146:$B$362,'[1]Temporales 2022'!$F$146:$F$362)</f>
        <v>#N/A</v>
      </c>
      <c r="J349" s="45" t="e">
        <f>_xlfn.XLOOKUP(Tabla12[[#This Row],[nodoc]],'[1]Temporales 2022'!$B$146:$B$362,'[1]Temporales 2022'!$G$146:$G$362)</f>
        <v>#N/A</v>
      </c>
      <c r="K349" s="43">
        <v>10000</v>
      </c>
      <c r="L349" s="46">
        <v>0</v>
      </c>
      <c r="M349" s="43">
        <v>304</v>
      </c>
      <c r="N349" s="43">
        <v>287</v>
      </c>
      <c r="O349" s="44">
        <f>+Tabla12[[#This Row],[sbruto]]-Tabla12[[#This Row],[Impuesto Sobre la R]]-Tabla12[[#This Row],[Seguro Familiar de]]-Tabla12[[#This Row],[AFP]]-Tabla12[[#This Row],[sneto]]</f>
        <v>75</v>
      </c>
      <c r="P349" s="41">
        <v>9334</v>
      </c>
      <c r="Q349" s="15" t="str" cm="1">
        <f t="array" ref="Q349">_xlfn.XLOOKUP(Tabla12[[#This Row],[codigo]],Tabla5[codigo],LEFT(Tabla5[Genero],1))</f>
        <v>F</v>
      </c>
      <c r="R349" s="15" t="str">
        <f>_xlfn.XLOOKUP(Tabla12[[#This Row],[codigo]],Tabla5[codigo],Tabla5[Lugar Funciones Codigo])</f>
        <v>01.83.00.00.11.02.03</v>
      </c>
    </row>
    <row r="350" spans="1:18">
      <c r="A350" s="40" t="s">
        <v>11</v>
      </c>
      <c r="B350" s="40" t="str">
        <f t="shared" si="5"/>
        <v>2.1.1.1.0100108027061</v>
      </c>
      <c r="C350" s="40" t="str">
        <f>_xlfn.XLOOKUP(A350,ctas[Tipo Empleado],ctas[cta])</f>
        <v>2.1.1.1.01</v>
      </c>
      <c r="D350" s="40" t="s">
        <v>1442</v>
      </c>
      <c r="E350" s="40" t="str">
        <f>_xlfn.XLOOKUP(Tabla12[[#This Row],[codigo]],Tabla5[codigo],Tabla5[Empleado])</f>
        <v>SORAYDA ISABEL VERAS LUNA</v>
      </c>
      <c r="F350" s="40" t="str">
        <f>_xlfn.XLOOKUP(Tabla12[[#This Row],[codigo]],Tabla5[codigo],Tabla5[Cargo])</f>
        <v>ENCARGADO (A)</v>
      </c>
      <c r="G350" s="40" t="str">
        <f>_xlfn.XLOOKUP(Tabla12[[#This Row],[codigo]],Tabla5[codigo],Tabla5[Lugar Funciones])</f>
        <v>DIVISION DE ALMACEN Y SUMINISTRO</v>
      </c>
      <c r="H350" s="43" t="str">
        <f>Tabla12[[#This Row],[TIPO]]</f>
        <v>FIJO</v>
      </c>
      <c r="I350" s="43" t="e">
        <f>_xlfn.XLOOKUP(Tabla12[[#This Row],[nodoc]],'[1]Temporales 2022'!$B$146:$B$362,'[1]Temporales 2022'!$F$146:$F$362)</f>
        <v>#N/A</v>
      </c>
      <c r="J350" s="43" t="e">
        <f>_xlfn.XLOOKUP(Tabla12[[#This Row],[nodoc]],'[1]Temporales 2022'!$B$146:$B$362,'[1]Temporales 2022'!$G$146:$G$362)</f>
        <v>#N/A</v>
      </c>
      <c r="K350" s="43">
        <v>70000</v>
      </c>
      <c r="L350" s="43">
        <v>5368.48</v>
      </c>
      <c r="M350" s="43">
        <v>2128</v>
      </c>
      <c r="N350" s="43">
        <v>2009</v>
      </c>
      <c r="O350" s="44">
        <f>+Tabla12[[#This Row],[sbruto]]-Tabla12[[#This Row],[Impuesto Sobre la R]]-Tabla12[[#This Row],[Seguro Familiar de]]-Tabla12[[#This Row],[AFP]]-Tabla12[[#This Row],[sneto]]</f>
        <v>3664.2300000000032</v>
      </c>
      <c r="P350" s="41">
        <v>56830.29</v>
      </c>
      <c r="Q350" s="15" t="str" cm="1">
        <f t="array" ref="Q350">_xlfn.XLOOKUP(Tabla12[[#This Row],[codigo]],Tabla5[codigo],LEFT(Tabla5[Genero],1))</f>
        <v>F</v>
      </c>
      <c r="R350" s="15" t="str">
        <f>_xlfn.XLOOKUP(Tabla12[[#This Row],[codigo]],Tabla5[codigo],Tabla5[Lugar Funciones Codigo])</f>
        <v>01.83.00.00.11.02.04</v>
      </c>
    </row>
    <row r="351" spans="1:18">
      <c r="A351" s="40" t="s">
        <v>11</v>
      </c>
      <c r="B351" s="40" t="str">
        <f t="shared" si="5"/>
        <v>2.1.1.1.0140236780371</v>
      </c>
      <c r="C351" s="40" t="str">
        <f>_xlfn.XLOOKUP(A351,ctas[Tipo Empleado],ctas[cta])</f>
        <v>2.1.1.1.01</v>
      </c>
      <c r="D351" s="40" t="s">
        <v>2454</v>
      </c>
      <c r="E351" s="40" t="str">
        <f>_xlfn.XLOOKUP(Tabla12[[#This Row],[codigo]],Tabla5[codigo],Tabla5[Empleado])</f>
        <v>SUSANA MARIA BALDERA ESCOTO</v>
      </c>
      <c r="F351" s="40" t="str">
        <f>_xlfn.XLOOKUP(Tabla12[[#This Row],[codigo]],Tabla5[codigo],Tabla5[Cargo])</f>
        <v>SECRETARIO (A)</v>
      </c>
      <c r="G351" s="40" t="str">
        <f>_xlfn.XLOOKUP(Tabla12[[#This Row],[codigo]],Tabla5[codigo],Tabla5[Lugar Funciones])</f>
        <v>DIVISION DE ALMACEN Y SUMINISTRO</v>
      </c>
      <c r="H351" s="45" t="str">
        <f>Tabla12[[#This Row],[TIPO]]</f>
        <v>FIJO</v>
      </c>
      <c r="I351" s="45" t="e">
        <f>_xlfn.XLOOKUP(Tabla12[[#This Row],[nodoc]],'[1]Temporales 2022'!$B$146:$B$362,'[1]Temporales 2022'!$F$146:$F$362)</f>
        <v>#N/A</v>
      </c>
      <c r="J351" s="45" t="e">
        <f>_xlfn.XLOOKUP(Tabla12[[#This Row],[nodoc]],'[1]Temporales 2022'!$B$146:$B$362,'[1]Temporales 2022'!$G$146:$G$362)</f>
        <v>#N/A</v>
      </c>
      <c r="K351" s="43">
        <v>35000</v>
      </c>
      <c r="L351" s="46">
        <v>0</v>
      </c>
      <c r="M351" s="43">
        <v>1064</v>
      </c>
      <c r="N351" s="43">
        <v>1004.5</v>
      </c>
      <c r="O351" s="44">
        <f>+Tabla12[[#This Row],[sbruto]]-Tabla12[[#This Row],[Impuesto Sobre la R]]-Tabla12[[#This Row],[Seguro Familiar de]]-Tabla12[[#This Row],[AFP]]-Tabla12[[#This Row],[sneto]]</f>
        <v>25</v>
      </c>
      <c r="P351" s="41">
        <v>32906.5</v>
      </c>
      <c r="Q351" s="15" t="str" cm="1">
        <f t="array" ref="Q351">_xlfn.XLOOKUP(Tabla12[[#This Row],[codigo]],Tabla5[codigo],LEFT(Tabla5[Genero],1))</f>
        <v>F</v>
      </c>
      <c r="R351" s="15" t="str">
        <f>_xlfn.XLOOKUP(Tabla12[[#This Row],[codigo]],Tabla5[codigo],Tabla5[Lugar Funciones Codigo])</f>
        <v>01.83.00.00.11.02.04</v>
      </c>
    </row>
    <row r="352" spans="1:18">
      <c r="A352" s="40" t="s">
        <v>11</v>
      </c>
      <c r="B352" s="40" t="str">
        <f t="shared" si="5"/>
        <v>2.1.1.1.0100114010713</v>
      </c>
      <c r="C352" s="40" t="str">
        <f>_xlfn.XLOOKUP(A352,ctas[Tipo Empleado],ctas[cta])</f>
        <v>2.1.1.1.01</v>
      </c>
      <c r="D352" s="40" t="s">
        <v>1396</v>
      </c>
      <c r="E352" s="40" t="str">
        <f>_xlfn.XLOOKUP(Tabla12[[#This Row],[codigo]],Tabla5[codigo],Tabla5[Empleado])</f>
        <v>JUAN ANTONIO MARTIR PUJOLS</v>
      </c>
      <c r="F352" s="40" t="str">
        <f>_xlfn.XLOOKUP(Tabla12[[#This Row],[codigo]],Tabla5[codigo],Tabla5[Cargo])</f>
        <v>AUXILIAR</v>
      </c>
      <c r="G352" s="40" t="str">
        <f>_xlfn.XLOOKUP(Tabla12[[#This Row],[codigo]],Tabla5[codigo],Tabla5[Lugar Funciones])</f>
        <v>DIVISION DE ALMACEN Y SUMINISTRO</v>
      </c>
      <c r="H352" s="45" t="str">
        <f>Tabla12[[#This Row],[TIPO]]</f>
        <v>FIJO</v>
      </c>
      <c r="I352" s="45" t="e">
        <f>_xlfn.XLOOKUP(Tabla12[[#This Row],[nodoc]],'[1]Temporales 2022'!$B$146:$B$362,'[1]Temporales 2022'!$F$146:$F$362)</f>
        <v>#N/A</v>
      </c>
      <c r="J352" s="45" t="e">
        <f>_xlfn.XLOOKUP(Tabla12[[#This Row],[nodoc]],'[1]Temporales 2022'!$B$146:$B$362,'[1]Temporales 2022'!$G$146:$G$362)</f>
        <v>#N/A</v>
      </c>
      <c r="K352" s="43">
        <v>30000</v>
      </c>
      <c r="L352" s="46">
        <v>0</v>
      </c>
      <c r="M352" s="43">
        <v>912</v>
      </c>
      <c r="N352" s="43">
        <v>861</v>
      </c>
      <c r="O352" s="44">
        <f>+Tabla12[[#This Row],[sbruto]]-Tabla12[[#This Row],[Impuesto Sobre la R]]-Tabla12[[#This Row],[Seguro Familiar de]]-Tabla12[[#This Row],[AFP]]-Tabla12[[#This Row],[sneto]]</f>
        <v>1221</v>
      </c>
      <c r="P352" s="41">
        <v>27006</v>
      </c>
      <c r="Q352" s="15" t="str" cm="1">
        <f t="array" ref="Q352">_xlfn.XLOOKUP(Tabla12[[#This Row],[codigo]],Tabla5[codigo],LEFT(Tabla5[Genero],1))</f>
        <v>M</v>
      </c>
      <c r="R352" s="15" t="str">
        <f>_xlfn.XLOOKUP(Tabla12[[#This Row],[codigo]],Tabla5[codigo],Tabla5[Lugar Funciones Codigo])</f>
        <v>01.83.00.00.11.02.04</v>
      </c>
    </row>
    <row r="353" spans="1:18">
      <c r="A353" s="40" t="s">
        <v>11</v>
      </c>
      <c r="B353" s="40" t="str">
        <f t="shared" si="5"/>
        <v>2.1.1.1.0100104112487</v>
      </c>
      <c r="C353" s="40" t="str">
        <f>_xlfn.XLOOKUP(A353,ctas[Tipo Empleado],ctas[cta])</f>
        <v>2.1.1.1.01</v>
      </c>
      <c r="D353" s="40" t="s">
        <v>1929</v>
      </c>
      <c r="E353" s="40" t="str">
        <f>_xlfn.XLOOKUP(Tabla12[[#This Row],[codigo]],Tabla5[codigo],Tabla5[Empleado])</f>
        <v>ANGEL FELICIANO CUEVAS RIJO</v>
      </c>
      <c r="F353" s="40" t="str">
        <f>_xlfn.XLOOKUP(Tabla12[[#This Row],[codigo]],Tabla5[codigo],Tabla5[Cargo])</f>
        <v>TECNICO EN COMPRAS Y CONTRATACIONES</v>
      </c>
      <c r="G353" s="40" t="str">
        <f>_xlfn.XLOOKUP(Tabla12[[#This Row],[codigo]],Tabla5[codigo],Tabla5[Lugar Funciones])</f>
        <v>DEPARTAMENTO DE COMPRAS Y CONTRATACIONES</v>
      </c>
      <c r="H353" s="45" t="str">
        <f>Tabla12[[#This Row],[TIPO]]</f>
        <v>FIJO</v>
      </c>
      <c r="I353" s="45" t="e">
        <f>_xlfn.XLOOKUP(Tabla12[[#This Row],[nodoc]],'[1]Temporales 2022'!$B$146:$B$362,'[1]Temporales 2022'!$F$146:$F$362)</f>
        <v>#N/A</v>
      </c>
      <c r="J353" s="45" t="e">
        <f>_xlfn.XLOOKUP(Tabla12[[#This Row],[nodoc]],'[1]Temporales 2022'!$B$146:$B$362,'[1]Temporales 2022'!$G$146:$G$362)</f>
        <v>#N/A</v>
      </c>
      <c r="K353" s="43">
        <v>100000</v>
      </c>
      <c r="L353" s="45">
        <v>11430.31</v>
      </c>
      <c r="M353" s="43">
        <v>3040</v>
      </c>
      <c r="N353" s="43">
        <v>2870</v>
      </c>
      <c r="O353" s="44">
        <f>+Tabla12[[#This Row],[sbruto]]-Tabla12[[#This Row],[Impuesto Sobre la R]]-Tabla12[[#This Row],[Seguro Familiar de]]-Tabla12[[#This Row],[AFP]]-Tabla12[[#This Row],[sneto]]</f>
        <v>2725.2400000000052</v>
      </c>
      <c r="P353" s="41">
        <v>79934.45</v>
      </c>
      <c r="Q353" s="15" t="str" cm="1">
        <f t="array" ref="Q353">_xlfn.XLOOKUP(Tabla12[[#This Row],[codigo]],Tabla5[codigo],LEFT(Tabla5[Genero],1))</f>
        <v>M</v>
      </c>
      <c r="R353" s="15" t="str">
        <f>_xlfn.XLOOKUP(Tabla12[[#This Row],[codigo]],Tabla5[codigo],Tabla5[Lugar Funciones Codigo])</f>
        <v>01.83.00.00.11.03</v>
      </c>
    </row>
    <row r="354" spans="1:18">
      <c r="A354" s="40" t="s">
        <v>11</v>
      </c>
      <c r="B354" s="40" t="str">
        <f t="shared" si="5"/>
        <v>2.1.1.1.0112300126682</v>
      </c>
      <c r="C354" s="40" t="str">
        <f>_xlfn.XLOOKUP(A354,ctas[Tipo Empleado],ctas[cta])</f>
        <v>2.1.1.1.01</v>
      </c>
      <c r="D354" s="40" t="s">
        <v>1420</v>
      </c>
      <c r="E354" s="40" t="str">
        <f>_xlfn.XLOOKUP(Tabla12[[#This Row],[codigo]],Tabla5[codigo],Tabla5[Empleado])</f>
        <v>MAXIMA SOBEIDA VENTURA ESPINO</v>
      </c>
      <c r="F354" s="40" t="str">
        <f>_xlfn.XLOOKUP(Tabla12[[#This Row],[codigo]],Tabla5[codigo],Tabla5[Cargo])</f>
        <v>AUXILIAR</v>
      </c>
      <c r="G354" s="40" t="str">
        <f>_xlfn.XLOOKUP(Tabla12[[#This Row],[codigo]],Tabla5[codigo],Tabla5[Lugar Funciones])</f>
        <v>DEPARTAMENTO DE COMPRAS Y CONTRATACIONES</v>
      </c>
      <c r="H354" s="45" t="str">
        <f>Tabla12[[#This Row],[TIPO]]</f>
        <v>FIJO</v>
      </c>
      <c r="I354" s="45" t="e">
        <f>_xlfn.XLOOKUP(Tabla12[[#This Row],[nodoc]],'[1]Temporales 2022'!$B$146:$B$362,'[1]Temporales 2022'!$F$146:$F$362)</f>
        <v>#N/A</v>
      </c>
      <c r="J354" s="45" t="e">
        <f>_xlfn.XLOOKUP(Tabla12[[#This Row],[nodoc]],'[1]Temporales 2022'!$B$146:$B$362,'[1]Temporales 2022'!$G$146:$G$362)</f>
        <v>#N/A</v>
      </c>
      <c r="K354" s="43">
        <v>65000</v>
      </c>
      <c r="L354" s="45">
        <v>4157.55</v>
      </c>
      <c r="M354" s="43">
        <v>1976</v>
      </c>
      <c r="N354" s="43">
        <v>1865.5</v>
      </c>
      <c r="O354" s="44">
        <f>+Tabla12[[#This Row],[sbruto]]-Tabla12[[#This Row],[Impuesto Sobre la R]]-Tabla12[[#This Row],[Seguro Familiar de]]-Tabla12[[#This Row],[AFP]]-Tabla12[[#This Row],[sneto]]</f>
        <v>7017.2799999999988</v>
      </c>
      <c r="P354" s="41">
        <v>49983.67</v>
      </c>
      <c r="Q354" s="15" t="str" cm="1">
        <f t="array" ref="Q354">_xlfn.XLOOKUP(Tabla12[[#This Row],[codigo]],Tabla5[codigo],LEFT(Tabla5[Genero],1))</f>
        <v>F</v>
      </c>
      <c r="R354" s="15" t="str">
        <f>_xlfn.XLOOKUP(Tabla12[[#This Row],[codigo]],Tabla5[codigo],Tabla5[Lugar Funciones Codigo])</f>
        <v>01.83.00.00.11.03</v>
      </c>
    </row>
    <row r="355" spans="1:18">
      <c r="A355" s="40" t="s">
        <v>11</v>
      </c>
      <c r="B355" s="40" t="str">
        <f t="shared" si="5"/>
        <v>2.1.1.1.0100111888723</v>
      </c>
      <c r="C355" s="40" t="str">
        <f>_xlfn.XLOOKUP(A355,ctas[Tipo Empleado],ctas[cta])</f>
        <v>2.1.1.1.01</v>
      </c>
      <c r="D355" s="40" t="s">
        <v>1390</v>
      </c>
      <c r="E355" s="40" t="str">
        <f>_xlfn.XLOOKUP(Tabla12[[#This Row],[codigo]],Tabla5[codigo],Tabla5[Empleado])</f>
        <v>GENRI RAFAEL UREÑA REYNOSO</v>
      </c>
      <c r="F355" s="40" t="str">
        <f>_xlfn.XLOOKUP(Tabla12[[#This Row],[codigo]],Tabla5[codigo],Tabla5[Cargo])</f>
        <v>MENSAJERO</v>
      </c>
      <c r="G355" s="40" t="str">
        <f>_xlfn.XLOOKUP(Tabla12[[#This Row],[codigo]],Tabla5[codigo],Tabla5[Lugar Funciones])</f>
        <v>DEPARTAMENTO DE COMPRAS Y CONTRATACIONES</v>
      </c>
      <c r="H355" s="43" t="str">
        <f>Tabla12[[#This Row],[TIPO]]</f>
        <v>FIJO</v>
      </c>
      <c r="I355" s="43" t="e">
        <f>_xlfn.XLOOKUP(Tabla12[[#This Row],[nodoc]],'[1]Temporales 2022'!$B$146:$B$362,'[1]Temporales 2022'!$F$146:$F$362)</f>
        <v>#N/A</v>
      </c>
      <c r="J355" s="43" t="e">
        <f>_xlfn.XLOOKUP(Tabla12[[#This Row],[nodoc]],'[1]Temporales 2022'!$B$146:$B$362,'[1]Temporales 2022'!$G$146:$G$362)</f>
        <v>#N/A</v>
      </c>
      <c r="K355" s="43">
        <v>22050</v>
      </c>
      <c r="L355" s="44">
        <v>0</v>
      </c>
      <c r="M355" s="43">
        <v>670.32</v>
      </c>
      <c r="N355" s="43">
        <v>632.84</v>
      </c>
      <c r="O355" s="44">
        <f>+Tabla12[[#This Row],[sbruto]]-Tabla12[[#This Row],[Impuesto Sobre la R]]-Tabla12[[#This Row],[Seguro Familiar de]]-Tabla12[[#This Row],[AFP]]-Tabla12[[#This Row],[sneto]]</f>
        <v>17188.78</v>
      </c>
      <c r="P355" s="41">
        <v>3558.06</v>
      </c>
      <c r="Q355" s="15" t="str" cm="1">
        <f t="array" ref="Q355">_xlfn.XLOOKUP(Tabla12[[#This Row],[codigo]],Tabla5[codigo],LEFT(Tabla5[Genero],1))</f>
        <v>M</v>
      </c>
      <c r="R355" s="15" t="str">
        <f>_xlfn.XLOOKUP(Tabla12[[#This Row],[codigo]],Tabla5[codigo],Tabla5[Lugar Funciones Codigo])</f>
        <v>01.83.00.00.11.03</v>
      </c>
    </row>
    <row r="356" spans="1:18">
      <c r="A356" s="40" t="s">
        <v>11</v>
      </c>
      <c r="B356" s="40" t="str">
        <f t="shared" si="5"/>
        <v>2.1.1.1.0100100038793</v>
      </c>
      <c r="C356" s="40" t="str">
        <f>_xlfn.XLOOKUP(A356,ctas[Tipo Empleado],ctas[cta])</f>
        <v>2.1.1.1.01</v>
      </c>
      <c r="D356" s="40" t="s">
        <v>2211</v>
      </c>
      <c r="E356" s="40" t="str">
        <f>_xlfn.XLOOKUP(Tabla12[[#This Row],[codigo]],Tabla5[codigo],Tabla5[Empleado])</f>
        <v>ANA MARIA OVIEDO HERNANDEZ</v>
      </c>
      <c r="F356" s="40" t="str">
        <f>_xlfn.XLOOKUP(Tabla12[[#This Row],[codigo]],Tabla5[codigo],Tabla5[Cargo])</f>
        <v>ARQUITECTO (A)</v>
      </c>
      <c r="G356" s="40" t="str">
        <f>_xlfn.XLOOKUP(Tabla12[[#This Row],[codigo]],Tabla5[codigo],Tabla5[Lugar Funciones])</f>
        <v>DEPARTAMENTO DE INFRAESTRUCTURA</v>
      </c>
      <c r="H356" s="45" t="str">
        <f>Tabla12[[#This Row],[TIPO]]</f>
        <v>FIJO</v>
      </c>
      <c r="I356" s="45" t="e">
        <f>_xlfn.XLOOKUP(Tabla12[[#This Row],[nodoc]],'[1]Temporales 2022'!$B$146:$B$362,'[1]Temporales 2022'!$F$146:$F$362)</f>
        <v>#N/A</v>
      </c>
      <c r="J356" s="45" t="e">
        <f>_xlfn.XLOOKUP(Tabla12[[#This Row],[nodoc]],'[1]Temporales 2022'!$B$146:$B$362,'[1]Temporales 2022'!$G$146:$G$362)</f>
        <v>#N/A</v>
      </c>
      <c r="K356" s="43">
        <v>60000</v>
      </c>
      <c r="L356" s="45">
        <v>3486.68</v>
      </c>
      <c r="M356" s="43">
        <v>1824</v>
      </c>
      <c r="N356" s="43">
        <v>1722</v>
      </c>
      <c r="O356" s="44">
        <f>+Tabla12[[#This Row],[sbruto]]-Tabla12[[#This Row],[Impuesto Sobre la R]]-Tabla12[[#This Row],[Seguro Familiar de]]-Tabla12[[#This Row],[AFP]]-Tabla12[[#This Row],[sneto]]</f>
        <v>125</v>
      </c>
      <c r="P356" s="41">
        <v>52842.32</v>
      </c>
      <c r="Q356" s="15" t="str" cm="1">
        <f t="array" ref="Q356">_xlfn.XLOOKUP(Tabla12[[#This Row],[codigo]],Tabla5[codigo],LEFT(Tabla5[Genero],1))</f>
        <v>F</v>
      </c>
      <c r="R356" s="15" t="str">
        <f>_xlfn.XLOOKUP(Tabla12[[#This Row],[codigo]],Tabla5[codigo],Tabla5[Lugar Funciones Codigo])</f>
        <v>01.83.00.00.11.04</v>
      </c>
    </row>
    <row r="357" spans="1:18">
      <c r="A357" s="40" t="s">
        <v>11</v>
      </c>
      <c r="B357" s="40" t="str">
        <f t="shared" si="5"/>
        <v>2.1.1.1.0100116360470</v>
      </c>
      <c r="C357" s="40" t="str">
        <f>_xlfn.XLOOKUP(A357,ctas[Tipo Empleado],ctas[cta])</f>
        <v>2.1.1.1.01</v>
      </c>
      <c r="D357" s="40" t="s">
        <v>1445</v>
      </c>
      <c r="E357" s="40" t="str">
        <f>_xlfn.XLOOKUP(Tabla12[[#This Row],[codigo]],Tabla5[codigo],Tabla5[Empleado])</f>
        <v>VIRGINIA MARIA PEREZ TOLENTINO</v>
      </c>
      <c r="F357" s="40" t="str">
        <f>_xlfn.XLOOKUP(Tabla12[[#This Row],[codigo]],Tabla5[codigo],Tabla5[Cargo])</f>
        <v>ARQUITECTO (A)</v>
      </c>
      <c r="G357" s="40" t="str">
        <f>_xlfn.XLOOKUP(Tabla12[[#This Row],[codigo]],Tabla5[codigo],Tabla5[Lugar Funciones])</f>
        <v>DEPARTAMENTO DE INFRAESTRUCTURA</v>
      </c>
      <c r="H357" s="45" t="str">
        <f>Tabla12[[#This Row],[TIPO]]</f>
        <v>FIJO</v>
      </c>
      <c r="I357" s="45" t="e">
        <f>_xlfn.XLOOKUP(Tabla12[[#This Row],[nodoc]],'[1]Temporales 2022'!$B$146:$B$362,'[1]Temporales 2022'!$F$146:$F$362)</f>
        <v>#N/A</v>
      </c>
      <c r="J357" s="45" t="e">
        <f>_xlfn.XLOOKUP(Tabla12[[#This Row],[nodoc]],'[1]Temporales 2022'!$B$146:$B$362,'[1]Temporales 2022'!$G$146:$G$362)</f>
        <v>#N/A</v>
      </c>
      <c r="K357" s="43">
        <v>60000</v>
      </c>
      <c r="L357" s="45">
        <v>3216.65</v>
      </c>
      <c r="M357" s="43">
        <v>1824</v>
      </c>
      <c r="N357" s="43">
        <v>1722</v>
      </c>
      <c r="O357" s="44">
        <f>+Tabla12[[#This Row],[sbruto]]-Tabla12[[#This Row],[Impuesto Sobre la R]]-Tabla12[[#This Row],[Seguro Familiar de]]-Tabla12[[#This Row],[AFP]]-Tabla12[[#This Row],[sneto]]</f>
        <v>2675.1199999999953</v>
      </c>
      <c r="P357" s="41">
        <v>50562.23</v>
      </c>
      <c r="Q357" s="15" t="str" cm="1">
        <f t="array" ref="Q357">_xlfn.XLOOKUP(Tabla12[[#This Row],[codigo]],Tabla5[codigo],LEFT(Tabla5[Genero],1))</f>
        <v>F</v>
      </c>
      <c r="R357" s="15" t="str">
        <f>_xlfn.XLOOKUP(Tabla12[[#This Row],[codigo]],Tabla5[codigo],Tabla5[Lugar Funciones Codigo])</f>
        <v>01.83.00.00.11.04</v>
      </c>
    </row>
    <row r="358" spans="1:18">
      <c r="A358" s="40" t="s">
        <v>11</v>
      </c>
      <c r="B358" s="40" t="str">
        <f t="shared" si="5"/>
        <v>2.1.1.1.0100117906156</v>
      </c>
      <c r="C358" s="40" t="str">
        <f>_xlfn.XLOOKUP(A358,ctas[Tipo Empleado],ctas[cta])</f>
        <v>2.1.1.1.01</v>
      </c>
      <c r="D358" s="40" t="s">
        <v>2400</v>
      </c>
      <c r="E358" s="40" t="str">
        <f>_xlfn.XLOOKUP(Tabla12[[#This Row],[codigo]],Tabla5[codigo],Tabla5[Empleado])</f>
        <v>PAMELA JOSEFINA RAMIREZ ALMANZAR</v>
      </c>
      <c r="F358" s="40" t="str">
        <f>_xlfn.XLOOKUP(Tabla12[[#This Row],[codigo]],Tabla5[codigo],Tabla5[Cargo])</f>
        <v>INGENIERO</v>
      </c>
      <c r="G358" s="40" t="str">
        <f>_xlfn.XLOOKUP(Tabla12[[#This Row],[codigo]],Tabla5[codigo],Tabla5[Lugar Funciones])</f>
        <v>DEPARTAMENTO DE INFRAESTRUCTURA</v>
      </c>
      <c r="H358" s="43" t="str">
        <f>Tabla12[[#This Row],[TIPO]]</f>
        <v>FIJO</v>
      </c>
      <c r="I358" s="43" t="e">
        <f>_xlfn.XLOOKUP(Tabla12[[#This Row],[nodoc]],'[1]Temporales 2022'!$B$146:$B$362,'[1]Temporales 2022'!$F$146:$F$362)</f>
        <v>#N/A</v>
      </c>
      <c r="J358" s="43" t="e">
        <f>_xlfn.XLOOKUP(Tabla12[[#This Row],[nodoc]],'[1]Temporales 2022'!$B$146:$B$362,'[1]Temporales 2022'!$G$146:$G$362)</f>
        <v>#N/A</v>
      </c>
      <c r="K358" s="43">
        <v>55000</v>
      </c>
      <c r="L358" s="43">
        <v>2559.6799999999998</v>
      </c>
      <c r="M358" s="43">
        <v>1672</v>
      </c>
      <c r="N358" s="43">
        <v>1578.5</v>
      </c>
      <c r="O358" s="44">
        <f>+Tabla12[[#This Row],[sbruto]]-Tabla12[[#This Row],[Impuesto Sobre la R]]-Tabla12[[#This Row],[Seguro Familiar de]]-Tabla12[[#This Row],[AFP]]-Tabla12[[#This Row],[sneto]]</f>
        <v>16210.07</v>
      </c>
      <c r="P358" s="41">
        <v>32979.75</v>
      </c>
      <c r="Q358" s="15" t="str" cm="1">
        <f t="array" ref="Q358">_xlfn.XLOOKUP(Tabla12[[#This Row],[codigo]],Tabla5[codigo],LEFT(Tabla5[Genero],1))</f>
        <v>F</v>
      </c>
      <c r="R358" s="15" t="str">
        <f>_xlfn.XLOOKUP(Tabla12[[#This Row],[codigo]],Tabla5[codigo],Tabla5[Lugar Funciones Codigo])</f>
        <v>01.83.00.00.11.04</v>
      </c>
    </row>
    <row r="359" spans="1:18">
      <c r="A359" s="40" t="s">
        <v>11</v>
      </c>
      <c r="B359" s="40" t="str">
        <f t="shared" si="5"/>
        <v>2.1.1.1.0100114163728</v>
      </c>
      <c r="C359" s="40" t="str">
        <f>_xlfn.XLOOKUP(A359,ctas[Tipo Empleado],ctas[cta])</f>
        <v>2.1.1.1.01</v>
      </c>
      <c r="D359" s="40" t="s">
        <v>2459</v>
      </c>
      <c r="E359" s="40" t="str">
        <f>_xlfn.XLOOKUP(Tabla12[[#This Row],[codigo]],Tabla5[codigo],Tabla5[Empleado])</f>
        <v>VIANELA MARIA SANTANA MARTE</v>
      </c>
      <c r="F359" s="40" t="str">
        <f>_xlfn.XLOOKUP(Tabla12[[#This Row],[codigo]],Tabla5[codigo],Tabla5[Cargo])</f>
        <v>ANALISTA</v>
      </c>
      <c r="G359" s="40" t="str">
        <f>_xlfn.XLOOKUP(Tabla12[[#This Row],[codigo]],Tabla5[codigo],Tabla5[Lugar Funciones])</f>
        <v>DIRECCION FINANCIERA</v>
      </c>
      <c r="H359" s="45" t="str">
        <f>Tabla12[[#This Row],[TIPO]]</f>
        <v>FIJO</v>
      </c>
      <c r="I359" s="45" t="e">
        <f>_xlfn.XLOOKUP(Tabla12[[#This Row],[nodoc]],'[1]Temporales 2022'!$B$146:$B$362,'[1]Temporales 2022'!$F$146:$F$362)</f>
        <v>#N/A</v>
      </c>
      <c r="J359" s="45" t="e">
        <f>_xlfn.XLOOKUP(Tabla12[[#This Row],[nodoc]],'[1]Temporales 2022'!$B$146:$B$362,'[1]Temporales 2022'!$G$146:$G$362)</f>
        <v>#N/A</v>
      </c>
      <c r="K359" s="43">
        <v>60000</v>
      </c>
      <c r="L359" s="45">
        <v>3486.68</v>
      </c>
      <c r="M359" s="43">
        <v>1824</v>
      </c>
      <c r="N359" s="43">
        <v>1722</v>
      </c>
      <c r="O359" s="44">
        <f>+Tabla12[[#This Row],[sbruto]]-Tabla12[[#This Row],[Impuesto Sobre la R]]-Tabla12[[#This Row],[Seguro Familiar de]]-Tabla12[[#This Row],[AFP]]-Tabla12[[#This Row],[sneto]]</f>
        <v>2971</v>
      </c>
      <c r="P359" s="41">
        <v>49996.32</v>
      </c>
      <c r="Q359" s="15" t="str" cm="1">
        <f t="array" ref="Q359">_xlfn.XLOOKUP(Tabla12[[#This Row],[codigo]],Tabla5[codigo],LEFT(Tabla5[Genero],1))</f>
        <v>F</v>
      </c>
      <c r="R359" s="15" t="str">
        <f>_xlfn.XLOOKUP(Tabla12[[#This Row],[codigo]],Tabla5[codigo],Tabla5[Lugar Funciones Codigo])</f>
        <v>01.83.00.00.12</v>
      </c>
    </row>
    <row r="360" spans="1:18">
      <c r="A360" s="40" t="s">
        <v>11</v>
      </c>
      <c r="B360" s="40" t="str">
        <f t="shared" si="5"/>
        <v>2.1.1.1.0100100694991</v>
      </c>
      <c r="C360" s="40" t="str">
        <f>_xlfn.XLOOKUP(A360,ctas[Tipo Empleado],ctas[cta])</f>
        <v>2.1.1.1.01</v>
      </c>
      <c r="D360" s="40" t="s">
        <v>2405</v>
      </c>
      <c r="E360" s="40" t="str">
        <f>_xlfn.XLOOKUP(Tabla12[[#This Row],[codigo]],Tabla5[codigo],Tabla5[Empleado])</f>
        <v>PATRICIO RAMIREZ MARTE</v>
      </c>
      <c r="F360" s="40" t="str">
        <f>_xlfn.XLOOKUP(Tabla12[[#This Row],[codigo]],Tabla5[codigo],Tabla5[Cargo])</f>
        <v>AUXILIAR</v>
      </c>
      <c r="G360" s="40" t="str">
        <f>_xlfn.XLOOKUP(Tabla12[[#This Row],[codigo]],Tabla5[codigo],Tabla5[Lugar Funciones])</f>
        <v>DIRECCION FINANCIERA</v>
      </c>
      <c r="H360" s="45" t="str">
        <f>Tabla12[[#This Row],[TIPO]]</f>
        <v>FIJO</v>
      </c>
      <c r="I360" s="45" t="e">
        <f>_xlfn.XLOOKUP(Tabla12[[#This Row],[nodoc]],'[1]Temporales 2022'!$B$146:$B$362,'[1]Temporales 2022'!$F$146:$F$362)</f>
        <v>#N/A</v>
      </c>
      <c r="J360" s="45" t="e">
        <f>_xlfn.XLOOKUP(Tabla12[[#This Row],[nodoc]],'[1]Temporales 2022'!$B$146:$B$362,'[1]Temporales 2022'!$G$146:$G$362)</f>
        <v>#N/A</v>
      </c>
      <c r="K360" s="43">
        <v>35000</v>
      </c>
      <c r="L360" s="46">
        <v>0</v>
      </c>
      <c r="M360" s="43">
        <v>1064</v>
      </c>
      <c r="N360" s="43">
        <v>1004.5</v>
      </c>
      <c r="O360" s="44">
        <f>+Tabla12[[#This Row],[sbruto]]-Tabla12[[#This Row],[Impuesto Sobre la R]]-Tabla12[[#This Row],[Seguro Familiar de]]-Tabla12[[#This Row],[AFP]]-Tabla12[[#This Row],[sneto]]</f>
        <v>23676.25</v>
      </c>
      <c r="P360" s="41">
        <v>9255.25</v>
      </c>
      <c r="Q360" s="15" t="str" cm="1">
        <f t="array" ref="Q360">_xlfn.XLOOKUP(Tabla12[[#This Row],[codigo]],Tabla5[codigo],LEFT(Tabla5[Genero],1))</f>
        <v>M</v>
      </c>
      <c r="R360" s="15" t="str">
        <f>_xlfn.XLOOKUP(Tabla12[[#This Row],[codigo]],Tabla5[codigo],Tabla5[Lugar Funciones Codigo])</f>
        <v>01.83.00.00.12</v>
      </c>
    </row>
    <row r="361" spans="1:18">
      <c r="A361" s="40" t="s">
        <v>11</v>
      </c>
      <c r="B361" s="40" t="str">
        <f t="shared" si="5"/>
        <v>2.1.1.1.0108200226895</v>
      </c>
      <c r="C361" s="40" t="str">
        <f>_xlfn.XLOOKUP(A361,ctas[Tipo Empleado],ctas[cta])</f>
        <v>2.1.1.1.01</v>
      </c>
      <c r="D361" s="40" t="s">
        <v>1416</v>
      </c>
      <c r="E361" s="40" t="str">
        <f>_xlfn.XLOOKUP(Tabla12[[#This Row],[codigo]],Tabla5[codigo],Tabla5[Empleado])</f>
        <v>MARIA YSABEL PEREZ PEREZ</v>
      </c>
      <c r="F361" s="40" t="str">
        <f>_xlfn.XLOOKUP(Tabla12[[#This Row],[codigo]],Tabla5[codigo],Tabla5[Cargo])</f>
        <v>SUB-ENCARGADA CONTABILIDAD</v>
      </c>
      <c r="G361" s="40" t="str">
        <f>_xlfn.XLOOKUP(Tabla12[[#This Row],[codigo]],Tabla5[codigo],Tabla5[Lugar Funciones])</f>
        <v>DEPARTAMENTO DE CONTABILIDAD</v>
      </c>
      <c r="H361" s="45" t="str">
        <f>Tabla12[[#This Row],[TIPO]]</f>
        <v>FIJO</v>
      </c>
      <c r="I361" s="45" t="e">
        <f>_xlfn.XLOOKUP(Tabla12[[#This Row],[nodoc]],'[1]Temporales 2022'!$B$146:$B$362,'[1]Temporales 2022'!$F$146:$F$362)</f>
        <v>#N/A</v>
      </c>
      <c r="J361" s="45" t="e">
        <f>_xlfn.XLOOKUP(Tabla12[[#This Row],[nodoc]],'[1]Temporales 2022'!$B$146:$B$362,'[1]Temporales 2022'!$G$146:$G$362)</f>
        <v>#N/A</v>
      </c>
      <c r="K361" s="43">
        <v>65000</v>
      </c>
      <c r="L361" s="45">
        <v>4157.55</v>
      </c>
      <c r="M361" s="43">
        <v>1976</v>
      </c>
      <c r="N361" s="43">
        <v>1865.5</v>
      </c>
      <c r="O361" s="44">
        <f>+Tabla12[[#This Row],[sbruto]]-Tabla12[[#This Row],[Impuesto Sobre la R]]-Tabla12[[#This Row],[Seguro Familiar de]]-Tabla12[[#This Row],[AFP]]-Tabla12[[#This Row],[sneto]]</f>
        <v>1425.1199999999953</v>
      </c>
      <c r="P361" s="41">
        <v>55575.83</v>
      </c>
      <c r="Q361" s="15" t="str" cm="1">
        <f t="array" ref="Q361">_xlfn.XLOOKUP(Tabla12[[#This Row],[codigo]],Tabla5[codigo],LEFT(Tabla5[Genero],1))</f>
        <v>F</v>
      </c>
      <c r="R361" s="15" t="str">
        <f>_xlfn.XLOOKUP(Tabla12[[#This Row],[codigo]],Tabla5[codigo],Tabla5[Lugar Funciones Codigo])</f>
        <v>01.83.00.00.12.01</v>
      </c>
    </row>
    <row r="362" spans="1:18">
      <c r="A362" s="40" t="s">
        <v>11</v>
      </c>
      <c r="B362" s="40" t="str">
        <f t="shared" si="5"/>
        <v>2.1.1.1.0100111497236</v>
      </c>
      <c r="C362" s="40" t="str">
        <f>_xlfn.XLOOKUP(A362,ctas[Tipo Empleado],ctas[cta])</f>
        <v>2.1.1.1.01</v>
      </c>
      <c r="D362" s="40" t="s">
        <v>2347</v>
      </c>
      <c r="E362" s="40" t="str">
        <f>_xlfn.XLOOKUP(Tabla12[[#This Row],[codigo]],Tabla5[codigo],Tabla5[Empleado])</f>
        <v>KIRSIS SUSANA DIAZ DE LA CRUZ</v>
      </c>
      <c r="F362" s="40" t="str">
        <f>_xlfn.XLOOKUP(Tabla12[[#This Row],[codigo]],Tabla5[codigo],Tabla5[Cargo])</f>
        <v>ANALISTA</v>
      </c>
      <c r="G362" s="40" t="str">
        <f>_xlfn.XLOOKUP(Tabla12[[#This Row],[codigo]],Tabla5[codigo],Tabla5[Lugar Funciones])</f>
        <v>DEPARTAMENTO DE CONTABILIDAD</v>
      </c>
      <c r="H362" s="45" t="str">
        <f>Tabla12[[#This Row],[TIPO]]</f>
        <v>FIJO</v>
      </c>
      <c r="I362" s="45" t="e">
        <f>_xlfn.XLOOKUP(Tabla12[[#This Row],[nodoc]],'[1]Temporales 2022'!$B$146:$B$362,'[1]Temporales 2022'!$F$146:$F$362)</f>
        <v>#N/A</v>
      </c>
      <c r="J362" s="45" t="e">
        <f>_xlfn.XLOOKUP(Tabla12[[#This Row],[nodoc]],'[1]Temporales 2022'!$B$146:$B$362,'[1]Temporales 2022'!$G$146:$G$362)</f>
        <v>#N/A</v>
      </c>
      <c r="K362" s="43">
        <v>55000</v>
      </c>
      <c r="L362" s="45">
        <v>2154.64</v>
      </c>
      <c r="M362" s="43">
        <v>1672</v>
      </c>
      <c r="N362" s="43">
        <v>1578.5</v>
      </c>
      <c r="O362" s="44">
        <f>+Tabla12[[#This Row],[sbruto]]-Tabla12[[#This Row],[Impuesto Sobre la R]]-Tabla12[[#This Row],[Seguro Familiar de]]-Tabla12[[#This Row],[AFP]]-Tabla12[[#This Row],[sneto]]</f>
        <v>2725.239999999998</v>
      </c>
      <c r="P362" s="41">
        <v>46869.62</v>
      </c>
      <c r="Q362" s="15" t="str" cm="1">
        <f t="array" ref="Q362">_xlfn.XLOOKUP(Tabla12[[#This Row],[codigo]],Tabla5[codigo],LEFT(Tabla5[Genero],1))</f>
        <v>F</v>
      </c>
      <c r="R362" s="15" t="str">
        <f>_xlfn.XLOOKUP(Tabla12[[#This Row],[codigo]],Tabla5[codigo],Tabla5[Lugar Funciones Codigo])</f>
        <v>01.83.00.00.12.01</v>
      </c>
    </row>
    <row r="363" spans="1:18">
      <c r="A363" s="40" t="s">
        <v>11</v>
      </c>
      <c r="B363" s="40" t="str">
        <f t="shared" si="5"/>
        <v>2.1.1.1.0100100147198</v>
      </c>
      <c r="C363" s="40" t="str">
        <f>_xlfn.XLOOKUP(A363,ctas[Tipo Empleado],ctas[cta])</f>
        <v>2.1.1.1.01</v>
      </c>
      <c r="D363" s="40" t="s">
        <v>2424</v>
      </c>
      <c r="E363" s="40" t="str">
        <f>_xlfn.XLOOKUP(Tabla12[[#This Row],[codigo]],Tabla5[codigo],Tabla5[Empleado])</f>
        <v>RAMON FERNANDO GERMAN ANTIGUA</v>
      </c>
      <c r="F363" s="40" t="str">
        <f>_xlfn.XLOOKUP(Tabla12[[#This Row],[codigo]],Tabla5[codigo],Tabla5[Cargo])</f>
        <v>ENCARGADO (A)</v>
      </c>
      <c r="G363" s="40" t="str">
        <f>_xlfn.XLOOKUP(Tabla12[[#This Row],[codigo]],Tabla5[codigo],Tabla5[Lugar Funciones])</f>
        <v>DEPARTEMNTO DE EJECUCION PRESUPUESTARIA</v>
      </c>
      <c r="H363" s="45" t="str">
        <f>Tabla12[[#This Row],[TIPO]]</f>
        <v>FIJO</v>
      </c>
      <c r="I363" s="45" t="e">
        <f>_xlfn.XLOOKUP(Tabla12[[#This Row],[nodoc]],'[1]Temporales 2022'!$B$146:$B$362,'[1]Temporales 2022'!$F$146:$F$362)</f>
        <v>#N/A</v>
      </c>
      <c r="J363" s="45" t="e">
        <f>_xlfn.XLOOKUP(Tabla12[[#This Row],[nodoc]],'[1]Temporales 2022'!$B$146:$B$362,'[1]Temporales 2022'!$G$146:$G$362)</f>
        <v>#N/A</v>
      </c>
      <c r="K363" s="43">
        <v>130000</v>
      </c>
      <c r="L363" s="45">
        <v>9879.24</v>
      </c>
      <c r="M363" s="43">
        <v>3952</v>
      </c>
      <c r="N363" s="43">
        <v>3731</v>
      </c>
      <c r="O363" s="44">
        <f>+Tabla12[[#This Row],[sbruto]]-Tabla12[[#This Row],[Impuesto Sobre la R]]-Tabla12[[#This Row],[Seguro Familiar de]]-Tabla12[[#This Row],[AFP]]-Tabla12[[#This Row],[sneto]]</f>
        <v>1225</v>
      </c>
      <c r="P363" s="41">
        <v>111212.76</v>
      </c>
      <c r="Q363" s="15" t="str" cm="1">
        <f t="array" ref="Q363">_xlfn.XLOOKUP(Tabla12[[#This Row],[codigo]],Tabla5[codigo],LEFT(Tabla5[Genero],1))</f>
        <v>M</v>
      </c>
      <c r="R363" s="15" t="str">
        <f>_xlfn.XLOOKUP(Tabla12[[#This Row],[codigo]],Tabla5[codigo],Tabla5[Lugar Funciones Codigo])</f>
        <v>01.83.00.00.12.02</v>
      </c>
    </row>
    <row r="364" spans="1:18">
      <c r="A364" s="40" t="s">
        <v>11</v>
      </c>
      <c r="B364" s="40" t="str">
        <f t="shared" si="5"/>
        <v>2.1.1.1.0100101184281</v>
      </c>
      <c r="C364" s="40" t="str">
        <f>_xlfn.XLOOKUP(A364,ctas[Tipo Empleado],ctas[cta])</f>
        <v>2.1.1.1.01</v>
      </c>
      <c r="D364" s="40" t="s">
        <v>1409</v>
      </c>
      <c r="E364" s="40" t="str">
        <f>_xlfn.XLOOKUP(Tabla12[[#This Row],[codigo]],Tabla5[codigo],Tabla5[Empleado])</f>
        <v>LUISA MIRQUELINA MATOS TONOS</v>
      </c>
      <c r="F364" s="40" t="str">
        <f>_xlfn.XLOOKUP(Tabla12[[#This Row],[codigo]],Tabla5[codigo],Tabla5[Cargo])</f>
        <v>ANALISTA</v>
      </c>
      <c r="G364" s="40" t="str">
        <f>_xlfn.XLOOKUP(Tabla12[[#This Row],[codigo]],Tabla5[codigo],Tabla5[Lugar Funciones])</f>
        <v>DEPARTEMNTO DE EJECUCION PRESUPUESTARIA</v>
      </c>
      <c r="H364" s="45" t="str">
        <f>Tabla12[[#This Row],[TIPO]]</f>
        <v>FIJO</v>
      </c>
      <c r="I364" s="45" t="e">
        <f>_xlfn.XLOOKUP(Tabla12[[#This Row],[nodoc]],'[1]Temporales 2022'!$B$146:$B$362,'[1]Temporales 2022'!$F$146:$F$362)</f>
        <v>#N/A</v>
      </c>
      <c r="J364" s="45" t="e">
        <f>_xlfn.XLOOKUP(Tabla12[[#This Row],[nodoc]],'[1]Temporales 2022'!$B$146:$B$362,'[1]Temporales 2022'!$G$146:$G$362)</f>
        <v>#N/A</v>
      </c>
      <c r="K364" s="43">
        <v>65000</v>
      </c>
      <c r="L364" s="45">
        <v>4427.58</v>
      </c>
      <c r="M364" s="43">
        <v>1976</v>
      </c>
      <c r="N364" s="43">
        <v>1865.5</v>
      </c>
      <c r="O364" s="44">
        <f>+Tabla12[[#This Row],[sbruto]]-Tabla12[[#This Row],[Impuesto Sobre la R]]-Tabla12[[#This Row],[Seguro Familiar de]]-Tabla12[[#This Row],[AFP]]-Tabla12[[#This Row],[sneto]]</f>
        <v>11539.25</v>
      </c>
      <c r="P364" s="41">
        <v>45191.67</v>
      </c>
      <c r="Q364" s="15" t="str" cm="1">
        <f t="array" ref="Q364">_xlfn.XLOOKUP(Tabla12[[#This Row],[codigo]],Tabla5[codigo],LEFT(Tabla5[Genero],1))</f>
        <v>F</v>
      </c>
      <c r="R364" s="15" t="str">
        <f>_xlfn.XLOOKUP(Tabla12[[#This Row],[codigo]],Tabla5[codigo],Tabla5[Lugar Funciones Codigo])</f>
        <v>01.83.00.00.12.02</v>
      </c>
    </row>
    <row r="365" spans="1:18">
      <c r="A365" s="40" t="s">
        <v>11</v>
      </c>
      <c r="B365" s="40" t="str">
        <f t="shared" si="5"/>
        <v>2.1.1.1.0100104641261</v>
      </c>
      <c r="C365" s="40" t="str">
        <f>_xlfn.XLOOKUP(A365,ctas[Tipo Empleado],ctas[cta])</f>
        <v>2.1.1.1.01</v>
      </c>
      <c r="D365" s="40" t="s">
        <v>1386</v>
      </c>
      <c r="E365" s="40" t="str">
        <f>_xlfn.XLOOKUP(Tabla12[[#This Row],[codigo]],Tabla5[codigo],Tabla5[Empleado])</f>
        <v>FATIMA MIOSOTIS BATISTA QUEZADA</v>
      </c>
      <c r="F365" s="40" t="str">
        <f>_xlfn.XLOOKUP(Tabla12[[#This Row],[codigo]],Tabla5[codigo],Tabla5[Cargo])</f>
        <v>AUXILIAR DE CONTABILIDAD</v>
      </c>
      <c r="G365" s="40" t="str">
        <f>_xlfn.XLOOKUP(Tabla12[[#This Row],[codigo]],Tabla5[codigo],Tabla5[Lugar Funciones])</f>
        <v>DEPARTAMENTO DE ACTIVO FIJO</v>
      </c>
      <c r="H365" s="43" t="str">
        <f>Tabla12[[#This Row],[TIPO]]</f>
        <v>FIJO</v>
      </c>
      <c r="I365" s="43" t="e">
        <f>_xlfn.XLOOKUP(Tabla12[[#This Row],[nodoc]],'[1]Temporales 2022'!$B$146:$B$362,'[1]Temporales 2022'!$F$146:$F$362)</f>
        <v>#N/A</v>
      </c>
      <c r="J365" s="43" t="e">
        <f>_xlfn.XLOOKUP(Tabla12[[#This Row],[nodoc]],'[1]Temporales 2022'!$B$146:$B$362,'[1]Temporales 2022'!$G$146:$G$362)</f>
        <v>#N/A</v>
      </c>
      <c r="K365" s="43">
        <v>40000</v>
      </c>
      <c r="L365" s="43">
        <v>37.61</v>
      </c>
      <c r="M365" s="43">
        <v>1216</v>
      </c>
      <c r="N365" s="43">
        <v>1148</v>
      </c>
      <c r="O365" s="44">
        <f>+Tabla12[[#This Row],[sbruto]]-Tabla12[[#This Row],[Impuesto Sobre la R]]-Tabla12[[#This Row],[Seguro Familiar de]]-Tabla12[[#This Row],[AFP]]-Tabla12[[#This Row],[sneto]]</f>
        <v>17518.599999999999</v>
      </c>
      <c r="P365" s="41">
        <v>20079.79</v>
      </c>
      <c r="Q365" s="15" t="str" cm="1">
        <f t="array" ref="Q365">_xlfn.XLOOKUP(Tabla12[[#This Row],[codigo]],Tabla5[codigo],LEFT(Tabla5[Genero],1))</f>
        <v>F</v>
      </c>
      <c r="R365" s="15" t="str">
        <f>_xlfn.XLOOKUP(Tabla12[[#This Row],[codigo]],Tabla5[codigo],Tabla5[Lugar Funciones Codigo])</f>
        <v>01.83.00.00.12.03</v>
      </c>
    </row>
    <row r="366" spans="1:18">
      <c r="A366" s="40" t="s">
        <v>11</v>
      </c>
      <c r="B366" s="40" t="str">
        <f t="shared" si="5"/>
        <v>2.1.1.1.0140213694280</v>
      </c>
      <c r="C366" s="40" t="str">
        <f>_xlfn.XLOOKUP(A366,ctas[Tipo Empleado],ctas[cta])</f>
        <v>2.1.1.1.01</v>
      </c>
      <c r="D366" s="40" t="s">
        <v>2404</v>
      </c>
      <c r="E366" s="40" t="str">
        <f>_xlfn.XLOOKUP(Tabla12[[#This Row],[codigo]],Tabla5[codigo],Tabla5[Empleado])</f>
        <v>PATRICIA SOLANYI CORDERO RAMIREZ</v>
      </c>
      <c r="F366" s="40" t="str">
        <f>_xlfn.XLOOKUP(Tabla12[[#This Row],[codigo]],Tabla5[codigo],Tabla5[Cargo])</f>
        <v>SECRETARIA</v>
      </c>
      <c r="G366" s="40" t="str">
        <f>_xlfn.XLOOKUP(Tabla12[[#This Row],[codigo]],Tabla5[codigo],Tabla5[Lugar Funciones])</f>
        <v>DEPARTAMENTO DE ACTIVO FIJO</v>
      </c>
      <c r="H366" s="45" t="str">
        <f>Tabla12[[#This Row],[TIPO]]</f>
        <v>FIJO</v>
      </c>
      <c r="I366" s="45" t="e">
        <f>_xlfn.XLOOKUP(Tabla12[[#This Row],[nodoc]],'[1]Temporales 2022'!$B$146:$B$362,'[1]Temporales 2022'!$F$146:$F$362)</f>
        <v>#N/A</v>
      </c>
      <c r="J366" s="45" t="e">
        <f>_xlfn.XLOOKUP(Tabla12[[#This Row],[nodoc]],'[1]Temporales 2022'!$B$146:$B$362,'[1]Temporales 2022'!$G$146:$G$362)</f>
        <v>#N/A</v>
      </c>
      <c r="K366" s="43">
        <v>35000</v>
      </c>
      <c r="L366" s="46">
        <v>0</v>
      </c>
      <c r="M366" s="43">
        <v>1064</v>
      </c>
      <c r="N366" s="43">
        <v>1004.5</v>
      </c>
      <c r="O366" s="44">
        <f>+Tabla12[[#This Row],[sbruto]]-Tabla12[[#This Row],[Impuesto Sobre la R]]-Tabla12[[#This Row],[Seguro Familiar de]]-Tabla12[[#This Row],[AFP]]-Tabla12[[#This Row],[sneto]]</f>
        <v>3221</v>
      </c>
      <c r="P366" s="41">
        <v>29710.5</v>
      </c>
      <c r="Q366" s="15" t="str" cm="1">
        <f t="array" ref="Q366">_xlfn.XLOOKUP(Tabla12[[#This Row],[codigo]],Tabla5[codigo],LEFT(Tabla5[Genero],1))</f>
        <v>F</v>
      </c>
      <c r="R366" s="15" t="str">
        <f>_xlfn.XLOOKUP(Tabla12[[#This Row],[codigo]],Tabla5[codigo],Tabla5[Lugar Funciones Codigo])</f>
        <v>01.83.00.00.12.03</v>
      </c>
    </row>
    <row r="367" spans="1:18">
      <c r="A367" s="40" t="s">
        <v>11</v>
      </c>
      <c r="B367" s="40" t="str">
        <f t="shared" si="5"/>
        <v>2.1.1.1.0100100368042</v>
      </c>
      <c r="C367" s="40" t="str">
        <f>_xlfn.XLOOKUP(A367,ctas[Tipo Empleado],ctas[cta])</f>
        <v>2.1.1.1.01</v>
      </c>
      <c r="D367" s="40" t="s">
        <v>1408</v>
      </c>
      <c r="E367" s="40" t="str">
        <f>_xlfn.XLOOKUP(Tabla12[[#This Row],[codigo]],Tabla5[codigo],Tabla5[Empleado])</f>
        <v>LUISA DE JESUS VILLALONA BLANCO</v>
      </c>
      <c r="F367" s="40" t="str">
        <f>_xlfn.XLOOKUP(Tabla12[[#This Row],[codigo]],Tabla5[codigo],Tabla5[Cargo])</f>
        <v>ENCARGADO (A)</v>
      </c>
      <c r="G367" s="40" t="str">
        <f>_xlfn.XLOOKUP(Tabla12[[#This Row],[codigo]],Tabla5[codigo],Tabla5[Lugar Funciones])</f>
        <v>DEPARTAMENTO DE TESORERIA</v>
      </c>
      <c r="H367" s="43" t="str">
        <f>Tabla12[[#This Row],[TIPO]]</f>
        <v>FIJO</v>
      </c>
      <c r="I367" s="43" t="e">
        <f>_xlfn.XLOOKUP(Tabla12[[#This Row],[nodoc]],'[1]Temporales 2022'!$B$146:$B$362,'[1]Temporales 2022'!$F$146:$F$362)</f>
        <v>#N/A</v>
      </c>
      <c r="J367" s="43" t="e">
        <f>_xlfn.XLOOKUP(Tabla12[[#This Row],[nodoc]],'[1]Temporales 2022'!$B$146:$B$362,'[1]Temporales 2022'!$G$146:$G$362)</f>
        <v>#N/A</v>
      </c>
      <c r="K367" s="43">
        <v>100000</v>
      </c>
      <c r="L367" s="43">
        <v>12105.37</v>
      </c>
      <c r="M367" s="43">
        <v>3040</v>
      </c>
      <c r="N367" s="43">
        <v>2870</v>
      </c>
      <c r="O367" s="44">
        <f>+Tabla12[[#This Row],[sbruto]]-Tabla12[[#This Row],[Impuesto Sobre la R]]-Tabla12[[#This Row],[Seguro Familiar de]]-Tabla12[[#This Row],[AFP]]-Tabla12[[#This Row],[sneto]]</f>
        <v>3921</v>
      </c>
      <c r="P367" s="41">
        <v>78063.63</v>
      </c>
      <c r="Q367" s="15" t="str" cm="1">
        <f t="array" ref="Q367">_xlfn.XLOOKUP(Tabla12[[#This Row],[codigo]],Tabla5[codigo],LEFT(Tabla5[Genero],1))</f>
        <v>F</v>
      </c>
      <c r="R367" s="15" t="str">
        <f>_xlfn.XLOOKUP(Tabla12[[#This Row],[codigo]],Tabla5[codigo],Tabla5[Lugar Funciones Codigo])</f>
        <v>01.83.00.00.12.04</v>
      </c>
    </row>
    <row r="368" spans="1:18">
      <c r="A368" s="40" t="s">
        <v>11</v>
      </c>
      <c r="B368" s="40" t="str">
        <f t="shared" si="5"/>
        <v>2.1.1.1.0100105496210</v>
      </c>
      <c r="C368" s="40" t="str">
        <f>_xlfn.XLOOKUP(A368,ctas[Tipo Empleado],ctas[cta])</f>
        <v>2.1.1.1.01</v>
      </c>
      <c r="D368" s="40" t="s">
        <v>2204</v>
      </c>
      <c r="E368" s="40" t="str">
        <f>_xlfn.XLOOKUP(Tabla12[[#This Row],[codigo]],Tabla5[codigo],Tabla5[Empleado])</f>
        <v>ALEXANDRA DEL CARMEN CUELLO</v>
      </c>
      <c r="F368" s="40" t="str">
        <f>_xlfn.XLOOKUP(Tabla12[[#This Row],[codigo]],Tabla5[codigo],Tabla5[Cargo])</f>
        <v>ANALISTA</v>
      </c>
      <c r="G368" s="40" t="str">
        <f>_xlfn.XLOOKUP(Tabla12[[#This Row],[codigo]],Tabla5[codigo],Tabla5[Lugar Funciones])</f>
        <v>DEPARTAMENTO DE TESORERIA</v>
      </c>
      <c r="H368" s="43" t="str">
        <f>Tabla12[[#This Row],[TIPO]]</f>
        <v>FIJO</v>
      </c>
      <c r="I368" s="43" t="e">
        <f>_xlfn.XLOOKUP(Tabla12[[#This Row],[nodoc]],'[1]Temporales 2022'!$B$146:$B$362,'[1]Temporales 2022'!$F$146:$F$362)</f>
        <v>#N/A</v>
      </c>
      <c r="J368" s="43" t="e">
        <f>_xlfn.XLOOKUP(Tabla12[[#This Row],[nodoc]],'[1]Temporales 2022'!$B$146:$B$362,'[1]Temporales 2022'!$G$146:$G$362)</f>
        <v>#N/A</v>
      </c>
      <c r="K368" s="43">
        <v>65000</v>
      </c>
      <c r="L368" s="43">
        <v>4427.58</v>
      </c>
      <c r="M368" s="43">
        <v>1976</v>
      </c>
      <c r="N368" s="43">
        <v>1865.5</v>
      </c>
      <c r="O368" s="44">
        <f>+Tabla12[[#This Row],[sbruto]]-Tabla12[[#This Row],[Impuesto Sobre la R]]-Tabla12[[#This Row],[Seguro Familiar de]]-Tabla12[[#This Row],[AFP]]-Tabla12[[#This Row],[sneto]]</f>
        <v>7918.5</v>
      </c>
      <c r="P368" s="41">
        <v>48812.42</v>
      </c>
      <c r="Q368" s="15" t="str" cm="1">
        <f t="array" ref="Q368">_xlfn.XLOOKUP(Tabla12[[#This Row],[codigo]],Tabla5[codigo],LEFT(Tabla5[Genero],1))</f>
        <v>F</v>
      </c>
      <c r="R368" s="15" t="str">
        <f>_xlfn.XLOOKUP(Tabla12[[#This Row],[codigo]],Tabla5[codigo],Tabla5[Lugar Funciones Codigo])</f>
        <v>01.83.00.00.12.04</v>
      </c>
    </row>
    <row r="369" spans="1:18">
      <c r="A369" s="40" t="s">
        <v>11</v>
      </c>
      <c r="B369" s="40" t="str">
        <f t="shared" si="5"/>
        <v>2.1.1.1.0100101830644</v>
      </c>
      <c r="C369" s="40" t="str">
        <f>_xlfn.XLOOKUP(A369,ctas[Tipo Empleado],ctas[cta])</f>
        <v>2.1.1.1.01</v>
      </c>
      <c r="D369" s="40" t="s">
        <v>2410</v>
      </c>
      <c r="E369" s="40" t="str">
        <f>_xlfn.XLOOKUP(Tabla12[[#This Row],[codigo]],Tabla5[codigo],Tabla5[Empleado])</f>
        <v>PEDRO RAMIRO GRULLON VIDAL</v>
      </c>
      <c r="F369" s="40" t="str">
        <f>_xlfn.XLOOKUP(Tabla12[[#This Row],[codigo]],Tabla5[codigo],Tabla5[Cargo])</f>
        <v>ANALISTA</v>
      </c>
      <c r="G369" s="40" t="str">
        <f>_xlfn.XLOOKUP(Tabla12[[#This Row],[codigo]],Tabla5[codigo],Tabla5[Lugar Funciones])</f>
        <v>DEPARTAMENTO DE TESORERIA</v>
      </c>
      <c r="H369" s="45" t="str">
        <f>Tabla12[[#This Row],[TIPO]]</f>
        <v>FIJO</v>
      </c>
      <c r="I369" s="45" t="e">
        <f>_xlfn.XLOOKUP(Tabla12[[#This Row],[nodoc]],'[1]Temporales 2022'!$B$146:$B$362,'[1]Temporales 2022'!$F$146:$F$362)</f>
        <v>#N/A</v>
      </c>
      <c r="J369" s="45" t="e">
        <f>_xlfn.XLOOKUP(Tabla12[[#This Row],[nodoc]],'[1]Temporales 2022'!$B$146:$B$362,'[1]Temporales 2022'!$G$146:$G$362)</f>
        <v>#N/A</v>
      </c>
      <c r="K369" s="43">
        <v>55000</v>
      </c>
      <c r="L369" s="45">
        <v>2559.6799999999998</v>
      </c>
      <c r="M369" s="43">
        <v>1672</v>
      </c>
      <c r="N369" s="43">
        <v>1578.5</v>
      </c>
      <c r="O369" s="44">
        <f>+Tabla12[[#This Row],[sbruto]]-Tabla12[[#This Row],[Impuesto Sobre la R]]-Tabla12[[#This Row],[Seguro Familiar de]]-Tabla12[[#This Row],[AFP]]-Tabla12[[#This Row],[sneto]]</f>
        <v>2221</v>
      </c>
      <c r="P369" s="41">
        <v>46968.82</v>
      </c>
      <c r="Q369" s="15" t="str" cm="1">
        <f t="array" ref="Q369">_xlfn.XLOOKUP(Tabla12[[#This Row],[codigo]],Tabla5[codigo],LEFT(Tabla5[Genero],1))</f>
        <v>M</v>
      </c>
      <c r="R369" s="15" t="str">
        <f>_xlfn.XLOOKUP(Tabla12[[#This Row],[codigo]],Tabla5[codigo],Tabla5[Lugar Funciones Codigo])</f>
        <v>01.83.00.00.12.04</v>
      </c>
    </row>
    <row r="370" spans="1:18">
      <c r="A370" s="40" t="s">
        <v>11</v>
      </c>
      <c r="B370" s="40" t="str">
        <f t="shared" si="5"/>
        <v>2.1.1.1.0100116693730</v>
      </c>
      <c r="C370" s="40" t="str">
        <f>_xlfn.XLOOKUP(A370,ctas[Tipo Empleado],ctas[cta])</f>
        <v>2.1.1.1.01</v>
      </c>
      <c r="D370" s="40" t="s">
        <v>1375</v>
      </c>
      <c r="E370" s="40" t="str">
        <f>_xlfn.XLOOKUP(Tabla12[[#This Row],[codigo]],Tabla5[codigo],Tabla5[Empleado])</f>
        <v>CARLOS ALBERTO REYES TEJADA</v>
      </c>
      <c r="F370" s="40" t="str">
        <f>_xlfn.XLOOKUP(Tabla12[[#This Row],[codigo]],Tabla5[codigo],Tabla5[Cargo])</f>
        <v>ABOGADO (A)</v>
      </c>
      <c r="G370" s="40" t="str">
        <f>_xlfn.XLOOKUP(Tabla12[[#This Row],[codigo]],Tabla5[codigo],Tabla5[Lugar Funciones])</f>
        <v>DIRECCION JURIDICA</v>
      </c>
      <c r="H370" s="45" t="str">
        <f>Tabla12[[#This Row],[TIPO]]</f>
        <v>FIJO</v>
      </c>
      <c r="I370" s="45" t="e">
        <f>_xlfn.XLOOKUP(Tabla12[[#This Row],[nodoc]],'[1]Temporales 2022'!$B$146:$B$362,'[1]Temporales 2022'!$F$146:$F$362)</f>
        <v>#N/A</v>
      </c>
      <c r="J370" s="45" t="e">
        <f>_xlfn.XLOOKUP(Tabla12[[#This Row],[nodoc]],'[1]Temporales 2022'!$B$146:$B$362,'[1]Temporales 2022'!$G$146:$G$362)</f>
        <v>#N/A</v>
      </c>
      <c r="K370" s="43">
        <v>65000</v>
      </c>
      <c r="L370" s="45">
        <v>3887.53</v>
      </c>
      <c r="M370" s="43">
        <v>1976</v>
      </c>
      <c r="N370" s="43">
        <v>1865.5</v>
      </c>
      <c r="O370" s="44">
        <f>+Tabla12[[#This Row],[sbruto]]-Tabla12[[#This Row],[Impuesto Sobre la R]]-Tabla12[[#This Row],[Seguro Familiar de]]-Tabla12[[#This Row],[AFP]]-Tabla12[[#This Row],[sneto]]</f>
        <v>25948.65</v>
      </c>
      <c r="P370" s="41">
        <v>31322.32</v>
      </c>
      <c r="Q370" s="15" t="str" cm="1">
        <f t="array" ref="Q370">_xlfn.XLOOKUP(Tabla12[[#This Row],[codigo]],Tabla5[codigo],LEFT(Tabla5[Genero],1))</f>
        <v>M</v>
      </c>
      <c r="R370" s="15" t="str">
        <f>_xlfn.XLOOKUP(Tabla12[[#This Row],[codigo]],Tabla5[codigo],Tabla5[Lugar Funciones Codigo])</f>
        <v>01.83.00.08</v>
      </c>
    </row>
    <row r="371" spans="1:18">
      <c r="A371" s="40" t="s">
        <v>11</v>
      </c>
      <c r="B371" s="40" t="str">
        <f t="shared" si="5"/>
        <v>2.1.1.1.0100111242723</v>
      </c>
      <c r="C371" s="40" t="str">
        <f>_xlfn.XLOOKUP(A371,ctas[Tipo Empleado],ctas[cta])</f>
        <v>2.1.1.1.01</v>
      </c>
      <c r="D371" s="40" t="s">
        <v>1393</v>
      </c>
      <c r="E371" s="40" t="str">
        <f>_xlfn.XLOOKUP(Tabla12[[#This Row],[codigo]],Tabla5[codigo],Tabla5[Empleado])</f>
        <v>JORGE MISAEL MOQUETE SANTOS</v>
      </c>
      <c r="F371" s="40" t="str">
        <f>_xlfn.XLOOKUP(Tabla12[[#This Row],[codigo]],Tabla5[codigo],Tabla5[Cargo])</f>
        <v>SUB-CONSULTOR JURIDICO</v>
      </c>
      <c r="G371" s="40" t="str">
        <f>_xlfn.XLOOKUP(Tabla12[[#This Row],[codigo]],Tabla5[codigo],Tabla5[Lugar Funciones])</f>
        <v>DIRECCION JURIDICA</v>
      </c>
      <c r="H371" s="45" t="str">
        <f>Tabla12[[#This Row],[TIPO]]</f>
        <v>FIJO</v>
      </c>
      <c r="I371" s="45" t="e">
        <f>_xlfn.XLOOKUP(Tabla12[[#This Row],[nodoc]],'[1]Temporales 2022'!$B$146:$B$362,'[1]Temporales 2022'!$F$146:$F$362)</f>
        <v>#N/A</v>
      </c>
      <c r="J371" s="45" t="e">
        <f>_xlfn.XLOOKUP(Tabla12[[#This Row],[nodoc]],'[1]Temporales 2022'!$B$146:$B$362,'[1]Temporales 2022'!$G$146:$G$362)</f>
        <v>#N/A</v>
      </c>
      <c r="K371" s="43">
        <v>65000</v>
      </c>
      <c r="L371" s="45">
        <v>4427.58</v>
      </c>
      <c r="M371" s="43">
        <v>1976</v>
      </c>
      <c r="N371" s="43">
        <v>1865.5</v>
      </c>
      <c r="O371" s="44">
        <f>+Tabla12[[#This Row],[sbruto]]-Tabla12[[#This Row],[Impuesto Sobre la R]]-Tabla12[[#This Row],[Seguro Familiar de]]-Tabla12[[#This Row],[AFP]]-Tabla12[[#This Row],[sneto]]</f>
        <v>675</v>
      </c>
      <c r="P371" s="41">
        <v>56055.92</v>
      </c>
      <c r="Q371" s="15" t="str" cm="1">
        <f t="array" ref="Q371">_xlfn.XLOOKUP(Tabla12[[#This Row],[codigo]],Tabla5[codigo],LEFT(Tabla5[Genero],1))</f>
        <v>M</v>
      </c>
      <c r="R371" s="15" t="str">
        <f>_xlfn.XLOOKUP(Tabla12[[#This Row],[codigo]],Tabla5[codigo],Tabla5[Lugar Funciones Codigo])</f>
        <v>01.83.00.08</v>
      </c>
    </row>
    <row r="372" spans="1:18">
      <c r="A372" s="40" t="s">
        <v>11</v>
      </c>
      <c r="B372" s="40" t="str">
        <f t="shared" si="5"/>
        <v>2.1.1.1.0100105467708</v>
      </c>
      <c r="C372" s="40" t="str">
        <f>_xlfn.XLOOKUP(A372,ctas[Tipo Empleado],ctas[cta])</f>
        <v>2.1.1.1.01</v>
      </c>
      <c r="D372" s="40" t="s">
        <v>1433</v>
      </c>
      <c r="E372" s="40" t="str">
        <f>_xlfn.XLOOKUP(Tabla12[[#This Row],[codigo]],Tabla5[codigo],Tabla5[Empleado])</f>
        <v>RAMON ANTONIO PEÑA SAVIÑON</v>
      </c>
      <c r="F372" s="40" t="str">
        <f>_xlfn.XLOOKUP(Tabla12[[#This Row],[codigo]],Tabla5[codigo],Tabla5[Cargo])</f>
        <v>ABOGADO (A)</v>
      </c>
      <c r="G372" s="40" t="str">
        <f>_xlfn.XLOOKUP(Tabla12[[#This Row],[codigo]],Tabla5[codigo],Tabla5[Lugar Funciones])</f>
        <v>DIRECCION JURIDICA</v>
      </c>
      <c r="H372" s="45" t="str">
        <f>Tabla12[[#This Row],[TIPO]]</f>
        <v>FIJO</v>
      </c>
      <c r="I372" s="45" t="e">
        <f>_xlfn.XLOOKUP(Tabla12[[#This Row],[nodoc]],'[1]Temporales 2022'!$B$146:$B$362,'[1]Temporales 2022'!$F$146:$F$362)</f>
        <v>#N/A</v>
      </c>
      <c r="J372" s="45" t="e">
        <f>_xlfn.XLOOKUP(Tabla12[[#This Row],[nodoc]],'[1]Temporales 2022'!$B$146:$B$362,'[1]Temporales 2022'!$G$146:$G$362)</f>
        <v>#N/A</v>
      </c>
      <c r="K372" s="43">
        <v>50000</v>
      </c>
      <c r="L372" s="45">
        <v>1854</v>
      </c>
      <c r="M372" s="43">
        <v>1520</v>
      </c>
      <c r="N372" s="43">
        <v>1435</v>
      </c>
      <c r="O372" s="44">
        <f>+Tabla12[[#This Row],[sbruto]]-Tabla12[[#This Row],[Impuesto Sobre la R]]-Tabla12[[#This Row],[Seguro Familiar de]]-Tabla12[[#This Row],[AFP]]-Tabla12[[#This Row],[sneto]]</f>
        <v>9155.5899999999965</v>
      </c>
      <c r="P372" s="41">
        <v>36035.410000000003</v>
      </c>
      <c r="Q372" s="15" t="str" cm="1">
        <f t="array" ref="Q372">_xlfn.XLOOKUP(Tabla12[[#This Row],[codigo]],Tabla5[codigo],LEFT(Tabla5[Genero],1))</f>
        <v>M</v>
      </c>
      <c r="R372" s="15" t="str">
        <f>_xlfn.XLOOKUP(Tabla12[[#This Row],[codigo]],Tabla5[codigo],Tabla5[Lugar Funciones Codigo])</f>
        <v>01.83.00.08</v>
      </c>
    </row>
    <row r="373" spans="1:18">
      <c r="A373" s="40" t="s">
        <v>11</v>
      </c>
      <c r="B373" s="40" t="str">
        <f t="shared" si="5"/>
        <v>2.1.1.1.0100112874672</v>
      </c>
      <c r="C373" s="40" t="str">
        <f>_xlfn.XLOOKUP(A373,ctas[Tipo Empleado],ctas[cta])</f>
        <v>2.1.1.1.01</v>
      </c>
      <c r="D373" s="40" t="s">
        <v>2445</v>
      </c>
      <c r="E373" s="40" t="str">
        <f>_xlfn.XLOOKUP(Tabla12[[#This Row],[codigo]],Tabla5[codigo],Tabla5[Empleado])</f>
        <v>SANTOS LOPEZ ROMERO</v>
      </c>
      <c r="F373" s="40" t="str">
        <f>_xlfn.XLOOKUP(Tabla12[[#This Row],[codigo]],Tabla5[codigo],Tabla5[Cargo])</f>
        <v>SOPORTE</v>
      </c>
      <c r="G373" s="40" t="str">
        <f>_xlfn.XLOOKUP(Tabla12[[#This Row],[codigo]],Tabla5[codigo],Tabla5[Lugar Funciones])</f>
        <v>DIRECCION JURIDICA</v>
      </c>
      <c r="H373" s="45" t="str">
        <f>Tabla12[[#This Row],[TIPO]]</f>
        <v>FIJO</v>
      </c>
      <c r="I373" s="45" t="e">
        <f>_xlfn.XLOOKUP(Tabla12[[#This Row],[nodoc]],'[1]Temporales 2022'!$B$146:$B$362,'[1]Temporales 2022'!$F$146:$F$362)</f>
        <v>#N/A</v>
      </c>
      <c r="J373" s="45" t="e">
        <f>_xlfn.XLOOKUP(Tabla12[[#This Row],[nodoc]],'[1]Temporales 2022'!$B$146:$B$362,'[1]Temporales 2022'!$G$146:$G$362)</f>
        <v>#N/A</v>
      </c>
      <c r="K373" s="43">
        <v>40000</v>
      </c>
      <c r="L373" s="45">
        <v>442.65</v>
      </c>
      <c r="M373" s="43">
        <v>1216</v>
      </c>
      <c r="N373" s="43">
        <v>1148</v>
      </c>
      <c r="O373" s="44">
        <f>+Tabla12[[#This Row],[sbruto]]-Tabla12[[#This Row],[Impuesto Sobre la R]]-Tabla12[[#This Row],[Seguro Familiar de]]-Tabla12[[#This Row],[AFP]]-Tabla12[[#This Row],[sneto]]</f>
        <v>25</v>
      </c>
      <c r="P373" s="41">
        <v>37168.35</v>
      </c>
      <c r="Q373" s="15" t="str" cm="1">
        <f t="array" ref="Q373">_xlfn.XLOOKUP(Tabla12[[#This Row],[codigo]],Tabla5[codigo],LEFT(Tabla5[Genero],1))</f>
        <v>M</v>
      </c>
      <c r="R373" s="15" t="str">
        <f>_xlfn.XLOOKUP(Tabla12[[#This Row],[codigo]],Tabla5[codigo],Tabla5[Lugar Funciones Codigo])</f>
        <v>01.83.00.08</v>
      </c>
    </row>
    <row r="374" spans="1:18">
      <c r="A374" s="40" t="s">
        <v>11</v>
      </c>
      <c r="B374" s="40" t="str">
        <f t="shared" si="5"/>
        <v>2.1.1.1.0100103001962</v>
      </c>
      <c r="C374" s="40" t="str">
        <f>_xlfn.XLOOKUP(A374,ctas[Tipo Empleado],ctas[cta])</f>
        <v>2.1.1.1.01</v>
      </c>
      <c r="D374" s="40" t="s">
        <v>2274</v>
      </c>
      <c r="E374" s="40" t="str">
        <f>_xlfn.XLOOKUP(Tabla12[[#This Row],[codigo]],Tabla5[codigo],Tabla5[Empleado])</f>
        <v>FERNANDO ANTONIO CUSTODIA VASQUEZ</v>
      </c>
      <c r="F374" s="40" t="str">
        <f>_xlfn.XLOOKUP(Tabla12[[#This Row],[codigo]],Tabla5[codigo],Tabla5[Cargo])</f>
        <v>CHOFER</v>
      </c>
      <c r="G374" s="40" t="str">
        <f>_xlfn.XLOOKUP(Tabla12[[#This Row],[codigo]],Tabla5[codigo],Tabla5[Lugar Funciones])</f>
        <v>DIRECCION JURIDICA</v>
      </c>
      <c r="H374" s="45" t="str">
        <f>Tabla12[[#This Row],[TIPO]]</f>
        <v>FIJO</v>
      </c>
      <c r="I374" s="45" t="e">
        <f>_xlfn.XLOOKUP(Tabla12[[#This Row],[nodoc]],'[1]Temporales 2022'!$B$146:$B$362,'[1]Temporales 2022'!$F$146:$F$362)</f>
        <v>#N/A</v>
      </c>
      <c r="J374" s="45" t="e">
        <f>_xlfn.XLOOKUP(Tabla12[[#This Row],[nodoc]],'[1]Temporales 2022'!$B$146:$B$362,'[1]Temporales 2022'!$G$146:$G$362)</f>
        <v>#N/A</v>
      </c>
      <c r="K374" s="43">
        <v>30000</v>
      </c>
      <c r="L374" s="46">
        <v>0</v>
      </c>
      <c r="M374" s="43">
        <v>912</v>
      </c>
      <c r="N374" s="43">
        <v>861</v>
      </c>
      <c r="O374" s="44">
        <f>+Tabla12[[#This Row],[sbruto]]-Tabla12[[#This Row],[Impuesto Sobre la R]]-Tabla12[[#This Row],[Seguro Familiar de]]-Tabla12[[#This Row],[AFP]]-Tabla12[[#This Row],[sneto]]</f>
        <v>25</v>
      </c>
      <c r="P374" s="41">
        <v>28202</v>
      </c>
      <c r="Q374" s="15" t="str" cm="1">
        <f t="array" ref="Q374">_xlfn.XLOOKUP(Tabla12[[#This Row],[codigo]],Tabla5[codigo],LEFT(Tabla5[Genero],1))</f>
        <v>M</v>
      </c>
      <c r="R374" s="15" t="str">
        <f>_xlfn.XLOOKUP(Tabla12[[#This Row],[codigo]],Tabla5[codigo],Tabla5[Lugar Funciones Codigo])</f>
        <v>01.83.00.08</v>
      </c>
    </row>
    <row r="375" spans="1:18">
      <c r="A375" s="40" t="s">
        <v>11</v>
      </c>
      <c r="B375" s="40" t="str">
        <f t="shared" si="5"/>
        <v>2.1.1.1.0101200062766</v>
      </c>
      <c r="C375" s="40" t="str">
        <f>_xlfn.XLOOKUP(A375,ctas[Tipo Empleado],ctas[cta])</f>
        <v>2.1.1.1.01</v>
      </c>
      <c r="D375" s="40" t="s">
        <v>1378</v>
      </c>
      <c r="E375" s="40" t="str">
        <f>_xlfn.XLOOKUP(Tabla12[[#This Row],[codigo]],Tabla5[codigo],Tabla5[Empleado])</f>
        <v>DANIEL ROBERTO FORTUNA TERRERO</v>
      </c>
      <c r="F375" s="40" t="str">
        <f>_xlfn.XLOOKUP(Tabla12[[#This Row],[codigo]],Tabla5[codigo],Tabla5[Cargo])</f>
        <v>DISEÑADOR GRAFICO</v>
      </c>
      <c r="G375" s="40" t="str">
        <f>_xlfn.XLOOKUP(Tabla12[[#This Row],[codigo]],Tabla5[codigo],Tabla5[Lugar Funciones])</f>
        <v>DIRECCION DE COMUNICACIONES</v>
      </c>
      <c r="H375" s="45" t="str">
        <f>Tabla12[[#This Row],[TIPO]]</f>
        <v>FIJO</v>
      </c>
      <c r="I375" s="45" t="e">
        <f>_xlfn.XLOOKUP(Tabla12[[#This Row],[nodoc]],'[1]Temporales 2022'!$B$146:$B$362,'[1]Temporales 2022'!$F$146:$F$362)</f>
        <v>#N/A</v>
      </c>
      <c r="J375" s="45" t="e">
        <f>_xlfn.XLOOKUP(Tabla12[[#This Row],[nodoc]],'[1]Temporales 2022'!$B$146:$B$362,'[1]Temporales 2022'!$G$146:$G$362)</f>
        <v>#N/A</v>
      </c>
      <c r="K375" s="43">
        <v>65000</v>
      </c>
      <c r="L375" s="45">
        <v>4427.58</v>
      </c>
      <c r="M375" s="43">
        <v>1976</v>
      </c>
      <c r="N375" s="43">
        <v>1865.5</v>
      </c>
      <c r="O375" s="44">
        <f>+Tabla12[[#This Row],[sbruto]]-Tabla12[[#This Row],[Impuesto Sobre la R]]-Tabla12[[#This Row],[Seguro Familiar de]]-Tabla12[[#This Row],[AFP]]-Tabla12[[#This Row],[sneto]]</f>
        <v>4421</v>
      </c>
      <c r="P375" s="41">
        <v>52309.919999999998</v>
      </c>
      <c r="Q375" s="15" t="str" cm="1">
        <f t="array" ref="Q375">_xlfn.XLOOKUP(Tabla12[[#This Row],[codigo]],Tabla5[codigo],LEFT(Tabla5[Genero],1))</f>
        <v>M</v>
      </c>
      <c r="R375" s="15" t="str">
        <f>_xlfn.XLOOKUP(Tabla12[[#This Row],[codigo]],Tabla5[codigo],Tabla5[Lugar Funciones Codigo])</f>
        <v>01.83.00.09</v>
      </c>
    </row>
    <row r="376" spans="1:18">
      <c r="A376" s="40" t="s">
        <v>11</v>
      </c>
      <c r="B376" s="40" t="str">
        <f t="shared" si="5"/>
        <v>2.1.1.1.0100100316231</v>
      </c>
      <c r="C376" s="40" t="str">
        <f>_xlfn.XLOOKUP(A376,ctas[Tipo Empleado],ctas[cta])</f>
        <v>2.1.1.1.01</v>
      </c>
      <c r="D376" s="40" t="s">
        <v>1383</v>
      </c>
      <c r="E376" s="40" t="str">
        <f>_xlfn.XLOOKUP(Tabla12[[#This Row],[codigo]],Tabla5[codigo],Tabla5[Empleado])</f>
        <v>EDSON DANILO AMIN TORIBIO GOMEZ</v>
      </c>
      <c r="F376" s="40" t="str">
        <f>_xlfn.XLOOKUP(Tabla12[[#This Row],[codigo]],Tabla5[codigo],Tabla5[Cargo])</f>
        <v>DISEÑADOR GRAFICO</v>
      </c>
      <c r="G376" s="40" t="str">
        <f>_xlfn.XLOOKUP(Tabla12[[#This Row],[codigo]],Tabla5[codigo],Tabla5[Lugar Funciones])</f>
        <v>DIRECCION DE COMUNICACIONES</v>
      </c>
      <c r="H376" s="43" t="str">
        <f>Tabla12[[#This Row],[TIPO]]</f>
        <v>FIJO</v>
      </c>
      <c r="I376" s="43" t="e">
        <f>_xlfn.XLOOKUP(Tabla12[[#This Row],[nodoc]],'[1]Temporales 2022'!$B$146:$B$362,'[1]Temporales 2022'!$F$146:$F$362)</f>
        <v>#N/A</v>
      </c>
      <c r="J376" s="43" t="e">
        <f>_xlfn.XLOOKUP(Tabla12[[#This Row],[nodoc]],'[1]Temporales 2022'!$B$146:$B$362,'[1]Temporales 2022'!$G$146:$G$362)</f>
        <v>#N/A</v>
      </c>
      <c r="K376" s="43">
        <v>65000</v>
      </c>
      <c r="L376" s="43">
        <v>4427.58</v>
      </c>
      <c r="M376" s="43">
        <v>1976</v>
      </c>
      <c r="N376" s="43">
        <v>1865.5</v>
      </c>
      <c r="O376" s="44">
        <f>+Tabla12[[#This Row],[sbruto]]-Tabla12[[#This Row],[Impuesto Sobre la R]]-Tabla12[[#This Row],[Seguro Familiar de]]-Tabla12[[#This Row],[AFP]]-Tabla12[[#This Row],[sneto]]</f>
        <v>41319.89</v>
      </c>
      <c r="P376" s="41">
        <v>15411.03</v>
      </c>
      <c r="Q376" s="15" t="str" cm="1">
        <f t="array" ref="Q376">_xlfn.XLOOKUP(Tabla12[[#This Row],[codigo]],Tabla5[codigo],LEFT(Tabla5[Genero],1))</f>
        <v>M</v>
      </c>
      <c r="R376" s="15" t="str">
        <f>_xlfn.XLOOKUP(Tabla12[[#This Row],[codigo]],Tabla5[codigo],Tabla5[Lugar Funciones Codigo])</f>
        <v>01.83.00.09</v>
      </c>
    </row>
    <row r="377" spans="1:18">
      <c r="A377" s="40" t="s">
        <v>11</v>
      </c>
      <c r="B377" s="40" t="str">
        <f t="shared" si="5"/>
        <v>2.1.1.1.0100116902354</v>
      </c>
      <c r="C377" s="40" t="str">
        <f>_xlfn.XLOOKUP(A377,ctas[Tipo Empleado],ctas[cta])</f>
        <v>2.1.1.1.01</v>
      </c>
      <c r="D377" s="40" t="s">
        <v>1422</v>
      </c>
      <c r="E377" s="40" t="str">
        <f>_xlfn.XLOOKUP(Tabla12[[#This Row],[codigo]],Tabla5[codigo],Tabla5[Empleado])</f>
        <v>MIRFAK ROWLAND ANTIGUA</v>
      </c>
      <c r="F377" s="40" t="str">
        <f>_xlfn.XLOOKUP(Tabla12[[#This Row],[codigo]],Tabla5[codigo],Tabla5[Cargo])</f>
        <v>COORDINADOR (A)</v>
      </c>
      <c r="G377" s="40" t="str">
        <f>_xlfn.XLOOKUP(Tabla12[[#This Row],[codigo]],Tabla5[codigo],Tabla5[Lugar Funciones])</f>
        <v>DIRECCION DE COMUNICACIONES</v>
      </c>
      <c r="H377" s="45" t="str">
        <f>Tabla12[[#This Row],[TIPO]]</f>
        <v>FIJO</v>
      </c>
      <c r="I377" s="45" t="e">
        <f>_xlfn.XLOOKUP(Tabla12[[#This Row],[nodoc]],'[1]Temporales 2022'!$B$146:$B$362,'[1]Temporales 2022'!$F$146:$F$362)</f>
        <v>#N/A</v>
      </c>
      <c r="J377" s="45" t="e">
        <f>_xlfn.XLOOKUP(Tabla12[[#This Row],[nodoc]],'[1]Temporales 2022'!$B$146:$B$362,'[1]Temporales 2022'!$G$146:$G$362)</f>
        <v>#N/A</v>
      </c>
      <c r="K377" s="43">
        <v>60000</v>
      </c>
      <c r="L377" s="45">
        <v>3486.68</v>
      </c>
      <c r="M377" s="43">
        <v>1824</v>
      </c>
      <c r="N377" s="43">
        <v>1722</v>
      </c>
      <c r="O377" s="44">
        <f>+Tabla12[[#This Row],[sbruto]]-Tabla12[[#This Row],[Impuesto Sobre la R]]-Tabla12[[#This Row],[Seguro Familiar de]]-Tabla12[[#This Row],[AFP]]-Tabla12[[#This Row],[sneto]]</f>
        <v>505</v>
      </c>
      <c r="P377" s="41">
        <v>52462.32</v>
      </c>
      <c r="Q377" s="15" t="str" cm="1">
        <f t="array" ref="Q377">_xlfn.XLOOKUP(Tabla12[[#This Row],[codigo]],Tabla5[codigo],LEFT(Tabla5[Genero],1))</f>
        <v>F</v>
      </c>
      <c r="R377" s="15" t="str">
        <f>_xlfn.XLOOKUP(Tabla12[[#This Row],[codigo]],Tabla5[codigo],Tabla5[Lugar Funciones Codigo])</f>
        <v>01.83.00.09</v>
      </c>
    </row>
    <row r="378" spans="1:18">
      <c r="A378" s="40" t="s">
        <v>11</v>
      </c>
      <c r="B378" s="40" t="str">
        <f t="shared" si="5"/>
        <v>2.1.1.1.0100102893476</v>
      </c>
      <c r="C378" s="40" t="str">
        <f>_xlfn.XLOOKUP(A378,ctas[Tipo Empleado],ctas[cta])</f>
        <v>2.1.1.1.01</v>
      </c>
      <c r="D378" s="40" t="s">
        <v>2278</v>
      </c>
      <c r="E378" s="40" t="str">
        <f>_xlfn.XLOOKUP(Tabla12[[#This Row],[codigo]],Tabla5[codigo],Tabla5[Empleado])</f>
        <v>FRANCISCO ANTONIO TEJADA BURGOS</v>
      </c>
      <c r="F378" s="40" t="str">
        <f>_xlfn.XLOOKUP(Tabla12[[#This Row],[codigo]],Tabla5[codigo],Tabla5[Cargo])</f>
        <v>COORDINADOR (A)</v>
      </c>
      <c r="G378" s="40" t="str">
        <f>_xlfn.XLOOKUP(Tabla12[[#This Row],[codigo]],Tabla5[codigo],Tabla5[Lugar Funciones])</f>
        <v>DIRECCION DE COMUNICACIONES</v>
      </c>
      <c r="H378" s="45" t="str">
        <f>Tabla12[[#This Row],[TIPO]]</f>
        <v>FIJO</v>
      </c>
      <c r="I378" s="45" t="e">
        <f>_xlfn.XLOOKUP(Tabla12[[#This Row],[nodoc]],'[1]Temporales 2022'!$B$146:$B$362,'[1]Temporales 2022'!$F$146:$F$362)</f>
        <v>#N/A</v>
      </c>
      <c r="J378" s="45" t="e">
        <f>_xlfn.XLOOKUP(Tabla12[[#This Row],[nodoc]],'[1]Temporales 2022'!$B$146:$B$362,'[1]Temporales 2022'!$G$146:$G$362)</f>
        <v>#N/A</v>
      </c>
      <c r="K378" s="43">
        <v>50000</v>
      </c>
      <c r="L378" s="45">
        <v>1854</v>
      </c>
      <c r="M378" s="43">
        <v>1520</v>
      </c>
      <c r="N378" s="43">
        <v>1435</v>
      </c>
      <c r="O378" s="44">
        <f>+Tabla12[[#This Row],[sbruto]]-Tabla12[[#This Row],[Impuesto Sobre la R]]-Tabla12[[#This Row],[Seguro Familiar de]]-Tabla12[[#This Row],[AFP]]-Tabla12[[#This Row],[sneto]]</f>
        <v>25</v>
      </c>
      <c r="P378" s="41">
        <v>45166</v>
      </c>
      <c r="Q378" s="15" t="str" cm="1">
        <f t="array" ref="Q378">_xlfn.XLOOKUP(Tabla12[[#This Row],[codigo]],Tabla5[codigo],LEFT(Tabla5[Genero],1))</f>
        <v>M</v>
      </c>
      <c r="R378" s="15" t="str">
        <f>_xlfn.XLOOKUP(Tabla12[[#This Row],[codigo]],Tabla5[codigo],Tabla5[Lugar Funciones Codigo])</f>
        <v>01.83.00.09</v>
      </c>
    </row>
    <row r="379" spans="1:18">
      <c r="A379" s="40" t="s">
        <v>11</v>
      </c>
      <c r="B379" s="40" t="str">
        <f t="shared" si="5"/>
        <v>2.1.1.1.0100100103118</v>
      </c>
      <c r="C379" s="40" t="str">
        <f>_xlfn.XLOOKUP(A379,ctas[Tipo Empleado],ctas[cta])</f>
        <v>2.1.1.1.01</v>
      </c>
      <c r="D379" s="40" t="s">
        <v>2237</v>
      </c>
      <c r="E379" s="40" t="str">
        <f>_xlfn.XLOOKUP(Tabla12[[#This Row],[codigo]],Tabla5[codigo],Tabla5[Empleado])</f>
        <v>CESAR ANTONIO GUZMAN BENCOSME</v>
      </c>
      <c r="F379" s="40" t="str">
        <f>_xlfn.XLOOKUP(Tabla12[[#This Row],[codigo]],Tabla5[codigo],Tabla5[Cargo])</f>
        <v>FOTOGRAFO (A)</v>
      </c>
      <c r="G379" s="40" t="str">
        <f>_xlfn.XLOOKUP(Tabla12[[#This Row],[codigo]],Tabla5[codigo],Tabla5[Lugar Funciones])</f>
        <v>DIRECCION DE COMUNICACIONES</v>
      </c>
      <c r="H379" s="45" t="str">
        <f>Tabla12[[#This Row],[TIPO]]</f>
        <v>FIJO</v>
      </c>
      <c r="I379" s="45" t="e">
        <f>_xlfn.XLOOKUP(Tabla12[[#This Row],[nodoc]],'[1]Temporales 2022'!$B$146:$B$362,'[1]Temporales 2022'!$F$146:$F$362)</f>
        <v>#N/A</v>
      </c>
      <c r="J379" s="45" t="e">
        <f>_xlfn.XLOOKUP(Tabla12[[#This Row],[nodoc]],'[1]Temporales 2022'!$B$146:$B$362,'[1]Temporales 2022'!$G$146:$G$362)</f>
        <v>#N/A</v>
      </c>
      <c r="K379" s="43">
        <v>45000</v>
      </c>
      <c r="L379" s="45">
        <v>1148.33</v>
      </c>
      <c r="M379" s="43">
        <v>1368</v>
      </c>
      <c r="N379" s="43">
        <v>1291.5</v>
      </c>
      <c r="O379" s="44">
        <f>+Tabla12[[#This Row],[sbruto]]-Tabla12[[#This Row],[Impuesto Sobre la R]]-Tabla12[[#This Row],[Seguro Familiar de]]-Tabla12[[#This Row],[AFP]]-Tabla12[[#This Row],[sneto]]</f>
        <v>25</v>
      </c>
      <c r="P379" s="41">
        <v>41167.17</v>
      </c>
      <c r="Q379" s="15" t="str" cm="1">
        <f t="array" ref="Q379">_xlfn.XLOOKUP(Tabla12[[#This Row],[codigo]],Tabla5[codigo],LEFT(Tabla5[Genero],1))</f>
        <v>M</v>
      </c>
      <c r="R379" s="15" t="str">
        <f>_xlfn.XLOOKUP(Tabla12[[#This Row],[codigo]],Tabla5[codigo],Tabla5[Lugar Funciones Codigo])</f>
        <v>01.83.00.09</v>
      </c>
    </row>
    <row r="380" spans="1:18">
      <c r="A380" s="40" t="s">
        <v>11</v>
      </c>
      <c r="B380" s="40" t="str">
        <f t="shared" si="5"/>
        <v>2.1.1.1.0140220166538</v>
      </c>
      <c r="C380" s="40" t="str">
        <f>_xlfn.XLOOKUP(A380,ctas[Tipo Empleado],ctas[cta])</f>
        <v>2.1.1.1.01</v>
      </c>
      <c r="D380" s="40" t="s">
        <v>2304</v>
      </c>
      <c r="E380" s="40" t="str">
        <f>_xlfn.XLOOKUP(Tabla12[[#This Row],[codigo]],Tabla5[codigo],Tabla5[Empleado])</f>
        <v>IGHOR ESPINAL SANTOS</v>
      </c>
      <c r="F380" s="40" t="str">
        <f>_xlfn.XLOOKUP(Tabla12[[#This Row],[codigo]],Tabla5[codigo],Tabla5[Cargo])</f>
        <v>DISEÑADOR GRAFICO</v>
      </c>
      <c r="G380" s="40" t="str">
        <f>_xlfn.XLOOKUP(Tabla12[[#This Row],[codigo]],Tabla5[codigo],Tabla5[Lugar Funciones])</f>
        <v>DIRECCION DE COMUNICACIONES</v>
      </c>
      <c r="H380" s="45" t="str">
        <f>Tabla12[[#This Row],[TIPO]]</f>
        <v>FIJO</v>
      </c>
      <c r="I380" s="45" t="e">
        <f>_xlfn.XLOOKUP(Tabla12[[#This Row],[nodoc]],'[1]Temporales 2022'!$B$146:$B$362,'[1]Temporales 2022'!$F$146:$F$362)</f>
        <v>#N/A</v>
      </c>
      <c r="J380" s="45" t="e">
        <f>_xlfn.XLOOKUP(Tabla12[[#This Row],[nodoc]],'[1]Temporales 2022'!$B$146:$B$362,'[1]Temporales 2022'!$G$146:$G$362)</f>
        <v>#N/A</v>
      </c>
      <c r="K380" s="43">
        <v>45000</v>
      </c>
      <c r="L380" s="45">
        <v>1148.33</v>
      </c>
      <c r="M380" s="43">
        <v>1368</v>
      </c>
      <c r="N380" s="43">
        <v>1291.5</v>
      </c>
      <c r="O380" s="44">
        <f>+Tabla12[[#This Row],[sbruto]]-Tabla12[[#This Row],[Impuesto Sobre la R]]-Tabla12[[#This Row],[Seguro Familiar de]]-Tabla12[[#This Row],[AFP]]-Tabla12[[#This Row],[sneto]]</f>
        <v>25</v>
      </c>
      <c r="P380" s="41">
        <v>41167.17</v>
      </c>
      <c r="Q380" s="15" t="str" cm="1">
        <f t="array" ref="Q380">_xlfn.XLOOKUP(Tabla12[[#This Row],[codigo]],Tabla5[codigo],LEFT(Tabla5[Genero],1))</f>
        <v>M</v>
      </c>
      <c r="R380" s="15" t="str">
        <f>_xlfn.XLOOKUP(Tabla12[[#This Row],[codigo]],Tabla5[codigo],Tabla5[Lugar Funciones Codigo])</f>
        <v>01.83.00.09</v>
      </c>
    </row>
    <row r="381" spans="1:18">
      <c r="A381" s="40" t="s">
        <v>11</v>
      </c>
      <c r="B381" s="40" t="str">
        <f t="shared" si="5"/>
        <v>2.1.1.1.0140228380941</v>
      </c>
      <c r="C381" s="40" t="str">
        <f>_xlfn.XLOOKUP(A381,ctas[Tipo Empleado],ctas[cta])</f>
        <v>2.1.1.1.01</v>
      </c>
      <c r="D381" s="40" t="s">
        <v>2406</v>
      </c>
      <c r="E381" s="40" t="str">
        <f>_xlfn.XLOOKUP(Tabla12[[#This Row],[codigo]],Tabla5[codigo],Tabla5[Empleado])</f>
        <v>PEDRO ANGEL DE LANCER BROWN</v>
      </c>
      <c r="F381" s="40" t="str">
        <f>_xlfn.XLOOKUP(Tabla12[[#This Row],[codigo]],Tabla5[codigo],Tabla5[Cargo])</f>
        <v>GESTOR DE REDES SOCIALES</v>
      </c>
      <c r="G381" s="40" t="str">
        <f>_xlfn.XLOOKUP(Tabla12[[#This Row],[codigo]],Tabla5[codigo],Tabla5[Lugar Funciones])</f>
        <v>DIRECCION DE COMUNICACIONES</v>
      </c>
      <c r="H381" s="45" t="str">
        <f>Tabla12[[#This Row],[TIPO]]</f>
        <v>FIJO</v>
      </c>
      <c r="I381" s="45" t="e">
        <f>_xlfn.XLOOKUP(Tabla12[[#This Row],[nodoc]],'[1]Temporales 2022'!$B$146:$B$362,'[1]Temporales 2022'!$F$146:$F$362)</f>
        <v>#N/A</v>
      </c>
      <c r="J381" s="45" t="e">
        <f>_xlfn.XLOOKUP(Tabla12[[#This Row],[nodoc]],'[1]Temporales 2022'!$B$146:$B$362,'[1]Temporales 2022'!$G$146:$G$362)</f>
        <v>#N/A</v>
      </c>
      <c r="K381" s="43">
        <v>45000</v>
      </c>
      <c r="L381" s="45">
        <v>1148.33</v>
      </c>
      <c r="M381" s="43">
        <v>1368</v>
      </c>
      <c r="N381" s="43">
        <v>1291.5</v>
      </c>
      <c r="O381" s="44">
        <f>+Tabla12[[#This Row],[sbruto]]-Tabla12[[#This Row],[Impuesto Sobre la R]]-Tabla12[[#This Row],[Seguro Familiar de]]-Tabla12[[#This Row],[AFP]]-Tabla12[[#This Row],[sneto]]</f>
        <v>25</v>
      </c>
      <c r="P381" s="41">
        <v>41167.17</v>
      </c>
      <c r="Q381" s="15" t="str" cm="1">
        <f t="array" ref="Q381">_xlfn.XLOOKUP(Tabla12[[#This Row],[codigo]],Tabla5[codigo],LEFT(Tabla5[Genero],1))</f>
        <v>M</v>
      </c>
      <c r="R381" s="15" t="str">
        <f>_xlfn.XLOOKUP(Tabla12[[#This Row],[codigo]],Tabla5[codigo],Tabla5[Lugar Funciones Codigo])</f>
        <v>01.83.00.09</v>
      </c>
    </row>
    <row r="382" spans="1:18">
      <c r="A382" s="40" t="s">
        <v>11</v>
      </c>
      <c r="B382" s="40" t="str">
        <f t="shared" si="5"/>
        <v>2.1.1.1.0109600260617</v>
      </c>
      <c r="C382" s="40" t="str">
        <f>_xlfn.XLOOKUP(A382,ctas[Tipo Empleado],ctas[cta])</f>
        <v>2.1.1.1.01</v>
      </c>
      <c r="D382" s="40" t="s">
        <v>2244</v>
      </c>
      <c r="E382" s="40" t="str">
        <f>_xlfn.XLOOKUP(Tabla12[[#This Row],[codigo]],Tabla5[codigo],Tabla5[Empleado])</f>
        <v>DAHIANA ARABELIS VARGAS</v>
      </c>
      <c r="F382" s="40" t="str">
        <f>_xlfn.XLOOKUP(Tabla12[[#This Row],[codigo]],Tabla5[codigo],Tabla5[Cargo])</f>
        <v>PERIODISTA</v>
      </c>
      <c r="G382" s="40" t="str">
        <f>_xlfn.XLOOKUP(Tabla12[[#This Row],[codigo]],Tabla5[codigo],Tabla5[Lugar Funciones])</f>
        <v>DIRECCION DE COMUNICACIONES</v>
      </c>
      <c r="H382" s="45" t="str">
        <f>Tabla12[[#This Row],[TIPO]]</f>
        <v>FIJO</v>
      </c>
      <c r="I382" s="45" t="e">
        <f>_xlfn.XLOOKUP(Tabla12[[#This Row],[nodoc]],'[1]Temporales 2022'!$B$146:$B$362,'[1]Temporales 2022'!$F$146:$F$362)</f>
        <v>#N/A</v>
      </c>
      <c r="J382" s="45" t="e">
        <f>_xlfn.XLOOKUP(Tabla12[[#This Row],[nodoc]],'[1]Temporales 2022'!$B$146:$B$362,'[1]Temporales 2022'!$G$146:$G$362)</f>
        <v>#N/A</v>
      </c>
      <c r="K382" s="43">
        <v>40000</v>
      </c>
      <c r="L382" s="45">
        <v>442.65</v>
      </c>
      <c r="M382" s="43">
        <v>1216</v>
      </c>
      <c r="N382" s="43">
        <v>1148</v>
      </c>
      <c r="O382" s="44">
        <f>+Tabla12[[#This Row],[sbruto]]-Tabla12[[#This Row],[Impuesto Sobre la R]]-Tabla12[[#This Row],[Seguro Familiar de]]-Tabla12[[#This Row],[AFP]]-Tabla12[[#This Row],[sneto]]</f>
        <v>8731.93</v>
      </c>
      <c r="P382" s="41">
        <v>28461.42</v>
      </c>
      <c r="Q382" s="15" t="str" cm="1">
        <f t="array" ref="Q382">_xlfn.XLOOKUP(Tabla12[[#This Row],[codigo]],Tabla5[codigo],LEFT(Tabla5[Genero],1))</f>
        <v>F</v>
      </c>
      <c r="R382" s="15" t="str">
        <f>_xlfn.XLOOKUP(Tabla12[[#This Row],[codigo]],Tabla5[codigo],Tabla5[Lugar Funciones Codigo])</f>
        <v>01.83.00.09</v>
      </c>
    </row>
    <row r="383" spans="1:18">
      <c r="A383" s="40" t="s">
        <v>11</v>
      </c>
      <c r="B383" s="40" t="str">
        <f t="shared" si="5"/>
        <v>2.1.1.1.0140224489068</v>
      </c>
      <c r="C383" s="40" t="str">
        <f>_xlfn.XLOOKUP(A383,ctas[Tipo Empleado],ctas[cta])</f>
        <v>2.1.1.1.01</v>
      </c>
      <c r="D383" s="40" t="s">
        <v>2360</v>
      </c>
      <c r="E383" s="40" t="str">
        <f>_xlfn.XLOOKUP(Tabla12[[#This Row],[codigo]],Tabla5[codigo],Tabla5[Empleado])</f>
        <v>LUIS ADOLFO PEÑA FLORENTINO</v>
      </c>
      <c r="F383" s="40" t="str">
        <f>_xlfn.XLOOKUP(Tabla12[[#This Row],[codigo]],Tabla5[codigo],Tabla5[Cargo])</f>
        <v>FOTOGRAFO (A)</v>
      </c>
      <c r="G383" s="40" t="str">
        <f>_xlfn.XLOOKUP(Tabla12[[#This Row],[codigo]],Tabla5[codigo],Tabla5[Lugar Funciones])</f>
        <v>DIRECCION DE COMUNICACIONES</v>
      </c>
      <c r="H383" s="45" t="str">
        <f>Tabla12[[#This Row],[TIPO]]</f>
        <v>FIJO</v>
      </c>
      <c r="I383" s="45" t="e">
        <f>_xlfn.XLOOKUP(Tabla12[[#This Row],[nodoc]],'[1]Temporales 2022'!$B$146:$B$362,'[1]Temporales 2022'!$F$146:$F$362)</f>
        <v>#N/A</v>
      </c>
      <c r="J383" s="45" t="e">
        <f>_xlfn.XLOOKUP(Tabla12[[#This Row],[nodoc]],'[1]Temporales 2022'!$B$146:$B$362,'[1]Temporales 2022'!$G$146:$G$362)</f>
        <v>#N/A</v>
      </c>
      <c r="K383" s="43">
        <v>40000</v>
      </c>
      <c r="L383" s="45">
        <v>442.65</v>
      </c>
      <c r="M383" s="43">
        <v>1216</v>
      </c>
      <c r="N383" s="43">
        <v>1148</v>
      </c>
      <c r="O383" s="44">
        <f>+Tabla12[[#This Row],[sbruto]]-Tabla12[[#This Row],[Impuesto Sobre la R]]-Tabla12[[#This Row],[Seguro Familiar de]]-Tabla12[[#This Row],[AFP]]-Tabla12[[#This Row],[sneto]]</f>
        <v>25</v>
      </c>
      <c r="P383" s="41">
        <v>37168.35</v>
      </c>
      <c r="Q383" s="15" t="str" cm="1">
        <f t="array" ref="Q383">_xlfn.XLOOKUP(Tabla12[[#This Row],[codigo]],Tabla5[codigo],LEFT(Tabla5[Genero],1))</f>
        <v>M</v>
      </c>
      <c r="R383" s="15" t="str">
        <f>_xlfn.XLOOKUP(Tabla12[[#This Row],[codigo]],Tabla5[codigo],Tabla5[Lugar Funciones Codigo])</f>
        <v>01.83.00.09</v>
      </c>
    </row>
    <row r="384" spans="1:18">
      <c r="A384" s="40" t="s">
        <v>11</v>
      </c>
      <c r="B384" s="40" t="str">
        <f t="shared" si="5"/>
        <v>2.1.1.1.0104701887541</v>
      </c>
      <c r="C384" s="40" t="str">
        <f>_xlfn.XLOOKUP(A384,ctas[Tipo Empleado],ctas[cta])</f>
        <v>2.1.1.1.01</v>
      </c>
      <c r="D384" s="40" t="s">
        <v>2287</v>
      </c>
      <c r="E384" s="40" t="str">
        <f>_xlfn.XLOOKUP(Tabla12[[#This Row],[codigo]],Tabla5[codigo],Tabla5[Empleado])</f>
        <v>FREDERY REINOSO MARTINEZ</v>
      </c>
      <c r="F384" s="40" t="str">
        <f>_xlfn.XLOOKUP(Tabla12[[#This Row],[codigo]],Tabla5[codigo],Tabla5[Cargo])</f>
        <v>EDITOR (A)</v>
      </c>
      <c r="G384" s="40" t="str">
        <f>_xlfn.XLOOKUP(Tabla12[[#This Row],[codigo]],Tabla5[codigo],Tabla5[Lugar Funciones])</f>
        <v>DIRECCION DE COMUNICACIONES</v>
      </c>
      <c r="H384" s="45" t="str">
        <f>Tabla12[[#This Row],[TIPO]]</f>
        <v>FIJO</v>
      </c>
      <c r="I384" s="45" t="e">
        <f>_xlfn.XLOOKUP(Tabla12[[#This Row],[nodoc]],'[1]Temporales 2022'!$B$146:$B$362,'[1]Temporales 2022'!$F$146:$F$362)</f>
        <v>#N/A</v>
      </c>
      <c r="J384" s="45" t="e">
        <f>_xlfn.XLOOKUP(Tabla12[[#This Row],[nodoc]],'[1]Temporales 2022'!$B$146:$B$362,'[1]Temporales 2022'!$G$146:$G$362)</f>
        <v>#N/A</v>
      </c>
      <c r="K384" s="43">
        <v>35000</v>
      </c>
      <c r="L384" s="46">
        <v>0</v>
      </c>
      <c r="M384" s="43">
        <v>1064</v>
      </c>
      <c r="N384" s="43">
        <v>1004.5</v>
      </c>
      <c r="O384" s="44">
        <f>+Tabla12[[#This Row],[sbruto]]-Tabla12[[#This Row],[Impuesto Sobre la R]]-Tabla12[[#This Row],[Seguro Familiar de]]-Tabla12[[#This Row],[AFP]]-Tabla12[[#This Row],[sneto]]</f>
        <v>25</v>
      </c>
      <c r="P384" s="41">
        <v>32906.5</v>
      </c>
      <c r="Q384" s="15" t="str" cm="1">
        <f t="array" ref="Q384">_xlfn.XLOOKUP(Tabla12[[#This Row],[codigo]],Tabla5[codigo],LEFT(Tabla5[Genero],1))</f>
        <v>M</v>
      </c>
      <c r="R384" s="15" t="str">
        <f>_xlfn.XLOOKUP(Tabla12[[#This Row],[codigo]],Tabla5[codigo],Tabla5[Lugar Funciones Codigo])</f>
        <v>01.83.00.09</v>
      </c>
    </row>
    <row r="385" spans="1:18">
      <c r="A385" s="40" t="s">
        <v>11</v>
      </c>
      <c r="B385" s="40" t="str">
        <f t="shared" si="5"/>
        <v>2.1.1.1.0140215376118</v>
      </c>
      <c r="C385" s="40" t="str">
        <f>_xlfn.XLOOKUP(A385,ctas[Tipo Empleado],ctas[cta])</f>
        <v>2.1.1.1.01</v>
      </c>
      <c r="D385" s="40" t="s">
        <v>2311</v>
      </c>
      <c r="E385" s="40" t="str">
        <f>_xlfn.XLOOKUP(Tabla12[[#This Row],[codigo]],Tabla5[codigo],Tabla5[Empleado])</f>
        <v>JHON COMPRES BRITO</v>
      </c>
      <c r="F385" s="40" t="str">
        <f>_xlfn.XLOOKUP(Tabla12[[#This Row],[codigo]],Tabla5[codigo],Tabla5[Cargo])</f>
        <v>FOTOGRAFO (A)</v>
      </c>
      <c r="G385" s="40" t="str">
        <f>_xlfn.XLOOKUP(Tabla12[[#This Row],[codigo]],Tabla5[codigo],Tabla5[Lugar Funciones])</f>
        <v>DIRECCION DE COMUNICACIONES</v>
      </c>
      <c r="H385" s="45" t="str">
        <f>Tabla12[[#This Row],[TIPO]]</f>
        <v>FIJO</v>
      </c>
      <c r="I385" s="45" t="e">
        <f>_xlfn.XLOOKUP(Tabla12[[#This Row],[nodoc]],'[1]Temporales 2022'!$B$146:$B$362,'[1]Temporales 2022'!$F$146:$F$362)</f>
        <v>#N/A</v>
      </c>
      <c r="J385" s="45" t="e">
        <f>_xlfn.XLOOKUP(Tabla12[[#This Row],[nodoc]],'[1]Temporales 2022'!$B$146:$B$362,'[1]Temporales 2022'!$G$146:$G$362)</f>
        <v>#N/A</v>
      </c>
      <c r="K385" s="43">
        <v>35000</v>
      </c>
      <c r="L385" s="46">
        <v>0</v>
      </c>
      <c r="M385" s="43">
        <v>1064</v>
      </c>
      <c r="N385" s="43">
        <v>1004.5</v>
      </c>
      <c r="O385" s="44">
        <f>+Tabla12[[#This Row],[sbruto]]-Tabla12[[#This Row],[Impuesto Sobre la R]]-Tabla12[[#This Row],[Seguro Familiar de]]-Tabla12[[#This Row],[AFP]]-Tabla12[[#This Row],[sneto]]</f>
        <v>25</v>
      </c>
      <c r="P385" s="41">
        <v>32906.5</v>
      </c>
      <c r="Q385" s="15" t="str" cm="1">
        <f t="array" ref="Q385">_xlfn.XLOOKUP(Tabla12[[#This Row],[codigo]],Tabla5[codigo],LEFT(Tabla5[Genero],1))</f>
        <v>M</v>
      </c>
      <c r="R385" s="15" t="str">
        <f>_xlfn.XLOOKUP(Tabla12[[#This Row],[codigo]],Tabla5[codigo],Tabla5[Lugar Funciones Codigo])</f>
        <v>01.83.00.09</v>
      </c>
    </row>
    <row r="386" spans="1:18">
      <c r="A386" s="40" t="s">
        <v>11</v>
      </c>
      <c r="B386" s="40" t="str">
        <f t="shared" ref="B386:B449" si="6">C386&amp;D386</f>
        <v>2.1.1.1.0100103910030</v>
      </c>
      <c r="C386" s="40" t="str">
        <f>_xlfn.XLOOKUP(A386,ctas[Tipo Empleado],ctas[cta])</f>
        <v>2.1.1.1.01</v>
      </c>
      <c r="D386" s="40" t="s">
        <v>2251</v>
      </c>
      <c r="E386" s="40" t="str">
        <f>_xlfn.XLOOKUP(Tabla12[[#This Row],[codigo]],Tabla5[codigo],Tabla5[Empleado])</f>
        <v>DIEGO FELIX VILLA FAÑA</v>
      </c>
      <c r="F386" s="40" t="str">
        <f>_xlfn.XLOOKUP(Tabla12[[#This Row],[codigo]],Tabla5[codigo],Tabla5[Cargo])</f>
        <v>FOTOGRAFO (A)</v>
      </c>
      <c r="G386" s="40" t="str">
        <f>_xlfn.XLOOKUP(Tabla12[[#This Row],[codigo]],Tabla5[codigo],Tabla5[Lugar Funciones])</f>
        <v>DIRECCION DE COMUNICACIONES</v>
      </c>
      <c r="H386" s="45" t="str">
        <f>Tabla12[[#This Row],[TIPO]]</f>
        <v>FIJO</v>
      </c>
      <c r="I386" s="45" t="e">
        <f>_xlfn.XLOOKUP(Tabla12[[#This Row],[nodoc]],'[1]Temporales 2022'!$B$146:$B$362,'[1]Temporales 2022'!$F$146:$F$362)</f>
        <v>#N/A</v>
      </c>
      <c r="J386" s="45" t="e">
        <f>_xlfn.XLOOKUP(Tabla12[[#This Row],[nodoc]],'[1]Temporales 2022'!$B$146:$B$362,'[1]Temporales 2022'!$G$146:$G$362)</f>
        <v>#N/A</v>
      </c>
      <c r="K386" s="43">
        <v>31500</v>
      </c>
      <c r="L386" s="46">
        <v>0</v>
      </c>
      <c r="M386" s="43">
        <v>957.6</v>
      </c>
      <c r="N386" s="43">
        <v>904.05</v>
      </c>
      <c r="O386" s="44">
        <f>+Tabla12[[#This Row],[sbruto]]-Tabla12[[#This Row],[Impuesto Sobre la R]]-Tabla12[[#This Row],[Seguro Familiar de]]-Tabla12[[#This Row],[AFP]]-Tabla12[[#This Row],[sneto]]</f>
        <v>75.000000000003638</v>
      </c>
      <c r="P386" s="41">
        <v>29563.35</v>
      </c>
      <c r="Q386" s="15" t="str" cm="1">
        <f t="array" ref="Q386">_xlfn.XLOOKUP(Tabla12[[#This Row],[codigo]],Tabla5[codigo],LEFT(Tabla5[Genero],1))</f>
        <v>M</v>
      </c>
      <c r="R386" s="15" t="str">
        <f>_xlfn.XLOOKUP(Tabla12[[#This Row],[codigo]],Tabla5[codigo],Tabla5[Lugar Funciones Codigo])</f>
        <v>01.83.00.09</v>
      </c>
    </row>
    <row r="387" spans="1:18">
      <c r="A387" s="40" t="s">
        <v>11</v>
      </c>
      <c r="B387" s="40" t="str">
        <f t="shared" si="6"/>
        <v>2.1.1.1.0140242938633</v>
      </c>
      <c r="C387" s="40" t="str">
        <f>_xlfn.XLOOKUP(A387,ctas[Tipo Empleado],ctas[cta])</f>
        <v>2.1.1.1.01</v>
      </c>
      <c r="D387" s="40" t="s">
        <v>2239</v>
      </c>
      <c r="E387" s="40" t="str">
        <f>_xlfn.XLOOKUP(Tabla12[[#This Row],[codigo]],Tabla5[codigo],Tabla5[Empleado])</f>
        <v>CHRISTOPHER CASTILLO PERDOMO</v>
      </c>
      <c r="F387" s="40" t="str">
        <f>_xlfn.XLOOKUP(Tabla12[[#This Row],[codigo]],Tabla5[codigo],Tabla5[Cargo])</f>
        <v>DISEÑADOR GRAFICO</v>
      </c>
      <c r="G387" s="40" t="str">
        <f>_xlfn.XLOOKUP(Tabla12[[#This Row],[codigo]],Tabla5[codigo],Tabla5[Lugar Funciones])</f>
        <v>DIRECCION DE COMUNICACIONES</v>
      </c>
      <c r="H387" s="45" t="str">
        <f>Tabla12[[#This Row],[TIPO]]</f>
        <v>FIJO</v>
      </c>
      <c r="I387" s="45" t="e">
        <f>_xlfn.XLOOKUP(Tabla12[[#This Row],[nodoc]],'[1]Temporales 2022'!$B$146:$B$362,'[1]Temporales 2022'!$F$146:$F$362)</f>
        <v>#N/A</v>
      </c>
      <c r="J387" s="45" t="e">
        <f>_xlfn.XLOOKUP(Tabla12[[#This Row],[nodoc]],'[1]Temporales 2022'!$B$146:$B$362,'[1]Temporales 2022'!$G$146:$G$362)</f>
        <v>#N/A</v>
      </c>
      <c r="K387" s="43">
        <v>30000</v>
      </c>
      <c r="L387" s="46">
        <v>0</v>
      </c>
      <c r="M387" s="43">
        <v>912</v>
      </c>
      <c r="N387" s="43">
        <v>861</v>
      </c>
      <c r="O387" s="44">
        <f>+Tabla12[[#This Row],[sbruto]]-Tabla12[[#This Row],[Impuesto Sobre la R]]-Tabla12[[#This Row],[Seguro Familiar de]]-Tabla12[[#This Row],[AFP]]-Tabla12[[#This Row],[sneto]]</f>
        <v>25</v>
      </c>
      <c r="P387" s="41">
        <v>28202</v>
      </c>
      <c r="Q387" s="15" t="str" cm="1">
        <f t="array" ref="Q387">_xlfn.XLOOKUP(Tabla12[[#This Row],[codigo]],Tabla5[codigo],LEFT(Tabla5[Genero],1))</f>
        <v>M</v>
      </c>
      <c r="R387" s="15" t="str">
        <f>_xlfn.XLOOKUP(Tabla12[[#This Row],[codigo]],Tabla5[codigo],Tabla5[Lugar Funciones Codigo])</f>
        <v>01.83.00.09</v>
      </c>
    </row>
    <row r="388" spans="1:18">
      <c r="A388" s="40" t="s">
        <v>11</v>
      </c>
      <c r="B388" s="40" t="str">
        <f t="shared" si="6"/>
        <v>2.1.1.1.0103400635946</v>
      </c>
      <c r="C388" s="40" t="str">
        <f>_xlfn.XLOOKUP(A388,ctas[Tipo Empleado],ctas[cta])</f>
        <v>2.1.1.1.01</v>
      </c>
      <c r="D388" s="40" t="s">
        <v>2242</v>
      </c>
      <c r="E388" s="40" t="str">
        <f>_xlfn.XLOOKUP(Tabla12[[#This Row],[codigo]],Tabla5[codigo],Tabla5[Empleado])</f>
        <v>CORAL PIMENTEL PEÑA</v>
      </c>
      <c r="F388" s="40" t="str">
        <f>_xlfn.XLOOKUP(Tabla12[[#This Row],[codigo]],Tabla5[codigo],Tabla5[Cargo])</f>
        <v>DISEÑADOR GRAFICO</v>
      </c>
      <c r="G388" s="40" t="str">
        <f>_xlfn.XLOOKUP(Tabla12[[#This Row],[codigo]],Tabla5[codigo],Tabla5[Lugar Funciones])</f>
        <v>DIRECCION DE COMUNICACIONES</v>
      </c>
      <c r="H388" s="45" t="str">
        <f>Tabla12[[#This Row],[TIPO]]</f>
        <v>FIJO</v>
      </c>
      <c r="I388" s="45" t="e">
        <f>_xlfn.XLOOKUP(Tabla12[[#This Row],[nodoc]],'[1]Temporales 2022'!$B$146:$B$362,'[1]Temporales 2022'!$F$146:$F$362)</f>
        <v>#N/A</v>
      </c>
      <c r="J388" s="45" t="e">
        <f>_xlfn.XLOOKUP(Tabla12[[#This Row],[nodoc]],'[1]Temporales 2022'!$B$146:$B$362,'[1]Temporales 2022'!$G$146:$G$362)</f>
        <v>#N/A</v>
      </c>
      <c r="K388" s="43">
        <v>30000</v>
      </c>
      <c r="L388" s="46">
        <v>0</v>
      </c>
      <c r="M388" s="43">
        <v>912</v>
      </c>
      <c r="N388" s="43">
        <v>861</v>
      </c>
      <c r="O388" s="44">
        <f>+Tabla12[[#This Row],[sbruto]]-Tabla12[[#This Row],[Impuesto Sobre la R]]-Tabla12[[#This Row],[Seguro Familiar de]]-Tabla12[[#This Row],[AFP]]-Tabla12[[#This Row],[sneto]]</f>
        <v>25</v>
      </c>
      <c r="P388" s="41">
        <v>28202</v>
      </c>
      <c r="Q388" s="15" t="str" cm="1">
        <f t="array" ref="Q388">_xlfn.XLOOKUP(Tabla12[[#This Row],[codigo]],Tabla5[codigo],LEFT(Tabla5[Genero],1))</f>
        <v>F</v>
      </c>
      <c r="R388" s="15" t="str">
        <f>_xlfn.XLOOKUP(Tabla12[[#This Row],[codigo]],Tabla5[codigo],Tabla5[Lugar Funciones Codigo])</f>
        <v>01.83.00.09</v>
      </c>
    </row>
    <row r="389" spans="1:18">
      <c r="A389" s="40" t="s">
        <v>11</v>
      </c>
      <c r="B389" s="40" t="str">
        <f t="shared" si="6"/>
        <v>2.1.1.1.0100103022125</v>
      </c>
      <c r="C389" s="40" t="str">
        <f>_xlfn.XLOOKUP(A389,ctas[Tipo Empleado],ctas[cta])</f>
        <v>2.1.1.1.01</v>
      </c>
      <c r="D389" s="40" t="s">
        <v>1385</v>
      </c>
      <c r="E389" s="40" t="str">
        <f>_xlfn.XLOOKUP(Tabla12[[#This Row],[codigo]],Tabla5[codigo],Tabla5[Empleado])</f>
        <v>EUSEBIO MARTE SORIANO</v>
      </c>
      <c r="F389" s="40" t="str">
        <f>_xlfn.XLOOKUP(Tabla12[[#This Row],[codigo]],Tabla5[codigo],Tabla5[Cargo])</f>
        <v>PERIODISTA</v>
      </c>
      <c r="G389" s="40" t="str">
        <f>_xlfn.XLOOKUP(Tabla12[[#This Row],[codigo]],Tabla5[codigo],Tabla5[Lugar Funciones])</f>
        <v>DIRECCION DE COMUNICACIONES</v>
      </c>
      <c r="H389" s="45" t="str">
        <f>Tabla12[[#This Row],[TIPO]]</f>
        <v>FIJO</v>
      </c>
      <c r="I389" s="45" t="e">
        <f>_xlfn.XLOOKUP(Tabla12[[#This Row],[nodoc]],'[1]Temporales 2022'!$B$146:$B$362,'[1]Temporales 2022'!$F$146:$F$362)</f>
        <v>#N/A</v>
      </c>
      <c r="J389" s="45" t="e">
        <f>_xlfn.XLOOKUP(Tabla12[[#This Row],[nodoc]],'[1]Temporales 2022'!$B$146:$B$362,'[1]Temporales 2022'!$G$146:$G$362)</f>
        <v>#N/A</v>
      </c>
      <c r="K389" s="43">
        <v>29400</v>
      </c>
      <c r="L389" s="46">
        <v>0</v>
      </c>
      <c r="M389" s="43">
        <v>893.76</v>
      </c>
      <c r="N389" s="43">
        <v>843.78</v>
      </c>
      <c r="O389" s="44">
        <f>+Tabla12[[#This Row],[sbruto]]-Tabla12[[#This Row],[Impuesto Sobre la R]]-Tabla12[[#This Row],[Seguro Familiar de]]-Tabla12[[#This Row],[AFP]]-Tabla12[[#This Row],[sneto]]</f>
        <v>9825.1600000000035</v>
      </c>
      <c r="P389" s="41">
        <v>17837.3</v>
      </c>
      <c r="Q389" s="15" t="str" cm="1">
        <f t="array" ref="Q389">_xlfn.XLOOKUP(Tabla12[[#This Row],[codigo]],Tabla5[codigo],LEFT(Tabla5[Genero],1))</f>
        <v>M</v>
      </c>
      <c r="R389" s="15" t="str">
        <f>_xlfn.XLOOKUP(Tabla12[[#This Row],[codigo]],Tabla5[codigo],Tabla5[Lugar Funciones Codigo])</f>
        <v>01.83.00.09</v>
      </c>
    </row>
    <row r="390" spans="1:18">
      <c r="A390" s="40" t="s">
        <v>11</v>
      </c>
      <c r="B390" s="40" t="str">
        <f t="shared" si="6"/>
        <v>2.1.1.1.0122800011789</v>
      </c>
      <c r="C390" s="40" t="str">
        <f>_xlfn.XLOOKUP(A390,ctas[Tipo Empleado],ctas[cta])</f>
        <v>2.1.1.1.01</v>
      </c>
      <c r="D390" s="40" t="s">
        <v>2296</v>
      </c>
      <c r="E390" s="40" t="str">
        <f>_xlfn.XLOOKUP(Tabla12[[#This Row],[codigo]],Tabla5[codigo],Tabla5[Empleado])</f>
        <v>GUADALUPE LISSETTE RUBIO GARCIA</v>
      </c>
      <c r="F390" s="40" t="str">
        <f>_xlfn.XLOOKUP(Tabla12[[#This Row],[codigo]],Tabla5[codigo],Tabla5[Cargo])</f>
        <v>ANALISTA</v>
      </c>
      <c r="G390" s="40" t="str">
        <f>_xlfn.XLOOKUP(Tabla12[[#This Row],[codigo]],Tabla5[codigo],Tabla5[Lugar Funciones])</f>
        <v>DIRECCION DE PLANIFICACION Y DESARROLLO</v>
      </c>
      <c r="H390" s="45" t="str">
        <f>Tabla12[[#This Row],[TIPO]]</f>
        <v>FIJO</v>
      </c>
      <c r="I390" s="45" t="e">
        <f>_xlfn.XLOOKUP(Tabla12[[#This Row],[nodoc]],'[1]Temporales 2022'!$B$146:$B$362,'[1]Temporales 2022'!$F$146:$F$362)</f>
        <v>#N/A</v>
      </c>
      <c r="J390" s="45" t="e">
        <f>_xlfn.XLOOKUP(Tabla12[[#This Row],[nodoc]],'[1]Temporales 2022'!$B$146:$B$362,'[1]Temporales 2022'!$G$146:$G$362)</f>
        <v>#N/A</v>
      </c>
      <c r="K390" s="43">
        <v>65000</v>
      </c>
      <c r="L390" s="45">
        <v>4427.58</v>
      </c>
      <c r="M390" s="43">
        <v>1976</v>
      </c>
      <c r="N390" s="43">
        <v>1865.5</v>
      </c>
      <c r="O390" s="44">
        <f>+Tabla12[[#This Row],[sbruto]]-Tabla12[[#This Row],[Impuesto Sobre la R]]-Tabla12[[#This Row],[Seguro Familiar de]]-Tabla12[[#This Row],[AFP]]-Tabla12[[#This Row],[sneto]]</f>
        <v>25</v>
      </c>
      <c r="P390" s="41">
        <v>56705.919999999998</v>
      </c>
      <c r="Q390" s="15" t="str" cm="1">
        <f t="array" ref="Q390">_xlfn.XLOOKUP(Tabla12[[#This Row],[codigo]],Tabla5[codigo],LEFT(Tabla5[Genero],1))</f>
        <v>F</v>
      </c>
      <c r="R390" s="15" t="str">
        <f>_xlfn.XLOOKUP(Tabla12[[#This Row],[codigo]],Tabla5[codigo],Tabla5[Lugar Funciones Codigo])</f>
        <v>01.83.00.10</v>
      </c>
    </row>
    <row r="391" spans="1:18">
      <c r="A391" s="40" t="s">
        <v>11</v>
      </c>
      <c r="B391" s="40" t="str">
        <f t="shared" si="6"/>
        <v>2.1.1.1.0100104853981</v>
      </c>
      <c r="C391" s="40" t="str">
        <f>_xlfn.XLOOKUP(A391,ctas[Tipo Empleado],ctas[cta])</f>
        <v>2.1.1.1.01</v>
      </c>
      <c r="D391" s="40" t="s">
        <v>1374</v>
      </c>
      <c r="E391" s="40" t="str">
        <f>_xlfn.XLOOKUP(Tabla12[[#This Row],[codigo]],Tabla5[codigo],Tabla5[Empleado])</f>
        <v>ANNY RAMIREZ ENCARNACION</v>
      </c>
      <c r="F391" s="40" t="str">
        <f>_xlfn.XLOOKUP(Tabla12[[#This Row],[codigo]],Tabla5[codigo],Tabla5[Cargo])</f>
        <v>ABOGADO (A)</v>
      </c>
      <c r="G391" s="40" t="str">
        <f>_xlfn.XLOOKUP(Tabla12[[#This Row],[codigo]],Tabla5[codigo],Tabla5[Lugar Funciones])</f>
        <v>DIRECCION DE PLANIFICACION Y DESARROLLO</v>
      </c>
      <c r="H391" s="43" t="str">
        <f>Tabla12[[#This Row],[TIPO]]</f>
        <v>FIJO</v>
      </c>
      <c r="I391" s="43" t="e">
        <f>_xlfn.XLOOKUP(Tabla12[[#This Row],[nodoc]],'[1]Temporales 2022'!$B$146:$B$362,'[1]Temporales 2022'!$F$146:$F$362)</f>
        <v>#N/A</v>
      </c>
      <c r="J391" s="43" t="e">
        <f>_xlfn.XLOOKUP(Tabla12[[#This Row],[nodoc]],'[1]Temporales 2022'!$B$146:$B$362,'[1]Temporales 2022'!$G$146:$G$362)</f>
        <v>#N/A</v>
      </c>
      <c r="K391" s="43">
        <v>60000</v>
      </c>
      <c r="L391" s="43">
        <v>3486.68</v>
      </c>
      <c r="M391" s="43">
        <v>1824</v>
      </c>
      <c r="N391" s="43">
        <v>1722</v>
      </c>
      <c r="O391" s="44">
        <f>+Tabla12[[#This Row],[sbruto]]-Tabla12[[#This Row],[Impuesto Sobre la R]]-Tabla12[[#This Row],[Seguro Familiar de]]-Tabla12[[#This Row],[AFP]]-Tabla12[[#This Row],[sneto]]</f>
        <v>75</v>
      </c>
      <c r="P391" s="41">
        <v>52892.32</v>
      </c>
      <c r="Q391" s="15" t="str" cm="1">
        <f t="array" ref="Q391">_xlfn.XLOOKUP(Tabla12[[#This Row],[codigo]],Tabla5[codigo],LEFT(Tabla5[Genero],1))</f>
        <v>F</v>
      </c>
      <c r="R391" s="15" t="str">
        <f>_xlfn.XLOOKUP(Tabla12[[#This Row],[codigo]],Tabla5[codigo],Tabla5[Lugar Funciones Codigo])</f>
        <v>01.83.00.10</v>
      </c>
    </row>
    <row r="392" spans="1:18">
      <c r="A392" s="40" t="s">
        <v>11</v>
      </c>
      <c r="B392" s="40" t="str">
        <f t="shared" si="6"/>
        <v>2.1.1.1.0100101194470</v>
      </c>
      <c r="C392" s="40" t="str">
        <f>_xlfn.XLOOKUP(A392,ctas[Tipo Empleado],ctas[cta])</f>
        <v>2.1.1.1.01</v>
      </c>
      <c r="D392" s="40" t="s">
        <v>1364</v>
      </c>
      <c r="E392" s="40" t="str">
        <f>_xlfn.XLOOKUP(Tabla12[[#This Row],[codigo]],Tabla5[codigo],Tabla5[Empleado])</f>
        <v>ALLANILDE RODRIGUEZ PEREZ</v>
      </c>
      <c r="F392" s="40" t="str">
        <f>_xlfn.XLOOKUP(Tabla12[[#This Row],[codigo]],Tabla5[codigo],Tabla5[Cargo])</f>
        <v>SECRETARIA</v>
      </c>
      <c r="G392" s="40" t="str">
        <f>_xlfn.XLOOKUP(Tabla12[[#This Row],[codigo]],Tabla5[codigo],Tabla5[Lugar Funciones])</f>
        <v>DIRECCION DE PLANIFICACION Y DESARROLLO</v>
      </c>
      <c r="H392" s="45" t="str">
        <f>Tabla12[[#This Row],[TIPO]]</f>
        <v>FIJO</v>
      </c>
      <c r="I392" s="45" t="e">
        <f>_xlfn.XLOOKUP(Tabla12[[#This Row],[nodoc]],'[1]Temporales 2022'!$B$146:$B$362,'[1]Temporales 2022'!$F$146:$F$362)</f>
        <v>#N/A</v>
      </c>
      <c r="J392" s="45" t="e">
        <f>_xlfn.XLOOKUP(Tabla12[[#This Row],[nodoc]],'[1]Temporales 2022'!$B$146:$B$362,'[1]Temporales 2022'!$G$146:$G$362)</f>
        <v>#N/A</v>
      </c>
      <c r="K392" s="43">
        <v>35000</v>
      </c>
      <c r="L392" s="46">
        <v>0</v>
      </c>
      <c r="M392" s="43">
        <v>1064</v>
      </c>
      <c r="N392" s="43">
        <v>1004.5</v>
      </c>
      <c r="O392" s="44">
        <f>+Tabla12[[#This Row],[sbruto]]-Tabla12[[#This Row],[Impuesto Sobre la R]]-Tabla12[[#This Row],[Seguro Familiar de]]-Tabla12[[#This Row],[AFP]]-Tabla12[[#This Row],[sneto]]</f>
        <v>12226.560000000001</v>
      </c>
      <c r="P392" s="41">
        <v>20704.939999999999</v>
      </c>
      <c r="Q392" s="15" t="str" cm="1">
        <f t="array" ref="Q392">_xlfn.XLOOKUP(Tabla12[[#This Row],[codigo]],Tabla5[codigo],LEFT(Tabla5[Genero],1))</f>
        <v>F</v>
      </c>
      <c r="R392" s="15" t="str">
        <f>_xlfn.XLOOKUP(Tabla12[[#This Row],[codigo]],Tabla5[codigo],Tabla5[Lugar Funciones Codigo])</f>
        <v>01.83.00.10</v>
      </c>
    </row>
    <row r="393" spans="1:18">
      <c r="A393" s="40" t="s">
        <v>11</v>
      </c>
      <c r="B393" s="40" t="str">
        <f t="shared" si="6"/>
        <v>2.1.1.1.0140223250768</v>
      </c>
      <c r="C393" s="40" t="str">
        <f>_xlfn.XLOOKUP(A393,ctas[Tipo Empleado],ctas[cta])</f>
        <v>2.1.1.1.01</v>
      </c>
      <c r="D393" s="40" t="s">
        <v>2357</v>
      </c>
      <c r="E393" s="40" t="str">
        <f>_xlfn.XLOOKUP(Tabla12[[#This Row],[codigo]],Tabla5[codigo],Tabla5[Empleado])</f>
        <v>LOURDES YDALIZA SUZAÑA</v>
      </c>
      <c r="F393" s="40" t="str">
        <f>_xlfn.XLOOKUP(Tabla12[[#This Row],[codigo]],Tabla5[codigo],Tabla5[Cargo])</f>
        <v>SECRETARIA</v>
      </c>
      <c r="G393" s="40" t="str">
        <f>_xlfn.XLOOKUP(Tabla12[[#This Row],[codigo]],Tabla5[codigo],Tabla5[Lugar Funciones])</f>
        <v>DIRECCION DE PLANIFICACION Y DESARROLLO</v>
      </c>
      <c r="H393" s="45" t="str">
        <f>Tabla12[[#This Row],[TIPO]]</f>
        <v>FIJO</v>
      </c>
      <c r="I393" s="45" t="e">
        <f>_xlfn.XLOOKUP(Tabla12[[#This Row],[nodoc]],'[1]Temporales 2022'!$B$146:$B$362,'[1]Temporales 2022'!$F$146:$F$362)</f>
        <v>#N/A</v>
      </c>
      <c r="J393" s="45" t="e">
        <f>_xlfn.XLOOKUP(Tabla12[[#This Row],[nodoc]],'[1]Temporales 2022'!$B$146:$B$362,'[1]Temporales 2022'!$G$146:$G$362)</f>
        <v>#N/A</v>
      </c>
      <c r="K393" s="43">
        <v>35000</v>
      </c>
      <c r="L393" s="46">
        <v>0</v>
      </c>
      <c r="M393" s="43">
        <v>1064</v>
      </c>
      <c r="N393" s="43">
        <v>1004.5</v>
      </c>
      <c r="O393" s="44">
        <f>+Tabla12[[#This Row],[sbruto]]-Tabla12[[#This Row],[Impuesto Sobre la R]]-Tabla12[[#This Row],[Seguro Familiar de]]-Tabla12[[#This Row],[AFP]]-Tabla12[[#This Row],[sneto]]</f>
        <v>25</v>
      </c>
      <c r="P393" s="41">
        <v>32906.5</v>
      </c>
      <c r="Q393" s="15" t="str" cm="1">
        <f t="array" ref="Q393">_xlfn.XLOOKUP(Tabla12[[#This Row],[codigo]],Tabla5[codigo],LEFT(Tabla5[Genero],1))</f>
        <v>F</v>
      </c>
      <c r="R393" s="15" t="str">
        <f>_xlfn.XLOOKUP(Tabla12[[#This Row],[codigo]],Tabla5[codigo],Tabla5[Lugar Funciones Codigo])</f>
        <v>01.83.00.10</v>
      </c>
    </row>
    <row r="394" spans="1:18">
      <c r="A394" s="40" t="s">
        <v>11</v>
      </c>
      <c r="B394" s="40" t="str">
        <f t="shared" si="6"/>
        <v>2.1.1.1.0100108824996</v>
      </c>
      <c r="C394" s="40" t="str">
        <f>_xlfn.XLOOKUP(A394,ctas[Tipo Empleado],ctas[cta])</f>
        <v>2.1.1.1.01</v>
      </c>
      <c r="D394" s="40" t="s">
        <v>1404</v>
      </c>
      <c r="E394" s="40" t="str">
        <f>_xlfn.XLOOKUP(Tabla12[[#This Row],[codigo]],Tabla5[codigo],Tabla5[Empleado])</f>
        <v>LAUTERIA GENAO MOREL</v>
      </c>
      <c r="F394" s="40" t="str">
        <f>_xlfn.XLOOKUP(Tabla12[[#This Row],[codigo]],Tabla5[codigo],Tabla5[Cargo])</f>
        <v>ENCARGADO (A)</v>
      </c>
      <c r="G394" s="40" t="str">
        <f>_xlfn.XLOOKUP(Tabla12[[#This Row],[codigo]],Tabla5[codigo],Tabla5[Lugar Funciones])</f>
        <v>DEPARTAMENTO DE DESARROLLO INSTITUCIONAL</v>
      </c>
      <c r="H394" s="45" t="str">
        <f>Tabla12[[#This Row],[TIPO]]</f>
        <v>FIJO</v>
      </c>
      <c r="I394" s="45" t="e">
        <f>_xlfn.XLOOKUP(Tabla12[[#This Row],[nodoc]],'[1]Temporales 2022'!$B$146:$B$362,'[1]Temporales 2022'!$F$146:$F$362)</f>
        <v>#N/A</v>
      </c>
      <c r="J394" s="45" t="e">
        <f>_xlfn.XLOOKUP(Tabla12[[#This Row],[nodoc]],'[1]Temporales 2022'!$B$146:$B$362,'[1]Temporales 2022'!$G$146:$G$362)</f>
        <v>#N/A</v>
      </c>
      <c r="K394" s="43">
        <v>115000</v>
      </c>
      <c r="L394" s="45">
        <v>15633.74</v>
      </c>
      <c r="M394" s="43">
        <v>3496</v>
      </c>
      <c r="N394" s="43">
        <v>3300.5</v>
      </c>
      <c r="O394" s="44">
        <f>+Tabla12[[#This Row],[sbruto]]-Tabla12[[#This Row],[Impuesto Sobre la R]]-Tabla12[[#This Row],[Seguro Familiar de]]-Tabla12[[#This Row],[AFP]]-Tabla12[[#This Row],[sneto]]</f>
        <v>29624.729999999996</v>
      </c>
      <c r="P394" s="41">
        <v>62945.03</v>
      </c>
      <c r="Q394" s="15" t="str" cm="1">
        <f t="array" ref="Q394">_xlfn.XLOOKUP(Tabla12[[#This Row],[codigo]],Tabla5[codigo],LEFT(Tabla5[Genero],1))</f>
        <v>F</v>
      </c>
      <c r="R394" s="15" t="str">
        <f>_xlfn.XLOOKUP(Tabla12[[#This Row],[codigo]],Tabla5[codigo],Tabla5[Lugar Funciones Codigo])</f>
        <v>01.83.00.10.00.02</v>
      </c>
    </row>
    <row r="395" spans="1:18">
      <c r="A395" s="40" t="s">
        <v>11</v>
      </c>
      <c r="B395" s="40" t="str">
        <f t="shared" si="6"/>
        <v>2.1.1.1.0122300245127</v>
      </c>
      <c r="C395" s="40" t="str">
        <f>_xlfn.XLOOKUP(A395,ctas[Tipo Empleado],ctas[cta])</f>
        <v>2.1.1.1.01</v>
      </c>
      <c r="D395" s="40" t="s">
        <v>1426</v>
      </c>
      <c r="E395" s="40" t="str">
        <f>_xlfn.XLOOKUP(Tabla12[[#This Row],[codigo]],Tabla5[codigo],Tabla5[Empleado])</f>
        <v>NATHALY ROSA DOMINGUEZ</v>
      </c>
      <c r="F395" s="40" t="str">
        <f>_xlfn.XLOOKUP(Tabla12[[#This Row],[codigo]],Tabla5[codigo],Tabla5[Cargo])</f>
        <v>SECRETARIA</v>
      </c>
      <c r="G395" s="40" t="str">
        <f>_xlfn.XLOOKUP(Tabla12[[#This Row],[codigo]],Tabla5[codigo],Tabla5[Lugar Funciones])</f>
        <v>DEPARTAMENTO DE COOPERACION INTERNACIONAL</v>
      </c>
      <c r="H395" s="45" t="str">
        <f>Tabla12[[#This Row],[TIPO]]</f>
        <v>FIJO</v>
      </c>
      <c r="I395" s="45" t="e">
        <f>_xlfn.XLOOKUP(Tabla12[[#This Row],[nodoc]],'[1]Temporales 2022'!$B$146:$B$362,'[1]Temporales 2022'!$F$146:$F$362)</f>
        <v>#N/A</v>
      </c>
      <c r="J395" s="45" t="e">
        <f>_xlfn.XLOOKUP(Tabla12[[#This Row],[nodoc]],'[1]Temporales 2022'!$B$146:$B$362,'[1]Temporales 2022'!$G$146:$G$362)</f>
        <v>#N/A</v>
      </c>
      <c r="K395" s="43">
        <v>45000</v>
      </c>
      <c r="L395" s="45">
        <v>945.81</v>
      </c>
      <c r="M395" s="43">
        <v>1368</v>
      </c>
      <c r="N395" s="43">
        <v>1291.5</v>
      </c>
      <c r="O395" s="44">
        <f>+Tabla12[[#This Row],[sbruto]]-Tabla12[[#This Row],[Impuesto Sobre la R]]-Tabla12[[#This Row],[Seguro Familiar de]]-Tabla12[[#This Row],[AFP]]-Tabla12[[#This Row],[sneto]]</f>
        <v>2875.1200000000026</v>
      </c>
      <c r="P395" s="41">
        <v>38519.57</v>
      </c>
      <c r="Q395" s="15" t="str" cm="1">
        <f t="array" ref="Q395">_xlfn.XLOOKUP(Tabla12[[#This Row],[codigo]],Tabla5[codigo],LEFT(Tabla5[Genero],1))</f>
        <v>F</v>
      </c>
      <c r="R395" s="15" t="str">
        <f>_xlfn.XLOOKUP(Tabla12[[#This Row],[codigo]],Tabla5[codigo],Tabla5[Lugar Funciones Codigo])</f>
        <v>01.83.00.10.00.03</v>
      </c>
    </row>
    <row r="396" spans="1:18">
      <c r="A396" s="40" t="s">
        <v>11</v>
      </c>
      <c r="B396" s="40" t="str">
        <f t="shared" si="6"/>
        <v>2.1.1.1.0100112715008</v>
      </c>
      <c r="C396" s="40" t="str">
        <f>_xlfn.XLOOKUP(A396,ctas[Tipo Empleado],ctas[cta])</f>
        <v>2.1.1.1.01</v>
      </c>
      <c r="D396" s="40" t="s">
        <v>2355</v>
      </c>
      <c r="E396" s="40" t="str">
        <f>_xlfn.XLOOKUP(Tabla12[[#This Row],[codigo]],Tabla5[codigo],Tabla5[Empleado])</f>
        <v>LIZA MARGARITA ALVAREZ BAEHR</v>
      </c>
      <c r="F396" s="40" t="str">
        <f>_xlfn.XLOOKUP(Tabla12[[#This Row],[codigo]],Tabla5[codigo],Tabla5[Cargo])</f>
        <v>DIRECTOR (A)</v>
      </c>
      <c r="G396" s="40" t="str">
        <f>_xlfn.XLOOKUP(Tabla12[[#This Row],[codigo]],Tabla5[codigo],Tabla5[Lugar Funciones])</f>
        <v>DIRECCION DE RELACIONES INTERNACIONALES</v>
      </c>
      <c r="H396" s="45" t="str">
        <f>Tabla12[[#This Row],[TIPO]]</f>
        <v>FIJO</v>
      </c>
      <c r="I396" s="45" t="e">
        <f>_xlfn.XLOOKUP(Tabla12[[#This Row],[nodoc]],'[1]Temporales 2022'!$B$146:$B$362,'[1]Temporales 2022'!$F$146:$F$362)</f>
        <v>#N/A</v>
      </c>
      <c r="J396" s="45" t="e">
        <f>_xlfn.XLOOKUP(Tabla12[[#This Row],[nodoc]],'[1]Temporales 2022'!$B$146:$B$362,'[1]Temporales 2022'!$G$146:$G$362)</f>
        <v>#N/A</v>
      </c>
      <c r="K396" s="43">
        <v>180000</v>
      </c>
      <c r="L396" s="45">
        <v>31055.42</v>
      </c>
      <c r="M396" s="43">
        <v>4943.8</v>
      </c>
      <c r="N396" s="43">
        <v>5166</v>
      </c>
      <c r="O396" s="44">
        <f>+Tabla12[[#This Row],[sbruto]]-Tabla12[[#This Row],[Impuesto Sobre la R]]-Tabla12[[#This Row],[Seguro Familiar de]]-Tabla12[[#This Row],[AFP]]-Tabla12[[#This Row],[sneto]]</f>
        <v>1625.0000000000291</v>
      </c>
      <c r="P396" s="41">
        <v>137209.78</v>
      </c>
      <c r="Q396" s="15" t="str" cm="1">
        <f t="array" ref="Q396">_xlfn.XLOOKUP(Tabla12[[#This Row],[codigo]],Tabla5[codigo],LEFT(Tabla5[Genero],1))</f>
        <v>F</v>
      </c>
      <c r="R396" s="15" t="str">
        <f>_xlfn.XLOOKUP(Tabla12[[#This Row],[codigo]],Tabla5[codigo],Tabla5[Lugar Funciones Codigo])</f>
        <v>01.83.00.13</v>
      </c>
    </row>
    <row r="397" spans="1:18">
      <c r="A397" s="40" t="s">
        <v>11</v>
      </c>
      <c r="B397" s="40" t="str">
        <f t="shared" si="6"/>
        <v>2.1.1.1.0100101994002</v>
      </c>
      <c r="C397" s="40" t="str">
        <f>_xlfn.XLOOKUP(A397,ctas[Tipo Empleado],ctas[cta])</f>
        <v>2.1.1.1.01</v>
      </c>
      <c r="D397" s="40" t="s">
        <v>2206</v>
      </c>
      <c r="E397" s="40" t="str">
        <f>_xlfn.XLOOKUP(Tabla12[[#This Row],[codigo]],Tabla5[codigo],Tabla5[Empleado])</f>
        <v>ALTAGRACIA MILQUEYA SOTO SUAZO</v>
      </c>
      <c r="F397" s="40" t="str">
        <f>_xlfn.XLOOKUP(Tabla12[[#This Row],[codigo]],Tabla5[codigo],Tabla5[Cargo])</f>
        <v>COORDINADOR (A)</v>
      </c>
      <c r="G397" s="40" t="str">
        <f>_xlfn.XLOOKUP(Tabla12[[#This Row],[codigo]],Tabla5[codigo],Tabla5[Lugar Funciones])</f>
        <v>DIRECCION DE RELACIONES INTERNACIONALES</v>
      </c>
      <c r="H397" s="45" t="str">
        <f>Tabla12[[#This Row],[TIPO]]</f>
        <v>FIJO</v>
      </c>
      <c r="I397" s="45" t="e">
        <f>_xlfn.XLOOKUP(Tabla12[[#This Row],[nodoc]],'[1]Temporales 2022'!$B$146:$B$362,'[1]Temporales 2022'!$F$146:$F$362)</f>
        <v>#N/A</v>
      </c>
      <c r="J397" s="45" t="e">
        <f>_xlfn.XLOOKUP(Tabla12[[#This Row],[nodoc]],'[1]Temporales 2022'!$B$146:$B$362,'[1]Temporales 2022'!$G$146:$G$362)</f>
        <v>#N/A</v>
      </c>
      <c r="K397" s="43">
        <v>60000</v>
      </c>
      <c r="L397" s="45">
        <v>3216.65</v>
      </c>
      <c r="M397" s="43">
        <v>1824</v>
      </c>
      <c r="N397" s="43">
        <v>1722</v>
      </c>
      <c r="O397" s="44">
        <f>+Tabla12[[#This Row],[sbruto]]-Tabla12[[#This Row],[Impuesto Sobre la R]]-Tabla12[[#This Row],[Seguro Familiar de]]-Tabla12[[#This Row],[AFP]]-Tabla12[[#This Row],[sneto]]</f>
        <v>2975.1199999999953</v>
      </c>
      <c r="P397" s="41">
        <v>50262.23</v>
      </c>
      <c r="Q397" s="15" t="str" cm="1">
        <f t="array" ref="Q397">_xlfn.XLOOKUP(Tabla12[[#This Row],[codigo]],Tabla5[codigo],LEFT(Tabla5[Genero],1))</f>
        <v>F</v>
      </c>
      <c r="R397" s="15" t="str">
        <f>_xlfn.XLOOKUP(Tabla12[[#This Row],[codigo]],Tabla5[codigo],Tabla5[Lugar Funciones Codigo])</f>
        <v>01.83.00.13</v>
      </c>
    </row>
    <row r="398" spans="1:18">
      <c r="A398" s="40" t="s">
        <v>11</v>
      </c>
      <c r="B398" s="40" t="str">
        <f t="shared" si="6"/>
        <v>2.1.1.1.0103700733789</v>
      </c>
      <c r="C398" s="40" t="str">
        <f>_xlfn.XLOOKUP(A398,ctas[Tipo Empleado],ctas[cta])</f>
        <v>2.1.1.1.01</v>
      </c>
      <c r="D398" s="40" t="s">
        <v>2341</v>
      </c>
      <c r="E398" s="40" t="str">
        <f>_xlfn.XLOOKUP(Tabla12[[#This Row],[codigo]],Tabla5[codigo],Tabla5[Empleado])</f>
        <v>KAREN ALZALSIA ACOSTA RODRIGUEZ</v>
      </c>
      <c r="F398" s="40" t="str">
        <f>_xlfn.XLOOKUP(Tabla12[[#This Row],[codigo]],Tabla5[codigo],Tabla5[Cargo])</f>
        <v>ANALISTA</v>
      </c>
      <c r="G398" s="40" t="str">
        <f>_xlfn.XLOOKUP(Tabla12[[#This Row],[codigo]],Tabla5[codigo],Tabla5[Lugar Funciones])</f>
        <v>DIRECCION DE RELACIONES INTERNACIONALES</v>
      </c>
      <c r="H398" s="45" t="str">
        <f>Tabla12[[#This Row],[TIPO]]</f>
        <v>FIJO</v>
      </c>
      <c r="I398" s="45" t="e">
        <f>_xlfn.XLOOKUP(Tabla12[[#This Row],[nodoc]],'[1]Temporales 2022'!$B$146:$B$362,'[1]Temporales 2022'!$F$146:$F$362)</f>
        <v>#N/A</v>
      </c>
      <c r="J398" s="45" t="e">
        <f>_xlfn.XLOOKUP(Tabla12[[#This Row],[nodoc]],'[1]Temporales 2022'!$B$146:$B$362,'[1]Temporales 2022'!$G$146:$G$362)</f>
        <v>#N/A</v>
      </c>
      <c r="K398" s="43">
        <v>50000</v>
      </c>
      <c r="L398" s="45">
        <v>1651.48</v>
      </c>
      <c r="M398" s="43">
        <v>1520</v>
      </c>
      <c r="N398" s="43">
        <v>1435</v>
      </c>
      <c r="O398" s="44">
        <f>+Tabla12[[#This Row],[sbruto]]-Tabla12[[#This Row],[Impuesto Sobre la R]]-Tabla12[[#This Row],[Seguro Familiar de]]-Tabla12[[#This Row],[AFP]]-Tabla12[[#This Row],[sneto]]</f>
        <v>2275.1199999999953</v>
      </c>
      <c r="P398" s="41">
        <v>43118.400000000001</v>
      </c>
      <c r="Q398" s="15" t="str" cm="1">
        <f t="array" ref="Q398">_xlfn.XLOOKUP(Tabla12[[#This Row],[codigo]],Tabla5[codigo],LEFT(Tabla5[Genero],1))</f>
        <v>F</v>
      </c>
      <c r="R398" s="15" t="str">
        <f>_xlfn.XLOOKUP(Tabla12[[#This Row],[codigo]],Tabla5[codigo],Tabla5[Lugar Funciones Codigo])</f>
        <v>01.83.00.13</v>
      </c>
    </row>
    <row r="399" spans="1:18">
      <c r="A399" s="40" t="s">
        <v>11</v>
      </c>
      <c r="B399" s="40" t="str">
        <f t="shared" si="6"/>
        <v>2.1.1.1.0100100433374</v>
      </c>
      <c r="C399" s="40" t="str">
        <f>_xlfn.XLOOKUP(A399,ctas[Tipo Empleado],ctas[cta])</f>
        <v>2.1.1.1.01</v>
      </c>
      <c r="D399" s="40" t="s">
        <v>2295</v>
      </c>
      <c r="E399" s="40" t="str">
        <f>_xlfn.XLOOKUP(Tabla12[[#This Row],[codigo]],Tabla5[codigo],Tabla5[Empleado])</f>
        <v>GRACITA FRANCISCO DE CEBALLOS</v>
      </c>
      <c r="F399" s="40" t="str">
        <f>_xlfn.XLOOKUP(Tabla12[[#This Row],[codigo]],Tabla5[codigo],Tabla5[Cargo])</f>
        <v>DIRECTOR (A)</v>
      </c>
      <c r="G399" s="40" t="str">
        <f>_xlfn.XLOOKUP(Tabla12[[#This Row],[codigo]],Tabla5[codigo],Tabla5[Lugar Funciones])</f>
        <v>DIRECCION DE RECURSOS HUMANOS</v>
      </c>
      <c r="H399" s="45" t="str">
        <f>Tabla12[[#This Row],[TIPO]]</f>
        <v>FIJO</v>
      </c>
      <c r="I399" s="45" t="e">
        <f>_xlfn.XLOOKUP(Tabla12[[#This Row],[nodoc]],'[1]Temporales 2022'!$B$146:$B$362,'[1]Temporales 2022'!$F$146:$F$362)</f>
        <v>#N/A</v>
      </c>
      <c r="J399" s="45" t="e">
        <f>_xlfn.XLOOKUP(Tabla12[[#This Row],[nodoc]],'[1]Temporales 2022'!$B$146:$B$362,'[1]Temporales 2022'!$G$146:$G$362)</f>
        <v>#N/A</v>
      </c>
      <c r="K399" s="43">
        <v>180000</v>
      </c>
      <c r="L399" s="45">
        <v>30717.89</v>
      </c>
      <c r="M399" s="43">
        <v>4943.8</v>
      </c>
      <c r="N399" s="43">
        <v>5166</v>
      </c>
      <c r="O399" s="44">
        <f>+Tabla12[[#This Row],[sbruto]]-Tabla12[[#This Row],[Impuesto Sobre la R]]-Tabla12[[#This Row],[Seguro Familiar de]]-Tabla12[[#This Row],[AFP]]-Tabla12[[#This Row],[sneto]]</f>
        <v>3375.1199999999953</v>
      </c>
      <c r="P399" s="41">
        <v>135797.19</v>
      </c>
      <c r="Q399" s="15" t="str" cm="1">
        <f t="array" ref="Q399">_xlfn.XLOOKUP(Tabla12[[#This Row],[codigo]],Tabla5[codigo],LEFT(Tabla5[Genero],1))</f>
        <v>F</v>
      </c>
      <c r="R399" s="15" t="str">
        <f>_xlfn.XLOOKUP(Tabla12[[#This Row],[codigo]],Tabla5[codigo],Tabla5[Lugar Funciones Codigo])</f>
        <v>01.83.00.14</v>
      </c>
    </row>
    <row r="400" spans="1:18">
      <c r="A400" s="40" t="s">
        <v>11</v>
      </c>
      <c r="B400" s="40" t="str">
        <f t="shared" si="6"/>
        <v>2.1.1.1.0122301265470</v>
      </c>
      <c r="C400" s="40" t="str">
        <f>_xlfn.XLOOKUP(A400,ctas[Tipo Empleado],ctas[cta])</f>
        <v>2.1.1.1.01</v>
      </c>
      <c r="D400" s="40" t="s">
        <v>2210</v>
      </c>
      <c r="E400" s="40" t="str">
        <f>_xlfn.XLOOKUP(Tabla12[[#This Row],[codigo]],Tabla5[codigo],Tabla5[Empleado])</f>
        <v>ANA IZABEL SANTANA VALDEZ</v>
      </c>
      <c r="F400" s="40" t="str">
        <f>_xlfn.XLOOKUP(Tabla12[[#This Row],[codigo]],Tabla5[codigo],Tabla5[Cargo])</f>
        <v>ANALISTA</v>
      </c>
      <c r="G400" s="40" t="str">
        <f>_xlfn.XLOOKUP(Tabla12[[#This Row],[codigo]],Tabla5[codigo],Tabla5[Lugar Funciones])</f>
        <v>DIRECCION DE RECURSOS HUMANOS</v>
      </c>
      <c r="H400" s="45" t="str">
        <f>Tabla12[[#This Row],[TIPO]]</f>
        <v>FIJO</v>
      </c>
      <c r="I400" s="45" t="e">
        <f>_xlfn.XLOOKUP(Tabla12[[#This Row],[nodoc]],'[1]Temporales 2022'!$B$146:$B$362,'[1]Temporales 2022'!$F$146:$F$362)</f>
        <v>#N/A</v>
      </c>
      <c r="J400" s="45" t="e">
        <f>_xlfn.XLOOKUP(Tabla12[[#This Row],[nodoc]],'[1]Temporales 2022'!$B$146:$B$362,'[1]Temporales 2022'!$G$146:$G$362)</f>
        <v>#N/A</v>
      </c>
      <c r="K400" s="43">
        <v>75000</v>
      </c>
      <c r="L400" s="45">
        <v>5769.33</v>
      </c>
      <c r="M400" s="43">
        <v>2280</v>
      </c>
      <c r="N400" s="43">
        <v>2152.5</v>
      </c>
      <c r="O400" s="44">
        <f>+Tabla12[[#This Row],[sbruto]]-Tabla12[[#This Row],[Impuesto Sobre la R]]-Tabla12[[#This Row],[Seguro Familiar de]]-Tabla12[[#This Row],[AFP]]-Tabla12[[#This Row],[sneto]]</f>
        <v>10633.239999999998</v>
      </c>
      <c r="P400" s="41">
        <v>54164.93</v>
      </c>
      <c r="Q400" s="15" t="str" cm="1">
        <f t="array" ref="Q400">_xlfn.XLOOKUP(Tabla12[[#This Row],[codigo]],Tabla5[codigo],LEFT(Tabla5[Genero],1))</f>
        <v>F</v>
      </c>
      <c r="R400" s="15" t="str">
        <f>_xlfn.XLOOKUP(Tabla12[[#This Row],[codigo]],Tabla5[codigo],Tabla5[Lugar Funciones Codigo])</f>
        <v>01.83.00.14</v>
      </c>
    </row>
    <row r="401" spans="1:18">
      <c r="A401" s="40" t="s">
        <v>11</v>
      </c>
      <c r="B401" s="40" t="str">
        <f t="shared" si="6"/>
        <v>2.1.1.1.0100101292290</v>
      </c>
      <c r="C401" s="40" t="str">
        <f>_xlfn.XLOOKUP(A401,ctas[Tipo Empleado],ctas[cta])</f>
        <v>2.1.1.1.01</v>
      </c>
      <c r="D401" s="40" t="s">
        <v>1381</v>
      </c>
      <c r="E401" s="40" t="str">
        <f>_xlfn.XLOOKUP(Tabla12[[#This Row],[codigo]],Tabla5[codigo],Tabla5[Empleado])</f>
        <v>DIGNORA ANNERY HERRERA MATEO</v>
      </c>
      <c r="F401" s="40" t="str">
        <f>_xlfn.XLOOKUP(Tabla12[[#This Row],[codigo]],Tabla5[codigo],Tabla5[Cargo])</f>
        <v>COORDINADOR (A) DE PLANIFICACION</v>
      </c>
      <c r="G401" s="40" t="str">
        <f>_xlfn.XLOOKUP(Tabla12[[#This Row],[codigo]],Tabla5[codigo],Tabla5[Lugar Funciones])</f>
        <v>DIRECCION DE RECURSOS HUMANOS</v>
      </c>
      <c r="H401" s="45" t="str">
        <f>Tabla12[[#This Row],[TIPO]]</f>
        <v>FIJO</v>
      </c>
      <c r="I401" s="45" t="e">
        <f>_xlfn.XLOOKUP(Tabla12[[#This Row],[nodoc]],'[1]Temporales 2022'!$B$146:$B$362,'[1]Temporales 2022'!$F$146:$F$362)</f>
        <v>#N/A</v>
      </c>
      <c r="J401" s="45" t="e">
        <f>_xlfn.XLOOKUP(Tabla12[[#This Row],[nodoc]],'[1]Temporales 2022'!$B$146:$B$362,'[1]Temporales 2022'!$G$146:$G$362)</f>
        <v>#N/A</v>
      </c>
      <c r="K401" s="43">
        <v>65000</v>
      </c>
      <c r="L401" s="45">
        <v>4157.55</v>
      </c>
      <c r="M401" s="43">
        <v>1976</v>
      </c>
      <c r="N401" s="43">
        <v>1865.5</v>
      </c>
      <c r="O401" s="44">
        <f>+Tabla12[[#This Row],[sbruto]]-Tabla12[[#This Row],[Impuesto Sobre la R]]-Tabla12[[#This Row],[Seguro Familiar de]]-Tabla12[[#This Row],[AFP]]-Tabla12[[#This Row],[sneto]]</f>
        <v>11521.119999999995</v>
      </c>
      <c r="P401" s="41">
        <v>45479.83</v>
      </c>
      <c r="Q401" s="15" t="str" cm="1">
        <f t="array" ref="Q401">_xlfn.XLOOKUP(Tabla12[[#This Row],[codigo]],Tabla5[codigo],LEFT(Tabla5[Genero],1))</f>
        <v>F</v>
      </c>
      <c r="R401" s="15" t="str">
        <f>_xlfn.XLOOKUP(Tabla12[[#This Row],[codigo]],Tabla5[codigo],Tabla5[Lugar Funciones Codigo])</f>
        <v>01.83.00.14</v>
      </c>
    </row>
    <row r="402" spans="1:18">
      <c r="A402" s="40" t="s">
        <v>11</v>
      </c>
      <c r="B402" s="40" t="str">
        <f t="shared" si="6"/>
        <v>2.1.1.1.0140220649640</v>
      </c>
      <c r="C402" s="40" t="str">
        <f>_xlfn.XLOOKUP(A402,ctas[Tipo Empleado],ctas[cta])</f>
        <v>2.1.1.1.01</v>
      </c>
      <c r="D402" s="40" t="s">
        <v>2316</v>
      </c>
      <c r="E402" s="40" t="str">
        <f>_xlfn.XLOOKUP(Tabla12[[#This Row],[codigo]],Tabla5[codigo],Tabla5[Empleado])</f>
        <v>JONATHAN DE JESUS MORILLO PERDOMO</v>
      </c>
      <c r="F402" s="40" t="str">
        <f>_xlfn.XLOOKUP(Tabla12[[#This Row],[codigo]],Tabla5[codigo],Tabla5[Cargo])</f>
        <v>ANALISTA</v>
      </c>
      <c r="G402" s="40" t="str">
        <f>_xlfn.XLOOKUP(Tabla12[[#This Row],[codigo]],Tabla5[codigo],Tabla5[Lugar Funciones])</f>
        <v>DIRECCION DE RECURSOS HUMANOS</v>
      </c>
      <c r="H402" s="45" t="str">
        <f>Tabla12[[#This Row],[TIPO]]</f>
        <v>FIJO</v>
      </c>
      <c r="I402" s="45" t="e">
        <f>_xlfn.XLOOKUP(Tabla12[[#This Row],[nodoc]],'[1]Temporales 2022'!$B$146:$B$362,'[1]Temporales 2022'!$F$146:$F$362)</f>
        <v>#N/A</v>
      </c>
      <c r="J402" s="45" t="e">
        <f>_xlfn.XLOOKUP(Tabla12[[#This Row],[nodoc]],'[1]Temporales 2022'!$B$146:$B$362,'[1]Temporales 2022'!$G$146:$G$362)</f>
        <v>#N/A</v>
      </c>
      <c r="K402" s="43">
        <v>65000</v>
      </c>
      <c r="L402" s="45">
        <v>4427.58</v>
      </c>
      <c r="M402" s="43">
        <v>1976</v>
      </c>
      <c r="N402" s="43">
        <v>1865.5</v>
      </c>
      <c r="O402" s="44">
        <f>+Tabla12[[#This Row],[sbruto]]-Tabla12[[#This Row],[Impuesto Sobre la R]]-Tabla12[[#This Row],[Seguro Familiar de]]-Tabla12[[#This Row],[AFP]]-Tabla12[[#This Row],[sneto]]</f>
        <v>9720.8399999999965</v>
      </c>
      <c r="P402" s="41">
        <v>47010.080000000002</v>
      </c>
      <c r="Q402" s="15" t="str" cm="1">
        <f t="array" ref="Q402">_xlfn.XLOOKUP(Tabla12[[#This Row],[codigo]],Tabla5[codigo],LEFT(Tabla5[Genero],1))</f>
        <v>M</v>
      </c>
      <c r="R402" s="15" t="str">
        <f>_xlfn.XLOOKUP(Tabla12[[#This Row],[codigo]],Tabla5[codigo],Tabla5[Lugar Funciones Codigo])</f>
        <v>01.83.00.14</v>
      </c>
    </row>
    <row r="403" spans="1:18">
      <c r="A403" s="40" t="s">
        <v>11</v>
      </c>
      <c r="B403" s="40" t="str">
        <f t="shared" si="6"/>
        <v>2.1.1.1.0122900125737</v>
      </c>
      <c r="C403" s="40" t="str">
        <f>_xlfn.XLOOKUP(A403,ctas[Tipo Empleado],ctas[cta])</f>
        <v>2.1.1.1.01</v>
      </c>
      <c r="D403" s="40" t="s">
        <v>2200</v>
      </c>
      <c r="E403" s="40" t="str">
        <f>_xlfn.XLOOKUP(Tabla12[[#This Row],[codigo]],Tabla5[codigo],Tabla5[Empleado])</f>
        <v>ALBA KATHERIN MEDRANO RIVERA</v>
      </c>
      <c r="F403" s="40" t="str">
        <f>_xlfn.XLOOKUP(Tabla12[[#This Row],[codigo]],Tabla5[codigo],Tabla5[Cargo])</f>
        <v>ANALISTA</v>
      </c>
      <c r="G403" s="40" t="str">
        <f>_xlfn.XLOOKUP(Tabla12[[#This Row],[codigo]],Tabla5[codigo],Tabla5[Lugar Funciones])</f>
        <v>DIRECCION DE RECURSOS HUMANOS</v>
      </c>
      <c r="H403" s="45" t="str">
        <f>Tabla12[[#This Row],[TIPO]]</f>
        <v>FIJO</v>
      </c>
      <c r="I403" s="45" t="e">
        <f>_xlfn.XLOOKUP(Tabla12[[#This Row],[nodoc]],'[1]Temporales 2022'!$B$146:$B$362,'[1]Temporales 2022'!$F$146:$F$362)</f>
        <v>#N/A</v>
      </c>
      <c r="J403" s="45" t="e">
        <f>_xlfn.XLOOKUP(Tabla12[[#This Row],[nodoc]],'[1]Temporales 2022'!$B$146:$B$362,'[1]Temporales 2022'!$G$146:$G$362)</f>
        <v>#N/A</v>
      </c>
      <c r="K403" s="43">
        <v>60000</v>
      </c>
      <c r="L403" s="45">
        <v>3486.68</v>
      </c>
      <c r="M403" s="43">
        <v>1824</v>
      </c>
      <c r="N403" s="43">
        <v>1722</v>
      </c>
      <c r="O403" s="44">
        <f>+Tabla12[[#This Row],[sbruto]]-Tabla12[[#This Row],[Impuesto Sobre la R]]-Tabla12[[#This Row],[Seguro Familiar de]]-Tabla12[[#This Row],[AFP]]-Tabla12[[#This Row],[sneto]]</f>
        <v>6742.6399999999994</v>
      </c>
      <c r="P403" s="41">
        <v>46224.68</v>
      </c>
      <c r="Q403" s="15" t="str" cm="1">
        <f t="array" ref="Q403">_xlfn.XLOOKUP(Tabla12[[#This Row],[codigo]],Tabla5[codigo],LEFT(Tabla5[Genero],1))</f>
        <v>F</v>
      </c>
      <c r="R403" s="15" t="str">
        <f>_xlfn.XLOOKUP(Tabla12[[#This Row],[codigo]],Tabla5[codigo],Tabla5[Lugar Funciones Codigo])</f>
        <v>01.83.00.14</v>
      </c>
    </row>
    <row r="404" spans="1:18">
      <c r="A404" s="40" t="s">
        <v>11</v>
      </c>
      <c r="B404" s="40" t="str">
        <f t="shared" si="6"/>
        <v>2.1.1.1.0100117464859</v>
      </c>
      <c r="C404" s="40" t="str">
        <f>_xlfn.XLOOKUP(A404,ctas[Tipo Empleado],ctas[cta])</f>
        <v>2.1.1.1.01</v>
      </c>
      <c r="D404" s="40" t="s">
        <v>1653</v>
      </c>
      <c r="E404" s="40" t="str">
        <f>_xlfn.XLOOKUP(Tabla12[[#This Row],[codigo]],Tabla5[codigo],Tabla5[Empleado])</f>
        <v>LENIN BOLIVAR MONTERO SOLANO</v>
      </c>
      <c r="F404" s="40" t="str">
        <f>_xlfn.XLOOKUP(Tabla12[[#This Row],[codigo]],Tabla5[codigo],Tabla5[Cargo])</f>
        <v>ANALISTA DE RECURSOS HUMANOS</v>
      </c>
      <c r="G404" s="40" t="str">
        <f>_xlfn.XLOOKUP(Tabla12[[#This Row],[codigo]],Tabla5[codigo],Tabla5[Lugar Funciones])</f>
        <v>DIRECCION DE RECURSOS HUMANOS</v>
      </c>
      <c r="H404" s="45" t="str">
        <f>Tabla12[[#This Row],[TIPO]]</f>
        <v>FIJO</v>
      </c>
      <c r="I404" s="45" t="e">
        <f>_xlfn.XLOOKUP(Tabla12[[#This Row],[nodoc]],'[1]Temporales 2022'!$B$146:$B$362,'[1]Temporales 2022'!$F$146:$F$362)</f>
        <v>#N/A</v>
      </c>
      <c r="J404" s="45" t="e">
        <f>_xlfn.XLOOKUP(Tabla12[[#This Row],[nodoc]],'[1]Temporales 2022'!$B$146:$B$362,'[1]Temporales 2022'!$G$146:$G$362)</f>
        <v>#N/A</v>
      </c>
      <c r="K404" s="43">
        <v>55000</v>
      </c>
      <c r="L404" s="45">
        <v>2559.6799999999998</v>
      </c>
      <c r="M404" s="43">
        <v>1672</v>
      </c>
      <c r="N404" s="43">
        <v>1578.5</v>
      </c>
      <c r="O404" s="44">
        <f>+Tabla12[[#This Row],[sbruto]]-Tabla12[[#This Row],[Impuesto Sobre la R]]-Tabla12[[#This Row],[Seguro Familiar de]]-Tabla12[[#This Row],[AFP]]-Tabla12[[#This Row],[sneto]]</f>
        <v>25</v>
      </c>
      <c r="P404" s="41">
        <v>49164.82</v>
      </c>
      <c r="Q404" s="15" t="str" cm="1">
        <f t="array" ref="Q404">_xlfn.XLOOKUP(Tabla12[[#This Row],[codigo]],Tabla5[codigo],LEFT(Tabla5[Genero],1))</f>
        <v>M</v>
      </c>
      <c r="R404" s="15" t="str">
        <f>_xlfn.XLOOKUP(Tabla12[[#This Row],[codigo]],Tabla5[codigo],Tabla5[Lugar Funciones Codigo])</f>
        <v>01.83.00.14</v>
      </c>
    </row>
    <row r="405" spans="1:18">
      <c r="A405" s="40" t="s">
        <v>11</v>
      </c>
      <c r="B405" s="40" t="str">
        <f t="shared" si="6"/>
        <v>2.1.1.1.0140220286617</v>
      </c>
      <c r="C405" s="40" t="str">
        <f>_xlfn.XLOOKUP(A405,ctas[Tipo Empleado],ctas[cta])</f>
        <v>2.1.1.1.01</v>
      </c>
      <c r="D405" s="40" t="s">
        <v>2396</v>
      </c>
      <c r="E405" s="40" t="str">
        <f>_xlfn.XLOOKUP(Tabla12[[#This Row],[codigo]],Tabla5[codigo],Tabla5[Empleado])</f>
        <v>OMAR RAFAEL TAVERAS PANTALEON</v>
      </c>
      <c r="F405" s="40" t="str">
        <f>_xlfn.XLOOKUP(Tabla12[[#This Row],[codigo]],Tabla5[codigo],Tabla5[Cargo])</f>
        <v>MEDICO OCUPACIONAL</v>
      </c>
      <c r="G405" s="40" t="str">
        <f>_xlfn.XLOOKUP(Tabla12[[#This Row],[codigo]],Tabla5[codigo],Tabla5[Lugar Funciones])</f>
        <v>DIRECCION DE RECURSOS HUMANOS</v>
      </c>
      <c r="H405" s="43" t="str">
        <f>Tabla12[[#This Row],[TIPO]]</f>
        <v>FIJO</v>
      </c>
      <c r="I405" s="43" t="e">
        <f>_xlfn.XLOOKUP(Tabla12[[#This Row],[nodoc]],'[1]Temporales 2022'!$B$146:$B$362,'[1]Temporales 2022'!$F$146:$F$362)</f>
        <v>#N/A</v>
      </c>
      <c r="J405" s="43" t="e">
        <f>_xlfn.XLOOKUP(Tabla12[[#This Row],[nodoc]],'[1]Temporales 2022'!$B$146:$B$362,'[1]Temporales 2022'!$G$146:$G$362)</f>
        <v>#N/A</v>
      </c>
      <c r="K405" s="43">
        <v>40000</v>
      </c>
      <c r="L405" s="43">
        <v>442.65</v>
      </c>
      <c r="M405" s="43">
        <v>1216</v>
      </c>
      <c r="N405" s="43">
        <v>1148</v>
      </c>
      <c r="O405" s="44">
        <f>+Tabla12[[#This Row],[sbruto]]-Tabla12[[#This Row],[Impuesto Sobre la R]]-Tabla12[[#This Row],[Seguro Familiar de]]-Tabla12[[#This Row],[AFP]]-Tabla12[[#This Row],[sneto]]</f>
        <v>25</v>
      </c>
      <c r="P405" s="41">
        <v>37168.35</v>
      </c>
      <c r="Q405" s="15" t="str" cm="1">
        <f t="array" ref="Q405">_xlfn.XLOOKUP(Tabla12[[#This Row],[codigo]],Tabla5[codigo],LEFT(Tabla5[Genero],1))</f>
        <v>M</v>
      </c>
      <c r="R405" s="15" t="str">
        <f>_xlfn.XLOOKUP(Tabla12[[#This Row],[codigo]],Tabla5[codigo],Tabla5[Lugar Funciones Codigo])</f>
        <v>01.83.00.14</v>
      </c>
    </row>
    <row r="406" spans="1:18">
      <c r="A406" s="40" t="s">
        <v>11</v>
      </c>
      <c r="B406" s="40" t="str">
        <f t="shared" si="6"/>
        <v>2.1.1.1.0100116024829</v>
      </c>
      <c r="C406" s="40" t="str">
        <f>_xlfn.XLOOKUP(A406,ctas[Tipo Empleado],ctas[cta])</f>
        <v>2.1.1.1.01</v>
      </c>
      <c r="D406" s="40" t="s">
        <v>1379</v>
      </c>
      <c r="E406" s="40" t="str">
        <f>_xlfn.XLOOKUP(Tabla12[[#This Row],[codigo]],Tabla5[codigo],Tabla5[Empleado])</f>
        <v>DAYANA ALTAGRACIA MELLA HERNANDEZ</v>
      </c>
      <c r="F406" s="40" t="str">
        <f>_xlfn.XLOOKUP(Tabla12[[#This Row],[codigo]],Tabla5[codigo],Tabla5[Cargo])</f>
        <v>SECRETARIA</v>
      </c>
      <c r="G406" s="40" t="str">
        <f>_xlfn.XLOOKUP(Tabla12[[#This Row],[codigo]],Tabla5[codigo],Tabla5[Lugar Funciones])</f>
        <v>DIRECCION DE RECURSOS HUMANOS</v>
      </c>
      <c r="H406" s="43" t="str">
        <f>Tabla12[[#This Row],[TIPO]]</f>
        <v>FIJO</v>
      </c>
      <c r="I406" s="43" t="e">
        <f>_xlfn.XLOOKUP(Tabla12[[#This Row],[nodoc]],'[1]Temporales 2022'!$B$146:$B$362,'[1]Temporales 2022'!$F$146:$F$362)</f>
        <v>#N/A</v>
      </c>
      <c r="J406" s="43" t="e">
        <f>_xlfn.XLOOKUP(Tabla12[[#This Row],[nodoc]],'[1]Temporales 2022'!$B$146:$B$362,'[1]Temporales 2022'!$G$146:$G$362)</f>
        <v>#N/A</v>
      </c>
      <c r="K406" s="43">
        <v>35000</v>
      </c>
      <c r="L406" s="44">
        <v>0</v>
      </c>
      <c r="M406" s="43">
        <v>1064</v>
      </c>
      <c r="N406" s="43">
        <v>1004.5</v>
      </c>
      <c r="O406" s="44">
        <f>+Tabla12[[#This Row],[sbruto]]-Tabla12[[#This Row],[Impuesto Sobre la R]]-Tabla12[[#This Row],[Seguro Familiar de]]-Tabla12[[#This Row],[AFP]]-Tabla12[[#This Row],[sneto]]</f>
        <v>2931.630000000001</v>
      </c>
      <c r="P406" s="41">
        <v>29999.87</v>
      </c>
      <c r="Q406" s="15" t="str" cm="1">
        <f t="array" ref="Q406">_xlfn.XLOOKUP(Tabla12[[#This Row],[codigo]],Tabla5[codigo],LEFT(Tabla5[Genero],1))</f>
        <v>F</v>
      </c>
      <c r="R406" s="15" t="str">
        <f>_xlfn.XLOOKUP(Tabla12[[#This Row],[codigo]],Tabla5[codigo],Tabla5[Lugar Funciones Codigo])</f>
        <v>01.83.00.14</v>
      </c>
    </row>
    <row r="407" spans="1:18">
      <c r="A407" s="40" t="s">
        <v>11</v>
      </c>
      <c r="B407" s="40" t="str">
        <f t="shared" si="6"/>
        <v>2.1.1.1.0122500684331</v>
      </c>
      <c r="C407" s="40" t="str">
        <f>_xlfn.XLOOKUP(A407,ctas[Tipo Empleado],ctas[cta])</f>
        <v>2.1.1.1.01</v>
      </c>
      <c r="D407" s="40" t="s">
        <v>2438</v>
      </c>
      <c r="E407" s="40" t="str">
        <f>_xlfn.XLOOKUP(Tabla12[[#This Row],[codigo]],Tabla5[codigo],Tabla5[Empleado])</f>
        <v>ROSANNA MICHEL GERMAN RUIZ</v>
      </c>
      <c r="F407" s="40" t="str">
        <f>_xlfn.XLOOKUP(Tabla12[[#This Row],[codigo]],Tabla5[codigo],Tabla5[Cargo])</f>
        <v>SECRETARIA</v>
      </c>
      <c r="G407" s="40" t="str">
        <f>_xlfn.XLOOKUP(Tabla12[[#This Row],[codigo]],Tabla5[codigo],Tabla5[Lugar Funciones])</f>
        <v>DIRECCION DE RECURSOS HUMANOS</v>
      </c>
      <c r="H407" s="45" t="str">
        <f>Tabla12[[#This Row],[TIPO]]</f>
        <v>FIJO</v>
      </c>
      <c r="I407" s="45" t="e">
        <f>_xlfn.XLOOKUP(Tabla12[[#This Row],[nodoc]],'[1]Temporales 2022'!$B$146:$B$362,'[1]Temporales 2022'!$F$146:$F$362)</f>
        <v>#N/A</v>
      </c>
      <c r="J407" s="45" t="e">
        <f>_xlfn.XLOOKUP(Tabla12[[#This Row],[nodoc]],'[1]Temporales 2022'!$B$146:$B$362,'[1]Temporales 2022'!$G$146:$G$362)</f>
        <v>#N/A</v>
      </c>
      <c r="K407" s="43">
        <v>26250</v>
      </c>
      <c r="L407" s="46">
        <v>0</v>
      </c>
      <c r="M407" s="43">
        <v>798</v>
      </c>
      <c r="N407" s="43">
        <v>753.38</v>
      </c>
      <c r="O407" s="44">
        <f>+Tabla12[[#This Row],[sbruto]]-Tabla12[[#This Row],[Impuesto Sobre la R]]-Tabla12[[#This Row],[Seguro Familiar de]]-Tabla12[[#This Row],[AFP]]-Tabla12[[#This Row],[sneto]]</f>
        <v>25</v>
      </c>
      <c r="P407" s="41">
        <v>24673.62</v>
      </c>
      <c r="Q407" s="15" t="str" cm="1">
        <f t="array" ref="Q407">_xlfn.XLOOKUP(Tabla12[[#This Row],[codigo]],Tabla5[codigo],LEFT(Tabla5[Genero],1))</f>
        <v>F</v>
      </c>
      <c r="R407" s="15" t="str">
        <f>_xlfn.XLOOKUP(Tabla12[[#This Row],[codigo]],Tabla5[codigo],Tabla5[Lugar Funciones Codigo])</f>
        <v>01.83.00.14</v>
      </c>
    </row>
    <row r="408" spans="1:18">
      <c r="A408" s="40" t="s">
        <v>11</v>
      </c>
      <c r="B408" s="40" t="str">
        <f t="shared" si="6"/>
        <v>2.1.1.1.0140213169440</v>
      </c>
      <c r="C408" s="40" t="str">
        <f>_xlfn.XLOOKUP(A408,ctas[Tipo Empleado],ctas[cta])</f>
        <v>2.1.1.1.01</v>
      </c>
      <c r="D408" s="40" t="s">
        <v>2464</v>
      </c>
      <c r="E408" s="40" t="str">
        <f>_xlfn.XLOOKUP(Tabla12[[#This Row],[codigo]],Tabla5[codigo],Tabla5[Empleado])</f>
        <v>WANDER RAMON PEREZ HERNANDEZ</v>
      </c>
      <c r="F408" s="40" t="str">
        <f>_xlfn.XLOOKUP(Tabla12[[#This Row],[codigo]],Tabla5[codigo],Tabla5[Cargo])</f>
        <v>SUPERVISOR MANTENIMIENTO</v>
      </c>
      <c r="G408" s="40" t="str">
        <f>_xlfn.XLOOKUP(Tabla12[[#This Row],[codigo]],Tabla5[codigo],Tabla5[Lugar Funciones])</f>
        <v>DIRECCION DE RECURSOS HUMANOS</v>
      </c>
      <c r="H408" s="45" t="str">
        <f>Tabla12[[#This Row],[TIPO]]</f>
        <v>FIJO</v>
      </c>
      <c r="I408" s="45" t="e">
        <f>_xlfn.XLOOKUP(Tabla12[[#This Row],[nodoc]],'[1]Temporales 2022'!$B$146:$B$362,'[1]Temporales 2022'!$F$146:$F$362)</f>
        <v>#N/A</v>
      </c>
      <c r="J408" s="45" t="e">
        <f>_xlfn.XLOOKUP(Tabla12[[#This Row],[nodoc]],'[1]Temporales 2022'!$B$146:$B$362,'[1]Temporales 2022'!$G$146:$G$362)</f>
        <v>#N/A</v>
      </c>
      <c r="K408" s="43">
        <v>25000</v>
      </c>
      <c r="L408" s="46">
        <v>0</v>
      </c>
      <c r="M408" s="43">
        <v>760</v>
      </c>
      <c r="N408" s="43">
        <v>717.5</v>
      </c>
      <c r="O408" s="44">
        <f>+Tabla12[[#This Row],[sbruto]]-Tabla12[[#This Row],[Impuesto Sobre la R]]-Tabla12[[#This Row],[Seguro Familiar de]]-Tabla12[[#This Row],[AFP]]-Tabla12[[#This Row],[sneto]]</f>
        <v>3071</v>
      </c>
      <c r="P408" s="41">
        <v>20451.5</v>
      </c>
      <c r="Q408" s="15" t="str" cm="1">
        <f t="array" ref="Q408">_xlfn.XLOOKUP(Tabla12[[#This Row],[codigo]],Tabla5[codigo],LEFT(Tabla5[Genero],1))</f>
        <v>M</v>
      </c>
      <c r="R408" s="15" t="str">
        <f>_xlfn.XLOOKUP(Tabla12[[#This Row],[codigo]],Tabla5[codigo],Tabla5[Lugar Funciones Codigo])</f>
        <v>01.83.00.14</v>
      </c>
    </row>
    <row r="409" spans="1:18">
      <c r="A409" s="40" t="s">
        <v>11</v>
      </c>
      <c r="B409" s="40" t="str">
        <f t="shared" si="6"/>
        <v>2.1.1.1.0100110870813</v>
      </c>
      <c r="C409" s="40" t="str">
        <f>_xlfn.XLOOKUP(A409,ctas[Tipo Empleado],ctas[cta])</f>
        <v>2.1.1.1.01</v>
      </c>
      <c r="D409" s="40" t="s">
        <v>2456</v>
      </c>
      <c r="E409" s="40" t="str">
        <f>_xlfn.XLOOKUP(Tabla12[[#This Row],[codigo]],Tabla5[codigo],Tabla5[Empleado])</f>
        <v>TEODORO DE JESUS EVANGELISTA</v>
      </c>
      <c r="F409" s="40" t="str">
        <f>_xlfn.XLOOKUP(Tabla12[[#This Row],[codigo]],Tabla5[codigo],Tabla5[Cargo])</f>
        <v>MENSAJERO</v>
      </c>
      <c r="G409" s="40" t="str">
        <f>_xlfn.XLOOKUP(Tabla12[[#This Row],[codigo]],Tabla5[codigo],Tabla5[Lugar Funciones])</f>
        <v>DIRECCION DE RECURSOS HUMANOS</v>
      </c>
      <c r="H409" s="45" t="str">
        <f>Tabla12[[#This Row],[TIPO]]</f>
        <v>FIJO</v>
      </c>
      <c r="I409" s="45" t="e">
        <f>_xlfn.XLOOKUP(Tabla12[[#This Row],[nodoc]],'[1]Temporales 2022'!$B$146:$B$362,'[1]Temporales 2022'!$F$146:$F$362)</f>
        <v>#N/A</v>
      </c>
      <c r="J409" s="45" t="e">
        <f>_xlfn.XLOOKUP(Tabla12[[#This Row],[nodoc]],'[1]Temporales 2022'!$B$146:$B$362,'[1]Temporales 2022'!$G$146:$G$362)</f>
        <v>#N/A</v>
      </c>
      <c r="K409" s="43">
        <v>22000</v>
      </c>
      <c r="L409" s="46">
        <v>0</v>
      </c>
      <c r="M409" s="43">
        <v>668.8</v>
      </c>
      <c r="N409" s="43">
        <v>631.4</v>
      </c>
      <c r="O409" s="44">
        <f>+Tabla12[[#This Row],[sbruto]]-Tabla12[[#This Row],[Impuesto Sobre la R]]-Tabla12[[#This Row],[Seguro Familiar de]]-Tabla12[[#This Row],[AFP]]-Tabla12[[#This Row],[sneto]]</f>
        <v>12533.599999999999</v>
      </c>
      <c r="P409" s="41">
        <v>8166.2</v>
      </c>
      <c r="Q409" s="15" t="str" cm="1">
        <f t="array" ref="Q409">_xlfn.XLOOKUP(Tabla12[[#This Row],[codigo]],Tabla5[codigo],LEFT(Tabla5[Genero],1))</f>
        <v>M</v>
      </c>
      <c r="R409" s="15" t="str">
        <f>_xlfn.XLOOKUP(Tabla12[[#This Row],[codigo]],Tabla5[codigo],Tabla5[Lugar Funciones Codigo])</f>
        <v>01.83.00.14</v>
      </c>
    </row>
    <row r="410" spans="1:18">
      <c r="A410" s="40" t="s">
        <v>11</v>
      </c>
      <c r="B410" s="40" t="str">
        <f t="shared" si="6"/>
        <v>2.1.1.1.0100113209290</v>
      </c>
      <c r="C410" s="40" t="str">
        <f>_xlfn.XLOOKUP(A410,ctas[Tipo Empleado],ctas[cta])</f>
        <v>2.1.1.1.01</v>
      </c>
      <c r="D410" s="40" t="s">
        <v>2471</v>
      </c>
      <c r="E410" s="40" t="str">
        <f>_xlfn.XLOOKUP(Tabla12[[#This Row],[codigo]],Tabla5[codigo],Tabla5[Empleado])</f>
        <v>YAJAIRA MARIA SANCHEZ AQUINO</v>
      </c>
      <c r="F410" s="40" t="str">
        <f>_xlfn.XLOOKUP(Tabla12[[#This Row],[codigo]],Tabla5[codigo],Tabla5[Cargo])</f>
        <v>VIGILANTE DE SALA</v>
      </c>
      <c r="G410" s="40" t="str">
        <f>_xlfn.XLOOKUP(Tabla12[[#This Row],[codigo]],Tabla5[codigo],Tabla5[Lugar Funciones])</f>
        <v>DIRECCION DE RECURSOS HUMANOS</v>
      </c>
      <c r="H410" s="45" t="str">
        <f>Tabla12[[#This Row],[TIPO]]</f>
        <v>FIJO</v>
      </c>
      <c r="I410" s="45" t="e">
        <f>_xlfn.XLOOKUP(Tabla12[[#This Row],[nodoc]],'[1]Temporales 2022'!$B$146:$B$362,'[1]Temporales 2022'!$F$146:$F$362)</f>
        <v>#N/A</v>
      </c>
      <c r="J410" s="45" t="e">
        <f>_xlfn.XLOOKUP(Tabla12[[#This Row],[nodoc]],'[1]Temporales 2022'!$B$146:$B$362,'[1]Temporales 2022'!$G$146:$G$362)</f>
        <v>#N/A</v>
      </c>
      <c r="K410" s="43">
        <v>20000</v>
      </c>
      <c r="L410" s="46">
        <v>0</v>
      </c>
      <c r="M410" s="43">
        <v>608</v>
      </c>
      <c r="N410" s="43">
        <v>574</v>
      </c>
      <c r="O410" s="44">
        <f>+Tabla12[[#This Row],[sbruto]]-Tabla12[[#This Row],[Impuesto Sobre la R]]-Tabla12[[#This Row],[Seguro Familiar de]]-Tabla12[[#This Row],[AFP]]-Tabla12[[#This Row],[sneto]]</f>
        <v>4171</v>
      </c>
      <c r="P410" s="41">
        <v>14647</v>
      </c>
      <c r="Q410" s="15" t="str" cm="1">
        <f t="array" ref="Q410">_xlfn.XLOOKUP(Tabla12[[#This Row],[codigo]],Tabla5[codigo],LEFT(Tabla5[Genero],1))</f>
        <v>F</v>
      </c>
      <c r="R410" s="15" t="str">
        <f>_xlfn.XLOOKUP(Tabla12[[#This Row],[codigo]],Tabla5[codigo],Tabla5[Lugar Funciones Codigo])</f>
        <v>01.83.00.14</v>
      </c>
    </row>
    <row r="411" spans="1:18">
      <c r="A411" s="40" t="s">
        <v>11</v>
      </c>
      <c r="B411" s="40" t="str">
        <f t="shared" si="6"/>
        <v>2.1.1.1.0100104452990</v>
      </c>
      <c r="C411" s="40" t="str">
        <f>_xlfn.XLOOKUP(A411,ctas[Tipo Empleado],ctas[cta])</f>
        <v>2.1.1.1.01</v>
      </c>
      <c r="D411" s="40" t="s">
        <v>1406</v>
      </c>
      <c r="E411" s="40" t="str">
        <f>_xlfn.XLOOKUP(Tabla12[[#This Row],[codigo]],Tabla5[codigo],Tabla5[Empleado])</f>
        <v>LOURDES DE JESUS CAMACHO</v>
      </c>
      <c r="F411" s="40" t="str">
        <f>_xlfn.XLOOKUP(Tabla12[[#This Row],[codigo]],Tabla5[codigo],Tabla5[Cargo])</f>
        <v>ENCARGADO (A) NOMINA</v>
      </c>
      <c r="G411" s="40" t="str">
        <f>_xlfn.XLOOKUP(Tabla12[[#This Row],[codigo]],Tabla5[codigo],Tabla5[Lugar Funciones])</f>
        <v>DEPARTAMENTO DE REGISTRO, CONTROL Y NOMINA</v>
      </c>
      <c r="H411" s="45" t="str">
        <f>Tabla12[[#This Row],[TIPO]]</f>
        <v>FIJO</v>
      </c>
      <c r="I411" s="45" t="e">
        <f>_xlfn.XLOOKUP(Tabla12[[#This Row],[nodoc]],'[1]Temporales 2022'!$B$146:$B$362,'[1]Temporales 2022'!$F$146:$F$362)</f>
        <v>#N/A</v>
      </c>
      <c r="J411" s="45" t="e">
        <f>_xlfn.XLOOKUP(Tabla12[[#This Row],[nodoc]],'[1]Temporales 2022'!$B$146:$B$362,'[1]Temporales 2022'!$G$146:$G$362)</f>
        <v>#N/A</v>
      </c>
      <c r="K411" s="43">
        <v>115000</v>
      </c>
      <c r="L411" s="45">
        <v>15633.74</v>
      </c>
      <c r="M411" s="43">
        <v>3496</v>
      </c>
      <c r="N411" s="43">
        <v>3300.5</v>
      </c>
      <c r="O411" s="44">
        <f>+Tabla12[[#This Row],[sbruto]]-Tabla12[[#This Row],[Impuesto Sobre la R]]-Tabla12[[#This Row],[Seguro Familiar de]]-Tabla12[[#This Row],[AFP]]-Tabla12[[#This Row],[sneto]]</f>
        <v>10925</v>
      </c>
      <c r="P411" s="41">
        <v>81644.759999999995</v>
      </c>
      <c r="Q411" s="15" t="str" cm="1">
        <f t="array" ref="Q411">_xlfn.XLOOKUP(Tabla12[[#This Row],[codigo]],Tabla5[codigo],LEFT(Tabla5[Genero],1))</f>
        <v>F</v>
      </c>
      <c r="R411" s="15" t="str">
        <f>_xlfn.XLOOKUP(Tabla12[[#This Row],[codigo]],Tabla5[codigo],Tabla5[Lugar Funciones Codigo])</f>
        <v>01.83.00.14.00.01</v>
      </c>
    </row>
    <row r="412" spans="1:18">
      <c r="A412" s="40" t="s">
        <v>11</v>
      </c>
      <c r="B412" s="40" t="str">
        <f t="shared" si="6"/>
        <v>2.1.1.1.0100112858436</v>
      </c>
      <c r="C412" s="40" t="str">
        <f>_xlfn.XLOOKUP(A412,ctas[Tipo Empleado],ctas[cta])</f>
        <v>2.1.1.1.01</v>
      </c>
      <c r="D412" s="40" t="s">
        <v>2289</v>
      </c>
      <c r="E412" s="40" t="str">
        <f>_xlfn.XLOOKUP(Tabla12[[#This Row],[codigo]],Tabla5[codigo],Tabla5[Empleado])</f>
        <v>GENOVE GNECO GROSS</v>
      </c>
      <c r="F412" s="40" t="str">
        <f>_xlfn.XLOOKUP(Tabla12[[#This Row],[codigo]],Tabla5[codigo],Tabla5[Cargo])</f>
        <v>ANALISTA</v>
      </c>
      <c r="G412" s="40" t="str">
        <f>_xlfn.XLOOKUP(Tabla12[[#This Row],[codigo]],Tabla5[codigo],Tabla5[Lugar Funciones])</f>
        <v>DEPARTAMENTO DE REGISTRO, CONTROL Y NOMINA</v>
      </c>
      <c r="H412" s="45" t="str">
        <f>Tabla12[[#This Row],[TIPO]]</f>
        <v>FIJO</v>
      </c>
      <c r="I412" s="45" t="e">
        <f>_xlfn.XLOOKUP(Tabla12[[#This Row],[nodoc]],'[1]Temporales 2022'!$B$146:$B$362,'[1]Temporales 2022'!$F$146:$F$362)</f>
        <v>#N/A</v>
      </c>
      <c r="J412" s="45" t="e">
        <f>_xlfn.XLOOKUP(Tabla12[[#This Row],[nodoc]],'[1]Temporales 2022'!$B$146:$B$362,'[1]Temporales 2022'!$G$146:$G$362)</f>
        <v>#N/A</v>
      </c>
      <c r="K412" s="43">
        <v>65000</v>
      </c>
      <c r="L412" s="45">
        <v>4427.58</v>
      </c>
      <c r="M412" s="43">
        <v>1976</v>
      </c>
      <c r="N412" s="43">
        <v>1865.5</v>
      </c>
      <c r="O412" s="44">
        <f>+Tabla12[[#This Row],[sbruto]]-Tabla12[[#This Row],[Impuesto Sobre la R]]-Tabla12[[#This Row],[Seguro Familiar de]]-Tabla12[[#This Row],[AFP]]-Tabla12[[#This Row],[sneto]]</f>
        <v>25</v>
      </c>
      <c r="P412" s="41">
        <v>56705.919999999998</v>
      </c>
      <c r="Q412" s="15" t="str" cm="1">
        <f t="array" ref="Q412">_xlfn.XLOOKUP(Tabla12[[#This Row],[codigo]],Tabla5[codigo],LEFT(Tabla5[Genero],1))</f>
        <v>M</v>
      </c>
      <c r="R412" s="15" t="str">
        <f>_xlfn.XLOOKUP(Tabla12[[#This Row],[codigo]],Tabla5[codigo],Tabla5[Lugar Funciones Codigo])</f>
        <v>01.83.00.14.00.01</v>
      </c>
    </row>
    <row r="413" spans="1:18">
      <c r="A413" s="40" t="s">
        <v>11</v>
      </c>
      <c r="B413" s="40" t="str">
        <f t="shared" si="6"/>
        <v>2.1.1.1.0100109909044</v>
      </c>
      <c r="C413" s="40" t="str">
        <f>_xlfn.XLOOKUP(A413,ctas[Tipo Empleado],ctas[cta])</f>
        <v>2.1.1.1.01</v>
      </c>
      <c r="D413" s="40" t="s">
        <v>2380</v>
      </c>
      <c r="E413" s="40" t="str">
        <f>_xlfn.XLOOKUP(Tabla12[[#This Row],[codigo]],Tabla5[codigo],Tabla5[Empleado])</f>
        <v>MERCEDES PAULINA NOLASCO ZAPATA</v>
      </c>
      <c r="F413" s="40" t="str">
        <f>_xlfn.XLOOKUP(Tabla12[[#This Row],[codigo]],Tabla5[codigo],Tabla5[Cargo])</f>
        <v>ANALISTA</v>
      </c>
      <c r="G413" s="40" t="str">
        <f>_xlfn.XLOOKUP(Tabla12[[#This Row],[codigo]],Tabla5[codigo],Tabla5[Lugar Funciones])</f>
        <v>DEPARTAMENTO DE REGISTRO, CONTROL Y NOMINA</v>
      </c>
      <c r="H413" s="45" t="str">
        <f>Tabla12[[#This Row],[TIPO]]</f>
        <v>FIJO</v>
      </c>
      <c r="I413" s="45" t="e">
        <f>_xlfn.XLOOKUP(Tabla12[[#This Row],[nodoc]],'[1]Temporales 2022'!$B$146:$B$362,'[1]Temporales 2022'!$F$146:$F$362)</f>
        <v>#N/A</v>
      </c>
      <c r="J413" s="45" t="e">
        <f>_xlfn.XLOOKUP(Tabla12[[#This Row],[nodoc]],'[1]Temporales 2022'!$B$146:$B$362,'[1]Temporales 2022'!$G$146:$G$362)</f>
        <v>#N/A</v>
      </c>
      <c r="K413" s="43">
        <v>45000</v>
      </c>
      <c r="L413" s="45">
        <v>945.81</v>
      </c>
      <c r="M413" s="43">
        <v>1368</v>
      </c>
      <c r="N413" s="43">
        <v>1291.5</v>
      </c>
      <c r="O413" s="44">
        <f>+Tabla12[[#This Row],[sbruto]]-Tabla12[[#This Row],[Impuesto Sobre la R]]-Tabla12[[#This Row],[Seguro Familiar de]]-Tabla12[[#This Row],[AFP]]-Tabla12[[#This Row],[sneto]]</f>
        <v>1375.1200000000026</v>
      </c>
      <c r="P413" s="41">
        <v>40019.57</v>
      </c>
      <c r="Q413" s="15" t="str" cm="1">
        <f t="array" ref="Q413">_xlfn.XLOOKUP(Tabla12[[#This Row],[codigo]],Tabla5[codigo],LEFT(Tabla5[Genero],1))</f>
        <v>F</v>
      </c>
      <c r="R413" s="15" t="str">
        <f>_xlfn.XLOOKUP(Tabla12[[#This Row],[codigo]],Tabla5[codigo],Tabla5[Lugar Funciones Codigo])</f>
        <v>01.83.00.14.00.01</v>
      </c>
    </row>
    <row r="414" spans="1:18">
      <c r="A414" s="40" t="s">
        <v>11</v>
      </c>
      <c r="B414" s="40" t="str">
        <f t="shared" si="6"/>
        <v>2.1.1.1.0101000714343</v>
      </c>
      <c r="C414" s="40" t="str">
        <f>_xlfn.XLOOKUP(A414,ctas[Tipo Empleado],ctas[cta])</f>
        <v>2.1.1.1.01</v>
      </c>
      <c r="D414" s="40" t="s">
        <v>1380</v>
      </c>
      <c r="E414" s="40" t="str">
        <f>_xlfn.XLOOKUP(Tabla12[[#This Row],[codigo]],Tabla5[codigo],Tabla5[Empleado])</f>
        <v>DEGNI MALENNY VAZQUEZ DIAZ</v>
      </c>
      <c r="F414" s="40" t="str">
        <f>_xlfn.XLOOKUP(Tabla12[[#This Row],[codigo]],Tabla5[codigo],Tabla5[Cargo])</f>
        <v>COORD. OPERATIVO</v>
      </c>
      <c r="G414" s="40" t="str">
        <f>_xlfn.XLOOKUP(Tabla12[[#This Row],[codigo]],Tabla5[codigo],Tabla5[Lugar Funciones])</f>
        <v>DEPARTAMENTO DE RECLUTAMIENTO SELCCION Y CAPACITACION</v>
      </c>
      <c r="H414" s="45" t="str">
        <f>Tabla12[[#This Row],[TIPO]]</f>
        <v>FIJO</v>
      </c>
      <c r="I414" s="45" t="e">
        <f>_xlfn.XLOOKUP(Tabla12[[#This Row],[nodoc]],'[1]Temporales 2022'!$B$146:$B$362,'[1]Temporales 2022'!$F$146:$F$362)</f>
        <v>#N/A</v>
      </c>
      <c r="J414" s="45" t="e">
        <f>_xlfn.XLOOKUP(Tabla12[[#This Row],[nodoc]],'[1]Temporales 2022'!$B$146:$B$362,'[1]Temporales 2022'!$G$146:$G$362)</f>
        <v>#N/A</v>
      </c>
      <c r="K414" s="43">
        <v>70000</v>
      </c>
      <c r="L414" s="45">
        <v>5368.48</v>
      </c>
      <c r="M414" s="43">
        <v>2128</v>
      </c>
      <c r="N414" s="43">
        <v>2009</v>
      </c>
      <c r="O414" s="44">
        <f>+Tabla12[[#This Row],[sbruto]]-Tabla12[[#This Row],[Impuesto Sobre la R]]-Tabla12[[#This Row],[Seguro Familiar de]]-Tabla12[[#This Row],[AFP]]-Tabla12[[#This Row],[sneto]]</f>
        <v>19044.070000000007</v>
      </c>
      <c r="P414" s="41">
        <v>41450.449999999997</v>
      </c>
      <c r="Q414" s="15" t="str" cm="1">
        <f t="array" ref="Q414">_xlfn.XLOOKUP(Tabla12[[#This Row],[codigo]],Tabla5[codigo],LEFT(Tabla5[Genero],1))</f>
        <v>F</v>
      </c>
      <c r="R414" s="15" t="str">
        <f>_xlfn.XLOOKUP(Tabla12[[#This Row],[codigo]],Tabla5[codigo],Tabla5[Lugar Funciones Codigo])</f>
        <v>01.83.00.14.00.03</v>
      </c>
    </row>
    <row r="415" spans="1:18">
      <c r="A415" s="40" t="s">
        <v>11</v>
      </c>
      <c r="B415" s="40" t="str">
        <f t="shared" si="6"/>
        <v>2.1.1.1.0103105421956</v>
      </c>
      <c r="C415" s="40" t="str">
        <f>_xlfn.XLOOKUP(A415,ctas[Tipo Empleado],ctas[cta])</f>
        <v>2.1.1.1.01</v>
      </c>
      <c r="D415" s="40" t="s">
        <v>2323</v>
      </c>
      <c r="E415" s="40" t="str">
        <f>_xlfn.XLOOKUP(Tabla12[[#This Row],[codigo]],Tabla5[codigo],Tabla5[Empleado])</f>
        <v>JOSE LUIS PEREZ</v>
      </c>
      <c r="F415" s="40" t="str">
        <f>_xlfn.XLOOKUP(Tabla12[[#This Row],[codigo]],Tabla5[codigo],Tabla5[Cargo])</f>
        <v>VICEMINISTRO (A)</v>
      </c>
      <c r="G415" s="40" t="str">
        <f>_xlfn.XLOOKUP(Tabla12[[#This Row],[codigo]],Tabla5[codigo],Tabla5[Lugar Funciones])</f>
        <v>VICEMINITERIO DE DESARROLLO E INVESTIGACION CULTURAL</v>
      </c>
      <c r="H415" s="45" t="str">
        <f>Tabla12[[#This Row],[TIPO]]</f>
        <v>FIJO</v>
      </c>
      <c r="I415" s="45" t="e">
        <f>_xlfn.XLOOKUP(Tabla12[[#This Row],[nodoc]],'[1]Temporales 2022'!$B$146:$B$362,'[1]Temporales 2022'!$F$146:$F$362)</f>
        <v>#N/A</v>
      </c>
      <c r="J415" s="45" t="e">
        <f>_xlfn.XLOOKUP(Tabla12[[#This Row],[nodoc]],'[1]Temporales 2022'!$B$146:$B$362,'[1]Temporales 2022'!$G$146:$G$362)</f>
        <v>#N/A</v>
      </c>
      <c r="K415" s="43">
        <v>220000</v>
      </c>
      <c r="L415" s="45">
        <v>40768.42</v>
      </c>
      <c r="M415" s="43">
        <v>4943.8</v>
      </c>
      <c r="N415" s="43">
        <v>6314</v>
      </c>
      <c r="O415" s="44">
        <f>+Tabla12[[#This Row],[sbruto]]-Tabla12[[#This Row],[Impuesto Sobre la R]]-Tabla12[[#This Row],[Seguro Familiar de]]-Tabla12[[#This Row],[AFP]]-Tabla12[[#This Row],[sneto]]</f>
        <v>25.000000000029104</v>
      </c>
      <c r="P415" s="41">
        <v>167948.78</v>
      </c>
      <c r="Q415" s="15" t="str" cm="1">
        <f t="array" ref="Q415">_xlfn.XLOOKUP(Tabla12[[#This Row],[codigo]],Tabla5[codigo],LEFT(Tabla5[Genero],1))</f>
        <v>M</v>
      </c>
      <c r="R415" s="15" t="str">
        <f>_xlfn.XLOOKUP(Tabla12[[#This Row],[codigo]],Tabla5[codigo],Tabla5[Lugar Funciones Codigo])</f>
        <v>01.83.01</v>
      </c>
    </row>
    <row r="416" spans="1:18">
      <c r="A416" s="40" t="s">
        <v>11</v>
      </c>
      <c r="B416" s="40" t="str">
        <f t="shared" si="6"/>
        <v>2.1.1.1.0122500705896</v>
      </c>
      <c r="C416" s="40" t="str">
        <f>_xlfn.XLOOKUP(A416,ctas[Tipo Empleado],ctas[cta])</f>
        <v>2.1.1.1.01</v>
      </c>
      <c r="D416" s="40" t="s">
        <v>2249</v>
      </c>
      <c r="E416" s="40" t="str">
        <f>_xlfn.XLOOKUP(Tabla12[[#This Row],[codigo]],Tabla5[codigo],Tabla5[Empleado])</f>
        <v>DELAYNE FLORENCIA ABREU CHEZ</v>
      </c>
      <c r="F416" s="40" t="str">
        <f>_xlfn.XLOOKUP(Tabla12[[#This Row],[codigo]],Tabla5[codigo],Tabla5[Cargo])</f>
        <v>ASISTENTE</v>
      </c>
      <c r="G416" s="40" t="str">
        <f>_xlfn.XLOOKUP(Tabla12[[#This Row],[codigo]],Tabla5[codigo],Tabla5[Lugar Funciones])</f>
        <v>VICEMINITERIO DE DESARROLLO E INVESTIGACION CULTURAL</v>
      </c>
      <c r="H416" s="45" t="str">
        <f>Tabla12[[#This Row],[TIPO]]</f>
        <v>FIJO</v>
      </c>
      <c r="I416" s="45" t="e">
        <f>_xlfn.XLOOKUP(Tabla12[[#This Row],[nodoc]],'[1]Temporales 2022'!$B$146:$B$362,'[1]Temporales 2022'!$F$146:$F$362)</f>
        <v>#N/A</v>
      </c>
      <c r="J416" s="45" t="e">
        <f>_xlfn.XLOOKUP(Tabla12[[#This Row],[nodoc]],'[1]Temporales 2022'!$B$146:$B$362,'[1]Temporales 2022'!$G$146:$G$362)</f>
        <v>#N/A</v>
      </c>
      <c r="K416" s="43">
        <v>50000</v>
      </c>
      <c r="L416" s="45">
        <v>1854</v>
      </c>
      <c r="M416" s="43">
        <v>1520</v>
      </c>
      <c r="N416" s="43">
        <v>1435</v>
      </c>
      <c r="O416" s="44">
        <f>+Tabla12[[#This Row],[sbruto]]-Tabla12[[#This Row],[Impuesto Sobre la R]]-Tabla12[[#This Row],[Seguro Familiar de]]-Tabla12[[#This Row],[AFP]]-Tabla12[[#This Row],[sneto]]</f>
        <v>25</v>
      </c>
      <c r="P416" s="41">
        <v>45166</v>
      </c>
      <c r="Q416" s="15" t="str" cm="1">
        <f t="array" ref="Q416">_xlfn.XLOOKUP(Tabla12[[#This Row],[codigo]],Tabla5[codigo],LEFT(Tabla5[Genero],1))</f>
        <v>F</v>
      </c>
      <c r="R416" s="15" t="str">
        <f>_xlfn.XLOOKUP(Tabla12[[#This Row],[codigo]],Tabla5[codigo],Tabla5[Lugar Funciones Codigo])</f>
        <v>01.83.01</v>
      </c>
    </row>
    <row r="417" spans="1:18">
      <c r="A417" s="40" t="s">
        <v>11</v>
      </c>
      <c r="B417" s="40" t="str">
        <f t="shared" si="6"/>
        <v>2.1.1.1.0100112607742</v>
      </c>
      <c r="C417" s="40" t="str">
        <f>_xlfn.XLOOKUP(A417,ctas[Tipo Empleado],ctas[cta])</f>
        <v>2.1.1.1.01</v>
      </c>
      <c r="D417" s="40" t="s">
        <v>2754</v>
      </c>
      <c r="E417" s="40" t="str">
        <f>_xlfn.XLOOKUP(Tabla12[[#This Row],[codigo]],Tabla5[codigo],Tabla5[Empleado])</f>
        <v>MARIA DEL CARMEN RAMIREZ SURIEL</v>
      </c>
      <c r="F417" s="40" t="str">
        <f>_xlfn.XLOOKUP(Tabla12[[#This Row],[codigo]],Tabla5[codigo],Tabla5[Cargo])</f>
        <v>AUXILIAR BIBLIOTECA</v>
      </c>
      <c r="G417" s="40" t="str">
        <f>_xlfn.XLOOKUP(Tabla12[[#This Row],[codigo]],Tabla5[codigo],Tabla5[Lugar Funciones])</f>
        <v>DIRECCION DE FORMACION Y CAPACITACION EN GESTION CULTURAL</v>
      </c>
      <c r="H417" s="45" t="str">
        <f>Tabla12[[#This Row],[TIPO]]</f>
        <v>FIJO</v>
      </c>
      <c r="I417" s="45" t="e">
        <f>_xlfn.XLOOKUP(Tabla12[[#This Row],[nodoc]],'[1]Temporales 2022'!$B$146:$B$362,'[1]Temporales 2022'!$F$146:$F$362)</f>
        <v>#N/A</v>
      </c>
      <c r="J417" s="45" t="e">
        <f>_xlfn.XLOOKUP(Tabla12[[#This Row],[nodoc]],'[1]Temporales 2022'!$B$146:$B$362,'[1]Temporales 2022'!$G$146:$G$362)</f>
        <v>#N/A</v>
      </c>
      <c r="K417" s="43">
        <v>26250</v>
      </c>
      <c r="L417" s="46">
        <v>0</v>
      </c>
      <c r="M417" s="43">
        <v>798</v>
      </c>
      <c r="N417" s="43">
        <v>753.38</v>
      </c>
      <c r="O417" s="44">
        <f>+Tabla12[[#This Row],[sbruto]]-Tabla12[[#This Row],[Impuesto Sobre la R]]-Tabla12[[#This Row],[Seguro Familiar de]]-Tabla12[[#This Row],[AFP]]-Tabla12[[#This Row],[sneto]]</f>
        <v>19725.019999999997</v>
      </c>
      <c r="P417" s="41">
        <v>4973.6000000000004</v>
      </c>
      <c r="Q417" s="15" t="str" cm="1">
        <f t="array" ref="Q417">_xlfn.XLOOKUP(Tabla12[[#This Row],[codigo]],Tabla5[codigo],LEFT(Tabla5[Genero],1))</f>
        <v>F</v>
      </c>
      <c r="R417" s="15" t="str">
        <f>_xlfn.XLOOKUP(Tabla12[[#This Row],[codigo]],Tabla5[codigo],Tabla5[Lugar Funciones Codigo])</f>
        <v>01.83.01.00.02</v>
      </c>
    </row>
    <row r="418" spans="1:18">
      <c r="A418" s="40" t="s">
        <v>11</v>
      </c>
      <c r="B418" s="40" t="str">
        <f t="shared" si="6"/>
        <v>2.1.1.1.0100109755280</v>
      </c>
      <c r="C418" s="40" t="str">
        <f>_xlfn.XLOOKUP(A418,ctas[Tipo Empleado],ctas[cta])</f>
        <v>2.1.1.1.01</v>
      </c>
      <c r="D418" s="40" t="s">
        <v>2327</v>
      </c>
      <c r="E418" s="40" t="str">
        <f>_xlfn.XLOOKUP(Tabla12[[#This Row],[codigo]],Tabla5[codigo],Tabla5[Empleado])</f>
        <v>JOSE MODESTO YOVANI CRUZ DURAN</v>
      </c>
      <c r="F418" s="40" t="str">
        <f>_xlfn.XLOOKUP(Tabla12[[#This Row],[codigo]],Tabla5[codigo],Tabla5[Cargo])</f>
        <v>VICEMINISTRO (A)</v>
      </c>
      <c r="G418" s="40" t="str">
        <f>_xlfn.XLOOKUP(Tabla12[[#This Row],[codigo]],Tabla5[codigo],Tabla5[Lugar Funciones])</f>
        <v>VICEMINISTERIO DE CREATIVIDAD Y FORMACION ARTISTICA</v>
      </c>
      <c r="H418" s="45" t="str">
        <f>Tabla12[[#This Row],[TIPO]]</f>
        <v>FIJO</v>
      </c>
      <c r="I418" s="45" t="e">
        <f>_xlfn.XLOOKUP(Tabla12[[#This Row],[nodoc]],'[1]Temporales 2022'!$B$146:$B$362,'[1]Temporales 2022'!$F$146:$F$362)</f>
        <v>#N/A</v>
      </c>
      <c r="J418" s="45" t="e">
        <f>_xlfn.XLOOKUP(Tabla12[[#This Row],[nodoc]],'[1]Temporales 2022'!$B$146:$B$362,'[1]Temporales 2022'!$G$146:$G$362)</f>
        <v>#N/A</v>
      </c>
      <c r="K418" s="43">
        <v>220000</v>
      </c>
      <c r="L418" s="45">
        <v>40768.42</v>
      </c>
      <c r="M418" s="43">
        <v>4943.8</v>
      </c>
      <c r="N418" s="43">
        <v>6314</v>
      </c>
      <c r="O418" s="44">
        <f>+Tabla12[[#This Row],[sbruto]]-Tabla12[[#This Row],[Impuesto Sobre la R]]-Tabla12[[#This Row],[Seguro Familiar de]]-Tabla12[[#This Row],[AFP]]-Tabla12[[#This Row],[sneto]]</f>
        <v>1025.0000000000291</v>
      </c>
      <c r="P418" s="41">
        <v>166948.78</v>
      </c>
      <c r="Q418" s="15" t="str" cm="1">
        <f t="array" ref="Q418">_xlfn.XLOOKUP(Tabla12[[#This Row],[codigo]],Tabla5[codigo],LEFT(Tabla5[Genero],1))</f>
        <v>M</v>
      </c>
      <c r="R418" s="15" t="str">
        <f>_xlfn.XLOOKUP(Tabla12[[#This Row],[codigo]],Tabla5[codigo],Tabla5[Lugar Funciones Codigo])</f>
        <v>01.83.02</v>
      </c>
    </row>
    <row r="419" spans="1:18">
      <c r="A419" s="40" t="s">
        <v>11</v>
      </c>
      <c r="B419" s="40" t="str">
        <f t="shared" si="6"/>
        <v>2.1.1.1.0100109465179</v>
      </c>
      <c r="C419" s="40" t="str">
        <f>_xlfn.XLOOKUP(A419,ctas[Tipo Empleado],ctas[cta])</f>
        <v>2.1.1.1.01</v>
      </c>
      <c r="D419" s="40" t="s">
        <v>1434</v>
      </c>
      <c r="E419" s="40" t="str">
        <f>_xlfn.XLOOKUP(Tabla12[[#This Row],[codigo]],Tabla5[codigo],Tabla5[Empleado])</f>
        <v>ROSA ELENA MERCEDES RODRIGUEZ DE LOS SANTOS</v>
      </c>
      <c r="F419" s="40" t="str">
        <f>_xlfn.XLOOKUP(Tabla12[[#This Row],[codigo]],Tabla5[codigo],Tabla5[Cargo])</f>
        <v>DIRECTORA DOCENTE</v>
      </c>
      <c r="G419" s="40" t="str">
        <f>_xlfn.XLOOKUP(Tabla12[[#This Row],[codigo]],Tabla5[codigo],Tabla5[Lugar Funciones])</f>
        <v>VICEMINISTERIO DE CREATIVIDAD Y FORMACION ARTISTICA</v>
      </c>
      <c r="H419" s="45" t="str">
        <f>Tabla12[[#This Row],[TIPO]]</f>
        <v>FIJO</v>
      </c>
      <c r="I419" s="45" t="e">
        <f>_xlfn.XLOOKUP(Tabla12[[#This Row],[nodoc]],'[1]Temporales 2022'!$B$146:$B$362,'[1]Temporales 2022'!$F$146:$F$362)</f>
        <v>#N/A</v>
      </c>
      <c r="J419" s="45" t="e">
        <f>_xlfn.XLOOKUP(Tabla12[[#This Row],[nodoc]],'[1]Temporales 2022'!$B$146:$B$362,'[1]Temporales 2022'!$G$146:$G$362)</f>
        <v>#N/A</v>
      </c>
      <c r="K419" s="43">
        <v>115000</v>
      </c>
      <c r="L419" s="45">
        <v>15633.74</v>
      </c>
      <c r="M419" s="43">
        <v>3496</v>
      </c>
      <c r="N419" s="43">
        <v>3300.5</v>
      </c>
      <c r="O419" s="44">
        <f>+Tabla12[[#This Row],[sbruto]]-Tabla12[[#This Row],[Impuesto Sobre la R]]-Tabla12[[#This Row],[Seguro Familiar de]]-Tabla12[[#This Row],[AFP]]-Tabla12[[#This Row],[sneto]]</f>
        <v>75</v>
      </c>
      <c r="P419" s="41">
        <v>92494.76</v>
      </c>
      <c r="Q419" s="15" t="str" cm="1">
        <f t="array" ref="Q419">_xlfn.XLOOKUP(Tabla12[[#This Row],[codigo]],Tabla5[codigo],LEFT(Tabla5[Genero],1))</f>
        <v>F</v>
      </c>
      <c r="R419" s="15" t="str">
        <f>_xlfn.XLOOKUP(Tabla12[[#This Row],[codigo]],Tabla5[codigo],Tabla5[Lugar Funciones Codigo])</f>
        <v>01.83.02</v>
      </c>
    </row>
    <row r="420" spans="1:18">
      <c r="A420" s="40" t="s">
        <v>11</v>
      </c>
      <c r="B420" s="40" t="str">
        <f t="shared" si="6"/>
        <v>2.1.1.1.0100109409607</v>
      </c>
      <c r="C420" s="40" t="str">
        <f>_xlfn.XLOOKUP(A420,ctas[Tipo Empleado],ctas[cta])</f>
        <v>2.1.1.1.01</v>
      </c>
      <c r="D420" s="40" t="s">
        <v>2315</v>
      </c>
      <c r="E420" s="40" t="str">
        <f>_xlfn.XLOOKUP(Tabla12[[#This Row],[codigo]],Tabla5[codigo],Tabla5[Empleado])</f>
        <v>JOHAN MANUEL BUENO POLANCO</v>
      </c>
      <c r="F420" s="40" t="str">
        <f>_xlfn.XLOOKUP(Tabla12[[#This Row],[codigo]],Tabla5[codigo],Tabla5[Cargo])</f>
        <v>ASISTENTE</v>
      </c>
      <c r="G420" s="40" t="str">
        <f>_xlfn.XLOOKUP(Tabla12[[#This Row],[codigo]],Tabla5[codigo],Tabla5[Lugar Funciones])</f>
        <v>VICEMINISTERIO DE CREATIVIDAD Y FORMACION ARTISTICA</v>
      </c>
      <c r="H420" s="43" t="str">
        <f>Tabla12[[#This Row],[TIPO]]</f>
        <v>FIJO</v>
      </c>
      <c r="I420" s="43" t="e">
        <f>_xlfn.XLOOKUP(Tabla12[[#This Row],[nodoc]],'[1]Temporales 2022'!$B$146:$B$362,'[1]Temporales 2022'!$F$146:$F$362)</f>
        <v>#N/A</v>
      </c>
      <c r="J420" s="43" t="e">
        <f>_xlfn.XLOOKUP(Tabla12[[#This Row],[nodoc]],'[1]Temporales 2022'!$B$146:$B$362,'[1]Temporales 2022'!$G$146:$G$362)</f>
        <v>#N/A</v>
      </c>
      <c r="K420" s="43">
        <v>100000</v>
      </c>
      <c r="L420" s="43">
        <v>12105.37</v>
      </c>
      <c r="M420" s="43">
        <v>3040</v>
      </c>
      <c r="N420" s="43">
        <v>2870</v>
      </c>
      <c r="O420" s="44">
        <f>+Tabla12[[#This Row],[sbruto]]-Tabla12[[#This Row],[Impuesto Sobre la R]]-Tabla12[[#This Row],[Seguro Familiar de]]-Tabla12[[#This Row],[AFP]]-Tabla12[[#This Row],[sneto]]</f>
        <v>1625</v>
      </c>
      <c r="P420" s="41">
        <v>80359.63</v>
      </c>
      <c r="Q420" s="15" t="str" cm="1">
        <f t="array" ref="Q420">_xlfn.XLOOKUP(Tabla12[[#This Row],[codigo]],Tabla5[codigo],LEFT(Tabla5[Genero],1))</f>
        <v>M</v>
      </c>
      <c r="R420" s="15" t="str">
        <f>_xlfn.XLOOKUP(Tabla12[[#This Row],[codigo]],Tabla5[codigo],Tabla5[Lugar Funciones Codigo])</f>
        <v>01.83.02</v>
      </c>
    </row>
    <row r="421" spans="1:18">
      <c r="A421" s="40" t="s">
        <v>11</v>
      </c>
      <c r="B421" s="40" t="str">
        <f t="shared" si="6"/>
        <v>2.1.1.1.0105601565020</v>
      </c>
      <c r="C421" s="40" t="str">
        <f>_xlfn.XLOOKUP(A421,ctas[Tipo Empleado],ctas[cta])</f>
        <v>2.1.1.1.01</v>
      </c>
      <c r="D421" s="40" t="s">
        <v>2397</v>
      </c>
      <c r="E421" s="40" t="str">
        <f>_xlfn.XLOOKUP(Tabla12[[#This Row],[codigo]],Tabla5[codigo],Tabla5[Empleado])</f>
        <v>ORLANDO EUGENIO PADILLA FAXAS</v>
      </c>
      <c r="F421" s="40" t="str">
        <f>_xlfn.XLOOKUP(Tabla12[[#This Row],[codigo]],Tabla5[codigo],Tabla5[Cargo])</f>
        <v>DIRECTOR (A)</v>
      </c>
      <c r="G421" s="40" t="str">
        <f>_xlfn.XLOOKUP(Tabla12[[#This Row],[codigo]],Tabla5[codigo],Tabla5[Lugar Funciones])</f>
        <v>VICEMINISTERIO DE CREATIVIDAD Y FORMACION ARTISTICA</v>
      </c>
      <c r="H421" s="45" t="str">
        <f>Tabla12[[#This Row],[TIPO]]</f>
        <v>FIJO</v>
      </c>
      <c r="I421" s="45" t="e">
        <f>_xlfn.XLOOKUP(Tabla12[[#This Row],[nodoc]],'[1]Temporales 2022'!$B$146:$B$362,'[1]Temporales 2022'!$F$146:$F$362)</f>
        <v>#N/A</v>
      </c>
      <c r="J421" s="45" t="e">
        <f>_xlfn.XLOOKUP(Tabla12[[#This Row],[nodoc]],'[1]Temporales 2022'!$B$146:$B$362,'[1]Temporales 2022'!$G$146:$G$362)</f>
        <v>#N/A</v>
      </c>
      <c r="K421" s="43">
        <v>75000</v>
      </c>
      <c r="L421" s="45">
        <v>6309.38</v>
      </c>
      <c r="M421" s="43">
        <v>2280</v>
      </c>
      <c r="N421" s="43">
        <v>2152.5</v>
      </c>
      <c r="O421" s="44">
        <f>+Tabla12[[#This Row],[sbruto]]-Tabla12[[#This Row],[Impuesto Sobre la R]]-Tabla12[[#This Row],[Seguro Familiar de]]-Tabla12[[#This Row],[AFP]]-Tabla12[[#This Row],[sneto]]</f>
        <v>24.999999999992724</v>
      </c>
      <c r="P421" s="41">
        <v>64233.120000000003</v>
      </c>
      <c r="Q421" s="15" t="str" cm="1">
        <f t="array" ref="Q421">_xlfn.XLOOKUP(Tabla12[[#This Row],[codigo]],Tabla5[codigo],LEFT(Tabla5[Genero],1))</f>
        <v>M</v>
      </c>
      <c r="R421" s="15" t="str">
        <f>_xlfn.XLOOKUP(Tabla12[[#This Row],[codigo]],Tabla5[codigo],Tabla5[Lugar Funciones Codigo])</f>
        <v>01.83.02</v>
      </c>
    </row>
    <row r="422" spans="1:18">
      <c r="A422" s="40" t="s">
        <v>11</v>
      </c>
      <c r="B422" s="40" t="str">
        <f t="shared" si="6"/>
        <v>2.1.1.1.0100108710005</v>
      </c>
      <c r="C422" s="40" t="str">
        <f>_xlfn.XLOOKUP(A422,ctas[Tipo Empleado],ctas[cta])</f>
        <v>2.1.1.1.01</v>
      </c>
      <c r="D422" s="40" t="s">
        <v>2372</v>
      </c>
      <c r="E422" s="40" t="str">
        <f>_xlfn.XLOOKUP(Tabla12[[#This Row],[codigo]],Tabla5[codigo],Tabla5[Empleado])</f>
        <v>MARIANA DE JESUS SANTOS GONZALEZ</v>
      </c>
      <c r="F422" s="40" t="str">
        <f>_xlfn.XLOOKUP(Tabla12[[#This Row],[codigo]],Tabla5[codigo],Tabla5[Cargo])</f>
        <v>ASISTENTE</v>
      </c>
      <c r="G422" s="40" t="str">
        <f>_xlfn.XLOOKUP(Tabla12[[#This Row],[codigo]],Tabla5[codigo],Tabla5[Lugar Funciones])</f>
        <v>VICEMINISTERIO DE CREATIVIDAD Y FORMACION ARTISTICA</v>
      </c>
      <c r="H422" s="45" t="str">
        <f>Tabla12[[#This Row],[TIPO]]</f>
        <v>FIJO</v>
      </c>
      <c r="I422" s="45" t="e">
        <f>_xlfn.XLOOKUP(Tabla12[[#This Row],[nodoc]],'[1]Temporales 2022'!$B$146:$B$362,'[1]Temporales 2022'!$F$146:$F$362)</f>
        <v>#N/A</v>
      </c>
      <c r="J422" s="45" t="e">
        <f>_xlfn.XLOOKUP(Tabla12[[#This Row],[nodoc]],'[1]Temporales 2022'!$B$146:$B$362,'[1]Temporales 2022'!$G$146:$G$362)</f>
        <v>#N/A</v>
      </c>
      <c r="K422" s="43">
        <v>55000</v>
      </c>
      <c r="L422" s="45">
        <v>2154.64</v>
      </c>
      <c r="M422" s="43">
        <v>1672</v>
      </c>
      <c r="N422" s="43">
        <v>1578.5</v>
      </c>
      <c r="O422" s="44">
        <f>+Tabla12[[#This Row],[sbruto]]-Tabla12[[#This Row],[Impuesto Sobre la R]]-Tabla12[[#This Row],[Seguro Familiar de]]-Tabla12[[#This Row],[AFP]]-Tabla12[[#This Row],[sneto]]</f>
        <v>13406.230000000003</v>
      </c>
      <c r="P422" s="41">
        <v>36188.629999999997</v>
      </c>
      <c r="Q422" s="15" t="str" cm="1">
        <f t="array" ref="Q422">_xlfn.XLOOKUP(Tabla12[[#This Row],[codigo]],Tabla5[codigo],LEFT(Tabla5[Genero],1))</f>
        <v>F</v>
      </c>
      <c r="R422" s="15" t="str">
        <f>_xlfn.XLOOKUP(Tabla12[[#This Row],[codigo]],Tabla5[codigo],Tabla5[Lugar Funciones Codigo])</f>
        <v>01.83.02</v>
      </c>
    </row>
    <row r="423" spans="1:18">
      <c r="A423" s="40" t="s">
        <v>11</v>
      </c>
      <c r="B423" s="40" t="str">
        <f t="shared" si="6"/>
        <v>2.1.1.1.0100118232446</v>
      </c>
      <c r="C423" s="40" t="str">
        <f>_xlfn.XLOOKUP(A423,ctas[Tipo Empleado],ctas[cta])</f>
        <v>2.1.1.1.01</v>
      </c>
      <c r="D423" s="40" t="s">
        <v>2389</v>
      </c>
      <c r="E423" s="40" t="str">
        <f>_xlfn.XLOOKUP(Tabla12[[#This Row],[codigo]],Tabla5[codigo],Tabla5[Empleado])</f>
        <v>NADIA FAORE NICOLA OJEDA</v>
      </c>
      <c r="F423" s="40" t="str">
        <f>_xlfn.XLOOKUP(Tabla12[[#This Row],[codigo]],Tabla5[codigo],Tabla5[Cargo])</f>
        <v>DIRECTOR (A)</v>
      </c>
      <c r="G423" s="40" t="str">
        <f>_xlfn.XLOOKUP(Tabla12[[#This Row],[codigo]],Tabla5[codigo],Tabla5[Lugar Funciones])</f>
        <v>VICEMINISTERIO DE CREATIVIDAD Y FORMACION ARTISTICA</v>
      </c>
      <c r="H423" s="45" t="str">
        <f>Tabla12[[#This Row],[TIPO]]</f>
        <v>FIJO</v>
      </c>
      <c r="I423" s="45" t="e">
        <f>_xlfn.XLOOKUP(Tabla12[[#This Row],[nodoc]],'[1]Temporales 2022'!$B$146:$B$362,'[1]Temporales 2022'!$F$146:$F$362)</f>
        <v>#N/A</v>
      </c>
      <c r="J423" s="45" t="e">
        <f>_xlfn.XLOOKUP(Tabla12[[#This Row],[nodoc]],'[1]Temporales 2022'!$B$146:$B$362,'[1]Temporales 2022'!$G$146:$G$362)</f>
        <v>#N/A</v>
      </c>
      <c r="K423" s="43">
        <v>55000</v>
      </c>
      <c r="L423" s="45">
        <v>2559.6799999999998</v>
      </c>
      <c r="M423" s="43">
        <v>1672</v>
      </c>
      <c r="N423" s="43">
        <v>1578.5</v>
      </c>
      <c r="O423" s="44">
        <f>+Tabla12[[#This Row],[sbruto]]-Tabla12[[#This Row],[Impuesto Sobre la R]]-Tabla12[[#This Row],[Seguro Familiar de]]-Tabla12[[#This Row],[AFP]]-Tabla12[[#This Row],[sneto]]</f>
        <v>25</v>
      </c>
      <c r="P423" s="41">
        <v>49164.82</v>
      </c>
      <c r="Q423" s="15" t="str" cm="1">
        <f t="array" ref="Q423">_xlfn.XLOOKUP(Tabla12[[#This Row],[codigo]],Tabla5[codigo],LEFT(Tabla5[Genero],1))</f>
        <v>F</v>
      </c>
      <c r="R423" s="15" t="str">
        <f>_xlfn.XLOOKUP(Tabla12[[#This Row],[codigo]],Tabla5[codigo],Tabla5[Lugar Funciones Codigo])</f>
        <v>01.83.02</v>
      </c>
    </row>
    <row r="424" spans="1:18">
      <c r="A424" s="40" t="s">
        <v>11</v>
      </c>
      <c r="B424" s="40" t="str">
        <f t="shared" si="6"/>
        <v>2.1.1.1.0100101379931</v>
      </c>
      <c r="C424" s="40" t="str">
        <f>_xlfn.XLOOKUP(A424,ctas[Tipo Empleado],ctas[cta])</f>
        <v>2.1.1.1.01</v>
      </c>
      <c r="D424" s="40" t="s">
        <v>1428</v>
      </c>
      <c r="E424" s="40" t="str">
        <f>_xlfn.XLOOKUP(Tabla12[[#This Row],[codigo]],Tabla5[codigo],Tabla5[Empleado])</f>
        <v>NURYS ALTAGRACIA DOMINGUEZ R</v>
      </c>
      <c r="F424" s="40" t="str">
        <f>_xlfn.XLOOKUP(Tabla12[[#This Row],[codigo]],Tabla5[codigo],Tabla5[Cargo])</f>
        <v>COORD. INTERINSTITUCIONAL</v>
      </c>
      <c r="G424" s="40" t="str">
        <f>_xlfn.XLOOKUP(Tabla12[[#This Row],[codigo]],Tabla5[codigo],Tabla5[Lugar Funciones])</f>
        <v>VICEMINISTERIO DE CREATIVIDAD Y FORMACION ARTISTICA</v>
      </c>
      <c r="H424" s="45" t="str">
        <f>Tabla12[[#This Row],[TIPO]]</f>
        <v>FIJO</v>
      </c>
      <c r="I424" s="45" t="e">
        <f>_xlfn.XLOOKUP(Tabla12[[#This Row],[nodoc]],'[1]Temporales 2022'!$B$146:$B$362,'[1]Temporales 2022'!$F$146:$F$362)</f>
        <v>#N/A</v>
      </c>
      <c r="J424" s="45" t="e">
        <f>_xlfn.XLOOKUP(Tabla12[[#This Row],[nodoc]],'[1]Temporales 2022'!$B$146:$B$362,'[1]Temporales 2022'!$G$146:$G$362)</f>
        <v>#N/A</v>
      </c>
      <c r="K424" s="43">
        <v>55000</v>
      </c>
      <c r="L424" s="45">
        <v>2559.6799999999998</v>
      </c>
      <c r="M424" s="43">
        <v>1672</v>
      </c>
      <c r="N424" s="43">
        <v>1578.5</v>
      </c>
      <c r="O424" s="44">
        <f>+Tabla12[[#This Row],[sbruto]]-Tabla12[[#This Row],[Impuesto Sobre la R]]-Tabla12[[#This Row],[Seguro Familiar de]]-Tabla12[[#This Row],[AFP]]-Tabla12[[#This Row],[sneto]]</f>
        <v>375</v>
      </c>
      <c r="P424" s="41">
        <v>48814.82</v>
      </c>
      <c r="Q424" s="15" t="str" cm="1">
        <f t="array" ref="Q424">_xlfn.XLOOKUP(Tabla12[[#This Row],[codigo]],Tabla5[codigo],LEFT(Tabla5[Genero],1))</f>
        <v>F</v>
      </c>
      <c r="R424" s="15" t="str">
        <f>_xlfn.XLOOKUP(Tabla12[[#This Row],[codigo]],Tabla5[codigo],Tabla5[Lugar Funciones Codigo])</f>
        <v>01.83.02</v>
      </c>
    </row>
    <row r="425" spans="1:18">
      <c r="A425" s="40" t="s">
        <v>11</v>
      </c>
      <c r="B425" s="40" t="str">
        <f t="shared" si="6"/>
        <v>2.1.1.1.0100101178929</v>
      </c>
      <c r="C425" s="40" t="str">
        <f>_xlfn.XLOOKUP(A425,ctas[Tipo Empleado],ctas[cta])</f>
        <v>2.1.1.1.01</v>
      </c>
      <c r="D425" s="40" t="s">
        <v>2258</v>
      </c>
      <c r="E425" s="40" t="str">
        <f>_xlfn.XLOOKUP(Tabla12[[#This Row],[codigo]],Tabla5[codigo],Tabla5[Empleado])</f>
        <v>DULCE MARIA MIRANDA HERRERA DE CRUZ</v>
      </c>
      <c r="F425" s="40" t="str">
        <f>_xlfn.XLOOKUP(Tabla12[[#This Row],[codigo]],Tabla5[codigo],Tabla5[Cargo])</f>
        <v>ASISTENTE</v>
      </c>
      <c r="G425" s="40" t="str">
        <f>_xlfn.XLOOKUP(Tabla12[[#This Row],[codigo]],Tabla5[codigo],Tabla5[Lugar Funciones])</f>
        <v>VICEMINISTERIO DE CREATIVIDAD Y FORMACION ARTISTICA</v>
      </c>
      <c r="H425" s="45" t="str">
        <f>Tabla12[[#This Row],[TIPO]]</f>
        <v>FIJO</v>
      </c>
      <c r="I425" s="45" t="e">
        <f>_xlfn.XLOOKUP(Tabla12[[#This Row],[nodoc]],'[1]Temporales 2022'!$B$146:$B$362,'[1]Temporales 2022'!$F$146:$F$362)</f>
        <v>#N/A</v>
      </c>
      <c r="J425" s="45" t="e">
        <f>_xlfn.XLOOKUP(Tabla12[[#This Row],[nodoc]],'[1]Temporales 2022'!$B$146:$B$362,'[1]Temporales 2022'!$G$146:$G$362)</f>
        <v>#N/A</v>
      </c>
      <c r="K425" s="43">
        <v>50000</v>
      </c>
      <c r="L425" s="45">
        <v>1448.96</v>
      </c>
      <c r="M425" s="43">
        <v>1520</v>
      </c>
      <c r="N425" s="43">
        <v>1435</v>
      </c>
      <c r="O425" s="44">
        <f>+Tabla12[[#This Row],[sbruto]]-Tabla12[[#This Row],[Impuesto Sobre la R]]-Tabla12[[#This Row],[Seguro Familiar de]]-Tabla12[[#This Row],[AFP]]-Tabla12[[#This Row],[sneto]]</f>
        <v>3325.239999999998</v>
      </c>
      <c r="P425" s="41">
        <v>42270.8</v>
      </c>
      <c r="Q425" s="15" t="str" cm="1">
        <f t="array" ref="Q425">_xlfn.XLOOKUP(Tabla12[[#This Row],[codigo]],Tabla5[codigo],LEFT(Tabla5[Genero],1))</f>
        <v>F</v>
      </c>
      <c r="R425" s="15" t="str">
        <f>_xlfn.XLOOKUP(Tabla12[[#This Row],[codigo]],Tabla5[codigo],Tabla5[Lugar Funciones Codigo])</f>
        <v>01.83.02</v>
      </c>
    </row>
    <row r="426" spans="1:18">
      <c r="A426" s="40" t="s">
        <v>11</v>
      </c>
      <c r="B426" s="40" t="str">
        <f t="shared" si="6"/>
        <v>2.1.1.1.0122300271925</v>
      </c>
      <c r="C426" s="40" t="str">
        <f>_xlfn.XLOOKUP(A426,ctas[Tipo Empleado],ctas[cta])</f>
        <v>2.1.1.1.01</v>
      </c>
      <c r="D426" s="40" t="s">
        <v>2345</v>
      </c>
      <c r="E426" s="40" t="str">
        <f>_xlfn.XLOOKUP(Tabla12[[#This Row],[codigo]],Tabla5[codigo],Tabla5[Empleado])</f>
        <v>KENNY ALEXANDER FLORES HOLGUIN</v>
      </c>
      <c r="F426" s="40" t="str">
        <f>_xlfn.XLOOKUP(Tabla12[[#This Row],[codigo]],Tabla5[codigo],Tabla5[Cargo])</f>
        <v>DISEÑADOR GRAFICO</v>
      </c>
      <c r="G426" s="40" t="str">
        <f>_xlfn.XLOOKUP(Tabla12[[#This Row],[codigo]],Tabla5[codigo],Tabla5[Lugar Funciones])</f>
        <v>VICEMINISTERIO DE CREATIVIDAD Y FORMACION ARTISTICA</v>
      </c>
      <c r="H426" s="45" t="str">
        <f>Tabla12[[#This Row],[TIPO]]</f>
        <v>FIJO</v>
      </c>
      <c r="I426" s="45" t="e">
        <f>_xlfn.XLOOKUP(Tabla12[[#This Row],[nodoc]],'[1]Temporales 2022'!$B$146:$B$362,'[1]Temporales 2022'!$F$146:$F$362)</f>
        <v>#N/A</v>
      </c>
      <c r="J426" s="45" t="e">
        <f>_xlfn.XLOOKUP(Tabla12[[#This Row],[nodoc]],'[1]Temporales 2022'!$B$146:$B$362,'[1]Temporales 2022'!$G$146:$G$362)</f>
        <v>#N/A</v>
      </c>
      <c r="K426" s="43">
        <v>45000</v>
      </c>
      <c r="L426" s="45">
        <v>1148.33</v>
      </c>
      <c r="M426" s="43">
        <v>1368</v>
      </c>
      <c r="N426" s="43">
        <v>1291.5</v>
      </c>
      <c r="O426" s="44">
        <f>+Tabla12[[#This Row],[sbruto]]-Tabla12[[#This Row],[Impuesto Sobre la R]]-Tabla12[[#This Row],[Seguro Familiar de]]-Tabla12[[#This Row],[AFP]]-Tabla12[[#This Row],[sneto]]</f>
        <v>25</v>
      </c>
      <c r="P426" s="41">
        <v>41167.17</v>
      </c>
      <c r="Q426" s="15" t="str" cm="1">
        <f t="array" ref="Q426">_xlfn.XLOOKUP(Tabla12[[#This Row],[codigo]],Tabla5[codigo],LEFT(Tabla5[Genero],1))</f>
        <v>M</v>
      </c>
      <c r="R426" s="15" t="str">
        <f>_xlfn.XLOOKUP(Tabla12[[#This Row],[codigo]],Tabla5[codigo],Tabla5[Lugar Funciones Codigo])</f>
        <v>01.83.02</v>
      </c>
    </row>
    <row r="427" spans="1:18">
      <c r="A427" s="40" t="s">
        <v>11</v>
      </c>
      <c r="B427" s="40" t="str">
        <f t="shared" si="6"/>
        <v>2.1.1.1.0100102376431</v>
      </c>
      <c r="C427" s="40" t="str">
        <f>_xlfn.XLOOKUP(A427,ctas[Tipo Empleado],ctas[cta])</f>
        <v>2.1.1.1.01</v>
      </c>
      <c r="D427" s="40" t="s">
        <v>2377</v>
      </c>
      <c r="E427" s="40" t="str">
        <f>_xlfn.XLOOKUP(Tabla12[[#This Row],[codigo]],Tabla5[codigo],Tabla5[Empleado])</f>
        <v>MARTHA BEATRIZ SILFA AQUINO</v>
      </c>
      <c r="F427" s="40" t="str">
        <f>_xlfn.XLOOKUP(Tabla12[[#This Row],[codigo]],Tabla5[codigo],Tabla5[Cargo])</f>
        <v>ASISTENTE</v>
      </c>
      <c r="G427" s="40" t="str">
        <f>_xlfn.XLOOKUP(Tabla12[[#This Row],[codigo]],Tabla5[codigo],Tabla5[Lugar Funciones])</f>
        <v>VICEMINISTERIO DE CREATIVIDAD Y FORMACION ARTISTICA</v>
      </c>
      <c r="H427" s="45" t="str">
        <f>Tabla12[[#This Row],[TIPO]]</f>
        <v>FIJO</v>
      </c>
      <c r="I427" s="45" t="e">
        <f>_xlfn.XLOOKUP(Tabla12[[#This Row],[nodoc]],'[1]Temporales 2022'!$B$146:$B$362,'[1]Temporales 2022'!$F$146:$F$362)</f>
        <v>#N/A</v>
      </c>
      <c r="J427" s="45" t="e">
        <f>_xlfn.XLOOKUP(Tabla12[[#This Row],[nodoc]],'[1]Temporales 2022'!$B$146:$B$362,'[1]Temporales 2022'!$G$146:$G$362)</f>
        <v>#N/A</v>
      </c>
      <c r="K427" s="43">
        <v>45000</v>
      </c>
      <c r="L427" s="45">
        <v>1148.33</v>
      </c>
      <c r="M427" s="43">
        <v>1368</v>
      </c>
      <c r="N427" s="43">
        <v>1291.5</v>
      </c>
      <c r="O427" s="44">
        <f>+Tabla12[[#This Row],[sbruto]]-Tabla12[[#This Row],[Impuesto Sobre la R]]-Tabla12[[#This Row],[Seguro Familiar de]]-Tabla12[[#This Row],[AFP]]-Tabla12[[#This Row],[sneto]]</f>
        <v>25</v>
      </c>
      <c r="P427" s="41">
        <v>41167.17</v>
      </c>
      <c r="Q427" s="15" t="str" cm="1">
        <f t="array" ref="Q427">_xlfn.XLOOKUP(Tabla12[[#This Row],[codigo]],Tabla5[codigo],LEFT(Tabla5[Genero],1))</f>
        <v>F</v>
      </c>
      <c r="R427" s="15" t="str">
        <f>_xlfn.XLOOKUP(Tabla12[[#This Row],[codigo]],Tabla5[codigo],Tabla5[Lugar Funciones Codigo])</f>
        <v>01.83.02</v>
      </c>
    </row>
    <row r="428" spans="1:18">
      <c r="A428" s="40" t="s">
        <v>11</v>
      </c>
      <c r="B428" s="40" t="str">
        <f t="shared" si="6"/>
        <v>2.1.1.1.0100107232829</v>
      </c>
      <c r="C428" s="40" t="str">
        <f>_xlfn.XLOOKUP(A428,ctas[Tipo Empleado],ctas[cta])</f>
        <v>2.1.1.1.01</v>
      </c>
      <c r="D428" s="40" t="s">
        <v>2395</v>
      </c>
      <c r="E428" s="40" t="str">
        <f>_xlfn.XLOOKUP(Tabla12[[#This Row],[codigo]],Tabla5[codigo],Tabla5[Empleado])</f>
        <v>ODANNIS AMAURIS FELIZ GARCIA</v>
      </c>
      <c r="F428" s="40" t="str">
        <f>_xlfn.XLOOKUP(Tabla12[[#This Row],[codigo]],Tabla5[codigo],Tabla5[Cargo])</f>
        <v>DISEÑADOR GRAFICO</v>
      </c>
      <c r="G428" s="40" t="str">
        <f>_xlfn.XLOOKUP(Tabla12[[#This Row],[codigo]],Tabla5[codigo],Tabla5[Lugar Funciones])</f>
        <v>VICEMINISTERIO DE CREATIVIDAD Y FORMACION ARTISTICA</v>
      </c>
      <c r="H428" s="45" t="str">
        <f>Tabla12[[#This Row],[TIPO]]</f>
        <v>FIJO</v>
      </c>
      <c r="I428" s="45" t="e">
        <f>_xlfn.XLOOKUP(Tabla12[[#This Row],[nodoc]],'[1]Temporales 2022'!$B$146:$B$362,'[1]Temporales 2022'!$F$146:$F$362)</f>
        <v>#N/A</v>
      </c>
      <c r="J428" s="45" t="e">
        <f>_xlfn.XLOOKUP(Tabla12[[#This Row],[nodoc]],'[1]Temporales 2022'!$B$146:$B$362,'[1]Temporales 2022'!$G$146:$G$362)</f>
        <v>#N/A</v>
      </c>
      <c r="K428" s="43">
        <v>45000</v>
      </c>
      <c r="L428" s="45">
        <v>1148.33</v>
      </c>
      <c r="M428" s="43">
        <v>1368</v>
      </c>
      <c r="N428" s="43">
        <v>1291.5</v>
      </c>
      <c r="O428" s="44">
        <f>+Tabla12[[#This Row],[sbruto]]-Tabla12[[#This Row],[Impuesto Sobre la R]]-Tabla12[[#This Row],[Seguro Familiar de]]-Tabla12[[#This Row],[AFP]]-Tabla12[[#This Row],[sneto]]</f>
        <v>25</v>
      </c>
      <c r="P428" s="41">
        <v>41167.17</v>
      </c>
      <c r="Q428" s="15" t="str" cm="1">
        <f t="array" ref="Q428">_xlfn.XLOOKUP(Tabla12[[#This Row],[codigo]],Tabla5[codigo],LEFT(Tabla5[Genero],1))</f>
        <v>M</v>
      </c>
      <c r="R428" s="15" t="str">
        <f>_xlfn.XLOOKUP(Tabla12[[#This Row],[codigo]],Tabla5[codigo],Tabla5[Lugar Funciones Codigo])</f>
        <v>01.83.02</v>
      </c>
    </row>
    <row r="429" spans="1:18">
      <c r="A429" s="40" t="s">
        <v>11</v>
      </c>
      <c r="B429" s="40" t="str">
        <f t="shared" si="6"/>
        <v>2.1.1.1.0104700890074</v>
      </c>
      <c r="C429" s="40" t="str">
        <f>_xlfn.XLOOKUP(A429,ctas[Tipo Empleado],ctas[cta])</f>
        <v>2.1.1.1.01</v>
      </c>
      <c r="D429" s="40" t="s">
        <v>1437</v>
      </c>
      <c r="E429" s="40" t="str">
        <f>_xlfn.XLOOKUP(Tabla12[[#This Row],[codigo]],Tabla5[codigo],Tabla5[Empleado])</f>
        <v>ROSANGEL GUERRERO CACERES</v>
      </c>
      <c r="F429" s="40" t="str">
        <f>_xlfn.XLOOKUP(Tabla12[[#This Row],[codigo]],Tabla5[codigo],Tabla5[Cargo])</f>
        <v>SECRETARIA</v>
      </c>
      <c r="G429" s="40" t="str">
        <f>_xlfn.XLOOKUP(Tabla12[[#This Row],[codigo]],Tabla5[codigo],Tabla5[Lugar Funciones])</f>
        <v>VICEMINISTERIO DE CREATIVIDAD Y FORMACION ARTISTICA</v>
      </c>
      <c r="H429" s="43" t="str">
        <f>Tabla12[[#This Row],[TIPO]]</f>
        <v>FIJO</v>
      </c>
      <c r="I429" s="43">
        <f>_xlfn.XLOOKUP(Tabla12[[#This Row],[nodoc]],'[1]Temporales 2022'!$B$146:$B$362,'[1]Temporales 2022'!$F$146:$F$362)</f>
        <v>44256</v>
      </c>
      <c r="J429" s="43">
        <f>_xlfn.XLOOKUP(Tabla12[[#This Row],[nodoc]],'[1]Temporales 2022'!$B$146:$B$362,'[1]Temporales 2022'!$G$146:$G$362)</f>
        <v>44805</v>
      </c>
      <c r="K429" s="43">
        <v>45000</v>
      </c>
      <c r="L429" s="43">
        <v>1854</v>
      </c>
      <c r="M429" s="43">
        <v>1368</v>
      </c>
      <c r="N429" s="43">
        <v>1291.5</v>
      </c>
      <c r="O429" s="44">
        <f>+Tabla12[[#This Row],[sbruto]]-Tabla12[[#This Row],[Impuesto Sobre la R]]-Tabla12[[#This Row],[Seguro Familiar de]]-Tabla12[[#This Row],[AFP]]-Tabla12[[#This Row],[sneto]]</f>
        <v>1275</v>
      </c>
      <c r="P429" s="41">
        <v>39211.5</v>
      </c>
      <c r="Q429" s="15" t="str" cm="1">
        <f t="array" ref="Q429">_xlfn.XLOOKUP(Tabla12[[#This Row],[codigo]],Tabla5[codigo],LEFT(Tabla5[Genero],1))</f>
        <v>F</v>
      </c>
      <c r="R429" s="15" t="str">
        <f>_xlfn.XLOOKUP(Tabla12[[#This Row],[codigo]],Tabla5[codigo],Tabla5[Lugar Funciones Codigo])</f>
        <v>01.83.02</v>
      </c>
    </row>
    <row r="430" spans="1:18">
      <c r="A430" s="40" t="s">
        <v>11</v>
      </c>
      <c r="B430" s="40" t="str">
        <f t="shared" si="6"/>
        <v>2.1.1.1.0100116871047</v>
      </c>
      <c r="C430" s="40" t="str">
        <f>_xlfn.XLOOKUP(A430,ctas[Tipo Empleado],ctas[cta])</f>
        <v>2.1.1.1.01</v>
      </c>
      <c r="D430" s="40" t="s">
        <v>2292</v>
      </c>
      <c r="E430" s="40" t="str">
        <f>_xlfn.XLOOKUP(Tabla12[[#This Row],[codigo]],Tabla5[codigo],Tabla5[Empleado])</f>
        <v>GISSELLE CRISTINA GABOT MARTINEZ</v>
      </c>
      <c r="F430" s="40" t="str">
        <f>_xlfn.XLOOKUP(Tabla12[[#This Row],[codigo]],Tabla5[codigo],Tabla5[Cargo])</f>
        <v>AUXILIAR</v>
      </c>
      <c r="G430" s="40" t="str">
        <f>_xlfn.XLOOKUP(Tabla12[[#This Row],[codigo]],Tabla5[codigo],Tabla5[Lugar Funciones])</f>
        <v>VICEMINISTERIO DE CREATIVIDAD Y FORMACION ARTISTICA</v>
      </c>
      <c r="H430" s="45" t="str">
        <f>Tabla12[[#This Row],[TIPO]]</f>
        <v>FIJO</v>
      </c>
      <c r="I430" s="45" t="e">
        <f>_xlfn.XLOOKUP(Tabla12[[#This Row],[nodoc]],'[1]Temporales 2022'!$B$146:$B$362,'[1]Temporales 2022'!$F$146:$F$362)</f>
        <v>#N/A</v>
      </c>
      <c r="J430" s="45" t="e">
        <f>_xlfn.XLOOKUP(Tabla12[[#This Row],[nodoc]],'[1]Temporales 2022'!$B$146:$B$362,'[1]Temporales 2022'!$G$146:$G$362)</f>
        <v>#N/A</v>
      </c>
      <c r="K430" s="43">
        <v>35000</v>
      </c>
      <c r="L430" s="46">
        <v>0</v>
      </c>
      <c r="M430" s="43">
        <v>1064</v>
      </c>
      <c r="N430" s="43">
        <v>1004.5</v>
      </c>
      <c r="O430" s="44">
        <f>+Tabla12[[#This Row],[sbruto]]-Tabla12[[#This Row],[Impuesto Sobre la R]]-Tabla12[[#This Row],[Seguro Familiar de]]-Tabla12[[#This Row],[AFP]]-Tabla12[[#This Row],[sneto]]</f>
        <v>3219.9300000000003</v>
      </c>
      <c r="P430" s="41">
        <v>29711.57</v>
      </c>
      <c r="Q430" s="15" t="str" cm="1">
        <f t="array" ref="Q430">_xlfn.XLOOKUP(Tabla12[[#This Row],[codigo]],Tabla5[codigo],LEFT(Tabla5[Genero],1))</f>
        <v>F</v>
      </c>
      <c r="R430" s="15" t="str">
        <f>_xlfn.XLOOKUP(Tabla12[[#This Row],[codigo]],Tabla5[codigo],Tabla5[Lugar Funciones Codigo])</f>
        <v>01.83.02</v>
      </c>
    </row>
    <row r="431" spans="1:18">
      <c r="A431" s="40" t="s">
        <v>11</v>
      </c>
      <c r="B431" s="40" t="str">
        <f t="shared" si="6"/>
        <v>2.1.1.1.0107300123135</v>
      </c>
      <c r="C431" s="40" t="str">
        <f>_xlfn.XLOOKUP(A431,ctas[Tipo Empleado],ctas[cta])</f>
        <v>2.1.1.1.01</v>
      </c>
      <c r="D431" s="40" t="s">
        <v>2333</v>
      </c>
      <c r="E431" s="40" t="str">
        <f>_xlfn.XLOOKUP(Tabla12[[#This Row],[codigo]],Tabla5[codigo],Tabla5[Empleado])</f>
        <v>JUAN ELIAS PEÑA VARGAS</v>
      </c>
      <c r="F431" s="40" t="str">
        <f>_xlfn.XLOOKUP(Tabla12[[#This Row],[codigo]],Tabla5[codigo],Tabla5[Cargo])</f>
        <v>PROFESOR(A) DE ARTES PLASTICO</v>
      </c>
      <c r="G431" s="40" t="str">
        <f>_xlfn.XLOOKUP(Tabla12[[#This Row],[codigo]],Tabla5[codigo],Tabla5[Lugar Funciones])</f>
        <v>VICEMINISTERIO DE CREATIVIDAD Y FORMACION ARTISTICA</v>
      </c>
      <c r="H431" s="45" t="str">
        <f>Tabla12[[#This Row],[TIPO]]</f>
        <v>FIJO</v>
      </c>
      <c r="I431" s="45" t="e">
        <f>_xlfn.XLOOKUP(Tabla12[[#This Row],[nodoc]],'[1]Temporales 2022'!$B$146:$B$362,'[1]Temporales 2022'!$F$146:$F$362)</f>
        <v>#N/A</v>
      </c>
      <c r="J431" s="45" t="e">
        <f>_xlfn.XLOOKUP(Tabla12[[#This Row],[nodoc]],'[1]Temporales 2022'!$B$146:$B$362,'[1]Temporales 2022'!$G$146:$G$362)</f>
        <v>#N/A</v>
      </c>
      <c r="K431" s="43">
        <v>35000</v>
      </c>
      <c r="L431" s="46">
        <v>0</v>
      </c>
      <c r="M431" s="43">
        <v>1064</v>
      </c>
      <c r="N431" s="43">
        <v>1004.5</v>
      </c>
      <c r="O431" s="44">
        <f>+Tabla12[[#This Row],[sbruto]]-Tabla12[[#This Row],[Impuesto Sobre la R]]-Tabla12[[#This Row],[Seguro Familiar de]]-Tabla12[[#This Row],[AFP]]-Tabla12[[#This Row],[sneto]]</f>
        <v>325</v>
      </c>
      <c r="P431" s="41">
        <v>32606.5</v>
      </c>
      <c r="Q431" s="15" t="str" cm="1">
        <f t="array" ref="Q431">_xlfn.XLOOKUP(Tabla12[[#This Row],[codigo]],Tabla5[codigo],LEFT(Tabla5[Genero],1))</f>
        <v>M</v>
      </c>
      <c r="R431" s="15" t="str">
        <f>_xlfn.XLOOKUP(Tabla12[[#This Row],[codigo]],Tabla5[codigo],Tabla5[Lugar Funciones Codigo])</f>
        <v>01.83.02</v>
      </c>
    </row>
    <row r="432" spans="1:18">
      <c r="A432" s="40" t="s">
        <v>11</v>
      </c>
      <c r="B432" s="40" t="str">
        <f t="shared" si="6"/>
        <v>2.1.1.1.0102600745703</v>
      </c>
      <c r="C432" s="40" t="str">
        <f>_xlfn.XLOOKUP(A432,ctas[Tipo Empleado],ctas[cta])</f>
        <v>2.1.1.1.01</v>
      </c>
      <c r="D432" s="40" t="s">
        <v>2381</v>
      </c>
      <c r="E432" s="40" t="str">
        <f>_xlfn.XLOOKUP(Tabla12[[#This Row],[codigo]],Tabla5[codigo],Tabla5[Empleado])</f>
        <v>MICHEL ALICIA MENDOZA MATOS</v>
      </c>
      <c r="F432" s="40" t="str">
        <f>_xlfn.XLOOKUP(Tabla12[[#This Row],[codigo]],Tabla5[codigo],Tabla5[Cargo])</f>
        <v>AUXILIAR ADMINISTRATIVO (A)</v>
      </c>
      <c r="G432" s="40" t="str">
        <f>_xlfn.XLOOKUP(Tabla12[[#This Row],[codigo]],Tabla5[codigo],Tabla5[Lugar Funciones])</f>
        <v>VICEMINISTERIO DE CREATIVIDAD Y FORMACION ARTISTICA</v>
      </c>
      <c r="H432" s="45" t="str">
        <f>Tabla12[[#This Row],[TIPO]]</f>
        <v>FIJO</v>
      </c>
      <c r="I432" s="45" t="e">
        <f>_xlfn.XLOOKUP(Tabla12[[#This Row],[nodoc]],'[1]Temporales 2022'!$B$146:$B$362,'[1]Temporales 2022'!$F$146:$F$362)</f>
        <v>#N/A</v>
      </c>
      <c r="J432" s="45" t="e">
        <f>_xlfn.XLOOKUP(Tabla12[[#This Row],[nodoc]],'[1]Temporales 2022'!$B$146:$B$362,'[1]Temporales 2022'!$G$146:$G$362)</f>
        <v>#N/A</v>
      </c>
      <c r="K432" s="43">
        <v>35000</v>
      </c>
      <c r="L432" s="46">
        <v>0</v>
      </c>
      <c r="M432" s="43">
        <v>1064</v>
      </c>
      <c r="N432" s="43">
        <v>1004.5</v>
      </c>
      <c r="O432" s="44">
        <f>+Tabla12[[#This Row],[sbruto]]-Tabla12[[#This Row],[Impuesto Sobre la R]]-Tabla12[[#This Row],[Seguro Familiar de]]-Tabla12[[#This Row],[AFP]]-Tabla12[[#This Row],[sneto]]</f>
        <v>25</v>
      </c>
      <c r="P432" s="41">
        <v>32906.5</v>
      </c>
      <c r="Q432" s="15" t="str" cm="1">
        <f t="array" ref="Q432">_xlfn.XLOOKUP(Tabla12[[#This Row],[codigo]],Tabla5[codigo],LEFT(Tabla5[Genero],1))</f>
        <v>F</v>
      </c>
      <c r="R432" s="15" t="str">
        <f>_xlfn.XLOOKUP(Tabla12[[#This Row],[codigo]],Tabla5[codigo],Tabla5[Lugar Funciones Codigo])</f>
        <v>01.83.02</v>
      </c>
    </row>
    <row r="433" spans="1:18">
      <c r="A433" s="40" t="s">
        <v>11</v>
      </c>
      <c r="B433" s="40" t="str">
        <f t="shared" si="6"/>
        <v>2.1.1.1.0100108241415</v>
      </c>
      <c r="C433" s="40" t="str">
        <f>_xlfn.XLOOKUP(A433,ctas[Tipo Empleado],ctas[cta])</f>
        <v>2.1.1.1.01</v>
      </c>
      <c r="D433" s="40" t="s">
        <v>2297</v>
      </c>
      <c r="E433" s="40" t="str">
        <f>_xlfn.XLOOKUP(Tabla12[[#This Row],[codigo]],Tabla5[codigo],Tabla5[Empleado])</f>
        <v>GUILLERMO ALEXANDRO BELEN NINA</v>
      </c>
      <c r="F433" s="40" t="str">
        <f>_xlfn.XLOOKUP(Tabla12[[#This Row],[codigo]],Tabla5[codigo],Tabla5[Cargo])</f>
        <v>AUXILIAR OFICINA</v>
      </c>
      <c r="G433" s="40" t="str">
        <f>_xlfn.XLOOKUP(Tabla12[[#This Row],[codigo]],Tabla5[codigo],Tabla5[Lugar Funciones])</f>
        <v>VICEMINISTERIO DE CREATIVIDAD Y FORMACION ARTISTICA</v>
      </c>
      <c r="H433" s="45" t="str">
        <f>Tabla12[[#This Row],[TIPO]]</f>
        <v>FIJO</v>
      </c>
      <c r="I433" s="45" t="e">
        <f>_xlfn.XLOOKUP(Tabla12[[#This Row],[nodoc]],'[1]Temporales 2022'!$B$146:$B$362,'[1]Temporales 2022'!$F$146:$F$362)</f>
        <v>#N/A</v>
      </c>
      <c r="J433" s="45" t="e">
        <f>_xlfn.XLOOKUP(Tabla12[[#This Row],[nodoc]],'[1]Temporales 2022'!$B$146:$B$362,'[1]Temporales 2022'!$G$146:$G$362)</f>
        <v>#N/A</v>
      </c>
      <c r="K433" s="43">
        <v>31500</v>
      </c>
      <c r="L433" s="46">
        <v>0</v>
      </c>
      <c r="M433" s="43">
        <v>957.6</v>
      </c>
      <c r="N433" s="43">
        <v>904.05</v>
      </c>
      <c r="O433" s="44">
        <f>+Tabla12[[#This Row],[sbruto]]-Tabla12[[#This Row],[Impuesto Sobre la R]]-Tabla12[[#This Row],[Seguro Familiar de]]-Tabla12[[#This Row],[AFP]]-Tabla12[[#This Row],[sneto]]</f>
        <v>8475.2400000000016</v>
      </c>
      <c r="P433" s="41">
        <v>21163.11</v>
      </c>
      <c r="Q433" s="15" t="str" cm="1">
        <f t="array" ref="Q433">_xlfn.XLOOKUP(Tabla12[[#This Row],[codigo]],Tabla5[codigo],LEFT(Tabla5[Genero],1))</f>
        <v>M</v>
      </c>
      <c r="R433" s="15" t="str">
        <f>_xlfn.XLOOKUP(Tabla12[[#This Row],[codigo]],Tabla5[codigo],Tabla5[Lugar Funciones Codigo])</f>
        <v>01.83.02</v>
      </c>
    </row>
    <row r="434" spans="1:18">
      <c r="A434" s="40" t="s">
        <v>11</v>
      </c>
      <c r="B434" s="40" t="str">
        <f t="shared" si="6"/>
        <v>2.1.1.1.0140223559150</v>
      </c>
      <c r="C434" s="40" t="str">
        <f>_xlfn.XLOOKUP(A434,ctas[Tipo Empleado],ctas[cta])</f>
        <v>2.1.1.1.01</v>
      </c>
      <c r="D434" s="40" t="s">
        <v>2407</v>
      </c>
      <c r="E434" s="40" t="str">
        <f>_xlfn.XLOOKUP(Tabla12[[#This Row],[codigo]],Tabla5[codigo],Tabla5[Empleado])</f>
        <v>PEDRO ARIEL JIMENEZ GARCIA</v>
      </c>
      <c r="F434" s="40" t="str">
        <f>_xlfn.XLOOKUP(Tabla12[[#This Row],[codigo]],Tabla5[codigo],Tabla5[Cargo])</f>
        <v>DIRECTOR (A)</v>
      </c>
      <c r="G434" s="40" t="str">
        <f>_xlfn.XLOOKUP(Tabla12[[#This Row],[codigo]],Tabla5[codigo],Tabla5[Lugar Funciones])</f>
        <v>VICEMINISTERIO DE CREATIVIDAD Y FORMACION ARTISTICA</v>
      </c>
      <c r="H434" s="45" t="str">
        <f>Tabla12[[#This Row],[TIPO]]</f>
        <v>FIJO</v>
      </c>
      <c r="I434" s="45" t="e">
        <f>_xlfn.XLOOKUP(Tabla12[[#This Row],[nodoc]],'[1]Temporales 2022'!$B$146:$B$362,'[1]Temporales 2022'!$F$146:$F$362)</f>
        <v>#N/A</v>
      </c>
      <c r="J434" s="45" t="e">
        <f>_xlfn.XLOOKUP(Tabla12[[#This Row],[nodoc]],'[1]Temporales 2022'!$B$146:$B$362,'[1]Temporales 2022'!$G$146:$G$362)</f>
        <v>#N/A</v>
      </c>
      <c r="K434" s="43">
        <v>31500</v>
      </c>
      <c r="L434" s="46">
        <v>0</v>
      </c>
      <c r="M434" s="43">
        <v>957.6</v>
      </c>
      <c r="N434" s="43">
        <v>904.05</v>
      </c>
      <c r="O434" s="44">
        <f>+Tabla12[[#This Row],[sbruto]]-Tabla12[[#This Row],[Impuesto Sobre la R]]-Tabla12[[#This Row],[Seguro Familiar de]]-Tabla12[[#This Row],[AFP]]-Tabla12[[#This Row],[sneto]]</f>
        <v>25.000000000003638</v>
      </c>
      <c r="P434" s="41">
        <v>29613.35</v>
      </c>
      <c r="Q434" s="15" t="str" cm="1">
        <f t="array" ref="Q434">_xlfn.XLOOKUP(Tabla12[[#This Row],[codigo]],Tabla5[codigo],LEFT(Tabla5[Genero],1))</f>
        <v>M</v>
      </c>
      <c r="R434" s="15" t="str">
        <f>_xlfn.XLOOKUP(Tabla12[[#This Row],[codigo]],Tabla5[codigo],Tabla5[Lugar Funciones Codigo])</f>
        <v>01.83.02</v>
      </c>
    </row>
    <row r="435" spans="1:18">
      <c r="A435" s="40" t="s">
        <v>11</v>
      </c>
      <c r="B435" s="40" t="str">
        <f t="shared" si="6"/>
        <v>2.1.1.1.0102700260819</v>
      </c>
      <c r="C435" s="40" t="str">
        <f>_xlfn.XLOOKUP(A435,ctas[Tipo Empleado],ctas[cta])</f>
        <v>2.1.1.1.01</v>
      </c>
      <c r="D435" s="40" t="s">
        <v>2330</v>
      </c>
      <c r="E435" s="40" t="str">
        <f>_xlfn.XLOOKUP(Tabla12[[#This Row],[codigo]],Tabla5[codigo],Tabla5[Empleado])</f>
        <v>JUAN ALBERTO RODRIGUEZ AMPARO</v>
      </c>
      <c r="F435" s="40" t="str">
        <f>_xlfn.XLOOKUP(Tabla12[[#This Row],[codigo]],Tabla5[codigo],Tabla5[Cargo])</f>
        <v>MAESTRO (A)</v>
      </c>
      <c r="G435" s="40" t="str">
        <f>_xlfn.XLOOKUP(Tabla12[[#This Row],[codigo]],Tabla5[codigo],Tabla5[Lugar Funciones])</f>
        <v>VICEMINISTERIO DE CREATIVIDAD Y FORMACION ARTISTICA</v>
      </c>
      <c r="H435" s="45" t="str">
        <f>Tabla12[[#This Row],[TIPO]]</f>
        <v>FIJO</v>
      </c>
      <c r="I435" s="45" t="e">
        <f>_xlfn.XLOOKUP(Tabla12[[#This Row],[nodoc]],'[1]Temporales 2022'!$B$146:$B$362,'[1]Temporales 2022'!$F$146:$F$362)</f>
        <v>#N/A</v>
      </c>
      <c r="J435" s="45" t="e">
        <f>_xlfn.XLOOKUP(Tabla12[[#This Row],[nodoc]],'[1]Temporales 2022'!$B$146:$B$362,'[1]Temporales 2022'!$G$146:$G$362)</f>
        <v>#N/A</v>
      </c>
      <c r="K435" s="43">
        <v>26620</v>
      </c>
      <c r="L435" s="46">
        <v>0</v>
      </c>
      <c r="M435" s="43">
        <v>809.25</v>
      </c>
      <c r="N435" s="43">
        <v>763.99</v>
      </c>
      <c r="O435" s="44">
        <f>+Tabla12[[#This Row],[sbruto]]-Tabla12[[#This Row],[Impuesto Sobre la R]]-Tabla12[[#This Row],[Seguro Familiar de]]-Tabla12[[#This Row],[AFP]]-Tabla12[[#This Row],[sneto]]</f>
        <v>1375.119999999999</v>
      </c>
      <c r="P435" s="41">
        <v>23671.64</v>
      </c>
      <c r="Q435" s="15" t="str" cm="1">
        <f t="array" ref="Q435">_xlfn.XLOOKUP(Tabla12[[#This Row],[codigo]],Tabla5[codigo],LEFT(Tabla5[Genero],1))</f>
        <v>M</v>
      </c>
      <c r="R435" s="15" t="str">
        <f>_xlfn.XLOOKUP(Tabla12[[#This Row],[codigo]],Tabla5[codigo],Tabla5[Lugar Funciones Codigo])</f>
        <v>01.83.02</v>
      </c>
    </row>
    <row r="436" spans="1:18">
      <c r="A436" s="40" t="s">
        <v>11</v>
      </c>
      <c r="B436" s="40" t="str">
        <f t="shared" si="6"/>
        <v>2.1.1.1.0103700243342</v>
      </c>
      <c r="C436" s="40" t="str">
        <f>_xlfn.XLOOKUP(A436,ctas[Tipo Empleado],ctas[cta])</f>
        <v>2.1.1.1.01</v>
      </c>
      <c r="D436" s="40" t="s">
        <v>2214</v>
      </c>
      <c r="E436" s="40" t="str">
        <f>_xlfn.XLOOKUP(Tabla12[[#This Row],[codigo]],Tabla5[codigo],Tabla5[Empleado])</f>
        <v>ANA YSABEL SPENCER LANTIGUA</v>
      </c>
      <c r="F436" s="40" t="str">
        <f>_xlfn.XLOOKUP(Tabla12[[#This Row],[codigo]],Tabla5[codigo],Tabla5[Cargo])</f>
        <v>ACTRIZ</v>
      </c>
      <c r="G436" s="40" t="str">
        <f>_xlfn.XLOOKUP(Tabla12[[#This Row],[codigo]],Tabla5[codigo],Tabla5[Lugar Funciones])</f>
        <v>VICEMINISTERIO DE CREATIVIDAD Y FORMACION ARTISTICA</v>
      </c>
      <c r="H436" s="45" t="str">
        <f>Tabla12[[#This Row],[TIPO]]</f>
        <v>FIJO</v>
      </c>
      <c r="I436" s="45" t="e">
        <f>_xlfn.XLOOKUP(Tabla12[[#This Row],[nodoc]],'[1]Temporales 2022'!$B$146:$B$362,'[1]Temporales 2022'!$F$146:$F$362)</f>
        <v>#N/A</v>
      </c>
      <c r="J436" s="45" t="e">
        <f>_xlfn.XLOOKUP(Tabla12[[#This Row],[nodoc]],'[1]Temporales 2022'!$B$146:$B$362,'[1]Temporales 2022'!$G$146:$G$362)</f>
        <v>#N/A</v>
      </c>
      <c r="K436" s="43">
        <v>26250</v>
      </c>
      <c r="L436" s="46">
        <v>0</v>
      </c>
      <c r="M436" s="43">
        <v>798</v>
      </c>
      <c r="N436" s="43">
        <v>753.38</v>
      </c>
      <c r="O436" s="44">
        <f>+Tabla12[[#This Row],[sbruto]]-Tabla12[[#This Row],[Impuesto Sobre la R]]-Tabla12[[#This Row],[Seguro Familiar de]]-Tabla12[[#This Row],[AFP]]-Tabla12[[#This Row],[sneto]]</f>
        <v>1071</v>
      </c>
      <c r="P436" s="41">
        <v>23627.62</v>
      </c>
      <c r="Q436" s="15" t="str" cm="1">
        <f t="array" ref="Q436">_xlfn.XLOOKUP(Tabla12[[#This Row],[codigo]],Tabla5[codigo],LEFT(Tabla5[Genero],1))</f>
        <v>F</v>
      </c>
      <c r="R436" s="15" t="str">
        <f>_xlfn.XLOOKUP(Tabla12[[#This Row],[codigo]],Tabla5[codigo],Tabla5[Lugar Funciones Codigo])</f>
        <v>01.83.02</v>
      </c>
    </row>
    <row r="437" spans="1:18">
      <c r="A437" s="40" t="s">
        <v>11</v>
      </c>
      <c r="B437" s="40" t="str">
        <f t="shared" si="6"/>
        <v>2.1.1.1.0100100639921</v>
      </c>
      <c r="C437" s="40" t="str">
        <f>_xlfn.XLOOKUP(A437,ctas[Tipo Empleado],ctas[cta])</f>
        <v>2.1.1.1.01</v>
      </c>
      <c r="D437" s="40" t="s">
        <v>2463</v>
      </c>
      <c r="E437" s="40" t="str">
        <f>_xlfn.XLOOKUP(Tabla12[[#This Row],[codigo]],Tabla5[codigo],Tabla5[Empleado])</f>
        <v>VIENA DEL CARMEN GONZALEZ DURAN</v>
      </c>
      <c r="F437" s="40" t="str">
        <f>_xlfn.XLOOKUP(Tabla12[[#This Row],[codigo]],Tabla5[codigo],Tabla5[Cargo])</f>
        <v>GESTORA CULTURAL EN PRODUCCION DEL TEATRO GULOYA</v>
      </c>
      <c r="G437" s="40" t="str">
        <f>_xlfn.XLOOKUP(Tabla12[[#This Row],[codigo]],Tabla5[codigo],Tabla5[Lugar Funciones])</f>
        <v>VICEMINISTERIO DE CREATIVIDAD Y FORMACION ARTISTICA</v>
      </c>
      <c r="H437" s="45" t="str">
        <f>Tabla12[[#This Row],[TIPO]]</f>
        <v>FIJO</v>
      </c>
      <c r="I437" s="45" t="e">
        <f>_xlfn.XLOOKUP(Tabla12[[#This Row],[nodoc]],'[1]Temporales 2022'!$B$146:$B$362,'[1]Temporales 2022'!$F$146:$F$362)</f>
        <v>#N/A</v>
      </c>
      <c r="J437" s="45" t="e">
        <f>_xlfn.XLOOKUP(Tabla12[[#This Row],[nodoc]],'[1]Temporales 2022'!$B$146:$B$362,'[1]Temporales 2022'!$G$146:$G$362)</f>
        <v>#N/A</v>
      </c>
      <c r="K437" s="43">
        <v>26250</v>
      </c>
      <c r="L437" s="46">
        <v>0</v>
      </c>
      <c r="M437" s="43">
        <v>798</v>
      </c>
      <c r="N437" s="43">
        <v>753.38</v>
      </c>
      <c r="O437" s="44">
        <f>+Tabla12[[#This Row],[sbruto]]-Tabla12[[#This Row],[Impuesto Sobre la R]]-Tabla12[[#This Row],[Seguro Familiar de]]-Tabla12[[#This Row],[AFP]]-Tabla12[[#This Row],[sneto]]</f>
        <v>25</v>
      </c>
      <c r="P437" s="41">
        <v>24673.62</v>
      </c>
      <c r="Q437" s="15" t="str" cm="1">
        <f t="array" ref="Q437">_xlfn.XLOOKUP(Tabla12[[#This Row],[codigo]],Tabla5[codigo],LEFT(Tabla5[Genero],1))</f>
        <v>F</v>
      </c>
      <c r="R437" s="15" t="str">
        <f>_xlfn.XLOOKUP(Tabla12[[#This Row],[codigo]],Tabla5[codigo],Tabla5[Lugar Funciones Codigo])</f>
        <v>01.83.02</v>
      </c>
    </row>
    <row r="438" spans="1:18">
      <c r="A438" s="40" t="s">
        <v>11</v>
      </c>
      <c r="B438" s="40" t="str">
        <f t="shared" si="6"/>
        <v>2.1.1.1.0101800686691</v>
      </c>
      <c r="C438" s="40" t="str">
        <f>_xlfn.XLOOKUP(A438,ctas[Tipo Empleado],ctas[cta])</f>
        <v>2.1.1.1.01</v>
      </c>
      <c r="D438" s="40" t="s">
        <v>2221</v>
      </c>
      <c r="E438" s="40" t="str">
        <f>_xlfn.XLOOKUP(Tabla12[[#This Row],[codigo]],Tabla5[codigo],Tabla5[Empleado])</f>
        <v>ARIANA FELIZ FELIZ</v>
      </c>
      <c r="F438" s="40" t="str">
        <f>_xlfn.XLOOKUP(Tabla12[[#This Row],[codigo]],Tabla5[codigo],Tabla5[Cargo])</f>
        <v>SECRETARIA</v>
      </c>
      <c r="G438" s="40" t="str">
        <f>_xlfn.XLOOKUP(Tabla12[[#This Row],[codigo]],Tabla5[codigo],Tabla5[Lugar Funciones])</f>
        <v>VICEMINISTERIO DE CREATIVIDAD Y FORMACION ARTISTICA</v>
      </c>
      <c r="H438" s="45" t="str">
        <f>Tabla12[[#This Row],[TIPO]]</f>
        <v>FIJO</v>
      </c>
      <c r="I438" s="45" t="e">
        <f>_xlfn.XLOOKUP(Tabla12[[#This Row],[nodoc]],'[1]Temporales 2022'!$B$146:$B$362,'[1]Temporales 2022'!$F$146:$F$362)</f>
        <v>#N/A</v>
      </c>
      <c r="J438" s="45" t="e">
        <f>_xlfn.XLOOKUP(Tabla12[[#This Row],[nodoc]],'[1]Temporales 2022'!$B$146:$B$362,'[1]Temporales 2022'!$G$146:$G$362)</f>
        <v>#N/A</v>
      </c>
      <c r="K438" s="43">
        <v>25000</v>
      </c>
      <c r="L438" s="46">
        <v>0</v>
      </c>
      <c r="M438" s="43">
        <v>760</v>
      </c>
      <c r="N438" s="43">
        <v>717.5</v>
      </c>
      <c r="O438" s="44">
        <f>+Tabla12[[#This Row],[sbruto]]-Tabla12[[#This Row],[Impuesto Sobre la R]]-Tabla12[[#This Row],[Seguro Familiar de]]-Tabla12[[#This Row],[AFP]]-Tabla12[[#This Row],[sneto]]</f>
        <v>25</v>
      </c>
      <c r="P438" s="41">
        <v>23497.5</v>
      </c>
      <c r="Q438" s="15" t="str" cm="1">
        <f t="array" ref="Q438">_xlfn.XLOOKUP(Tabla12[[#This Row],[codigo]],Tabla5[codigo],LEFT(Tabla5[Genero],1))</f>
        <v>F</v>
      </c>
      <c r="R438" s="15" t="str">
        <f>_xlfn.XLOOKUP(Tabla12[[#This Row],[codigo]],Tabla5[codigo],Tabla5[Lugar Funciones Codigo])</f>
        <v>01.83.02</v>
      </c>
    </row>
    <row r="439" spans="1:18">
      <c r="A439" s="40" t="s">
        <v>11</v>
      </c>
      <c r="B439" s="40" t="str">
        <f t="shared" si="6"/>
        <v>2.1.1.1.0101800698423</v>
      </c>
      <c r="C439" s="40" t="str">
        <f>_xlfn.XLOOKUP(A439,ctas[Tipo Empleado],ctas[cta])</f>
        <v>2.1.1.1.01</v>
      </c>
      <c r="D439" s="40" t="s">
        <v>2349</v>
      </c>
      <c r="E439" s="40" t="str">
        <f>_xlfn.XLOOKUP(Tabla12[[#This Row],[codigo]],Tabla5[codigo],Tabla5[Empleado])</f>
        <v>LEIDY YLIANA FELIZ FELIZ</v>
      </c>
      <c r="F439" s="40" t="str">
        <f>_xlfn.XLOOKUP(Tabla12[[#This Row],[codigo]],Tabla5[codigo],Tabla5[Cargo])</f>
        <v>RECEPCIONISTA</v>
      </c>
      <c r="G439" s="40" t="str">
        <f>_xlfn.XLOOKUP(Tabla12[[#This Row],[codigo]],Tabla5[codigo],Tabla5[Lugar Funciones])</f>
        <v>VICEMINISTERIO DE CREATIVIDAD Y FORMACION ARTISTICA</v>
      </c>
      <c r="H439" s="45" t="str">
        <f>Tabla12[[#This Row],[TIPO]]</f>
        <v>FIJO</v>
      </c>
      <c r="I439" s="45" t="e">
        <f>_xlfn.XLOOKUP(Tabla12[[#This Row],[nodoc]],'[1]Temporales 2022'!$B$146:$B$362,'[1]Temporales 2022'!$F$146:$F$362)</f>
        <v>#N/A</v>
      </c>
      <c r="J439" s="45" t="e">
        <f>_xlfn.XLOOKUP(Tabla12[[#This Row],[nodoc]],'[1]Temporales 2022'!$B$146:$B$362,'[1]Temporales 2022'!$G$146:$G$362)</f>
        <v>#N/A</v>
      </c>
      <c r="K439" s="43">
        <v>25000</v>
      </c>
      <c r="L439" s="46">
        <v>0</v>
      </c>
      <c r="M439" s="43">
        <v>760</v>
      </c>
      <c r="N439" s="43">
        <v>717.5</v>
      </c>
      <c r="O439" s="44">
        <f>+Tabla12[[#This Row],[sbruto]]-Tabla12[[#This Row],[Impuesto Sobre la R]]-Tabla12[[#This Row],[Seguro Familiar de]]-Tabla12[[#This Row],[AFP]]-Tabla12[[#This Row],[sneto]]</f>
        <v>25</v>
      </c>
      <c r="P439" s="41">
        <v>23497.5</v>
      </c>
      <c r="Q439" s="15" t="str" cm="1">
        <f t="array" ref="Q439">_xlfn.XLOOKUP(Tabla12[[#This Row],[codigo]],Tabla5[codigo],LEFT(Tabla5[Genero],1))</f>
        <v>F</v>
      </c>
      <c r="R439" s="15" t="str">
        <f>_xlfn.XLOOKUP(Tabla12[[#This Row],[codigo]],Tabla5[codigo],Tabla5[Lugar Funciones Codigo])</f>
        <v>01.83.02</v>
      </c>
    </row>
    <row r="440" spans="1:18">
      <c r="A440" s="40" t="s">
        <v>11</v>
      </c>
      <c r="B440" s="40" t="str">
        <f t="shared" si="6"/>
        <v>2.1.1.1.0101600023145</v>
      </c>
      <c r="C440" s="40" t="str">
        <f>_xlfn.XLOOKUP(A440,ctas[Tipo Empleado],ctas[cta])</f>
        <v>2.1.1.1.01</v>
      </c>
      <c r="D440" s="40" t="s">
        <v>2425</v>
      </c>
      <c r="E440" s="40" t="str">
        <f>_xlfn.XLOOKUP(Tabla12[[#This Row],[codigo]],Tabla5[codigo],Tabla5[Empleado])</f>
        <v>RAMON HERRERA ROA</v>
      </c>
      <c r="F440" s="40" t="str">
        <f>_xlfn.XLOOKUP(Tabla12[[#This Row],[codigo]],Tabla5[codigo],Tabla5[Cargo])</f>
        <v>SUPERVISOR MANTENIMIENTO</v>
      </c>
      <c r="G440" s="40" t="str">
        <f>_xlfn.XLOOKUP(Tabla12[[#This Row],[codigo]],Tabla5[codigo],Tabla5[Lugar Funciones])</f>
        <v>VICEMINISTERIO DE CREATIVIDAD Y FORMACION ARTISTICA</v>
      </c>
      <c r="H440" s="45" t="str">
        <f>Tabla12[[#This Row],[TIPO]]</f>
        <v>FIJO</v>
      </c>
      <c r="I440" s="45" t="e">
        <f>_xlfn.XLOOKUP(Tabla12[[#This Row],[nodoc]],'[1]Temporales 2022'!$B$146:$B$362,'[1]Temporales 2022'!$F$146:$F$362)</f>
        <v>#N/A</v>
      </c>
      <c r="J440" s="45" t="e">
        <f>_xlfn.XLOOKUP(Tabla12[[#This Row],[nodoc]],'[1]Temporales 2022'!$B$146:$B$362,'[1]Temporales 2022'!$G$146:$G$362)</f>
        <v>#N/A</v>
      </c>
      <c r="K440" s="43">
        <v>25000</v>
      </c>
      <c r="L440" s="46">
        <v>0</v>
      </c>
      <c r="M440" s="43">
        <v>760</v>
      </c>
      <c r="N440" s="43">
        <v>717.5</v>
      </c>
      <c r="O440" s="44">
        <f>+Tabla12[[#This Row],[sbruto]]-Tabla12[[#This Row],[Impuesto Sobre la R]]-Tabla12[[#This Row],[Seguro Familiar de]]-Tabla12[[#This Row],[AFP]]-Tabla12[[#This Row],[sneto]]</f>
        <v>25</v>
      </c>
      <c r="P440" s="41">
        <v>23497.5</v>
      </c>
      <c r="Q440" s="15" t="str" cm="1">
        <f t="array" ref="Q440">_xlfn.XLOOKUP(Tabla12[[#This Row],[codigo]],Tabla5[codigo],LEFT(Tabla5[Genero],1))</f>
        <v>M</v>
      </c>
      <c r="R440" s="15" t="str">
        <f>_xlfn.XLOOKUP(Tabla12[[#This Row],[codigo]],Tabla5[codigo],Tabla5[Lugar Funciones Codigo])</f>
        <v>01.83.02</v>
      </c>
    </row>
    <row r="441" spans="1:18">
      <c r="A441" s="40" t="s">
        <v>11</v>
      </c>
      <c r="B441" s="40" t="str">
        <f t="shared" si="6"/>
        <v>2.1.1.1.0101800541300</v>
      </c>
      <c r="C441" s="40" t="str">
        <f>_xlfn.XLOOKUP(A441,ctas[Tipo Empleado],ctas[cta])</f>
        <v>2.1.1.1.01</v>
      </c>
      <c r="D441" s="40" t="s">
        <v>2462</v>
      </c>
      <c r="E441" s="40" t="str">
        <f>_xlfn.XLOOKUP(Tabla12[[#This Row],[codigo]],Tabla5[codigo],Tabla5[Empleado])</f>
        <v>VICTOR MEDINA NOVAS</v>
      </c>
      <c r="F441" s="40" t="str">
        <f>_xlfn.XLOOKUP(Tabla12[[#This Row],[codigo]],Tabla5[codigo],Tabla5[Cargo])</f>
        <v>CHOFER</v>
      </c>
      <c r="G441" s="40" t="str">
        <f>_xlfn.XLOOKUP(Tabla12[[#This Row],[codigo]],Tabla5[codigo],Tabla5[Lugar Funciones])</f>
        <v>VICEMINISTERIO DE CREATIVIDAD Y FORMACION ARTISTICA</v>
      </c>
      <c r="H441" s="43" t="str">
        <f>Tabla12[[#This Row],[TIPO]]</f>
        <v>FIJO</v>
      </c>
      <c r="I441" s="43" t="e">
        <f>_xlfn.XLOOKUP(Tabla12[[#This Row],[nodoc]],'[1]Temporales 2022'!$B$146:$B$362,'[1]Temporales 2022'!$F$146:$F$362)</f>
        <v>#N/A</v>
      </c>
      <c r="J441" s="43" t="e">
        <f>_xlfn.XLOOKUP(Tabla12[[#This Row],[nodoc]],'[1]Temporales 2022'!$B$146:$B$362,'[1]Temporales 2022'!$G$146:$G$362)</f>
        <v>#N/A</v>
      </c>
      <c r="K441" s="43">
        <v>25000</v>
      </c>
      <c r="L441" s="44">
        <v>0</v>
      </c>
      <c r="M441" s="43">
        <v>760</v>
      </c>
      <c r="N441" s="43">
        <v>717.5</v>
      </c>
      <c r="O441" s="44">
        <f>+Tabla12[[#This Row],[sbruto]]-Tabla12[[#This Row],[Impuesto Sobre la R]]-Tabla12[[#This Row],[Seguro Familiar de]]-Tabla12[[#This Row],[AFP]]-Tabla12[[#This Row],[sneto]]</f>
        <v>25</v>
      </c>
      <c r="P441" s="41">
        <v>23497.5</v>
      </c>
      <c r="Q441" s="15" t="str" cm="1">
        <f t="array" ref="Q441">_xlfn.XLOOKUP(Tabla12[[#This Row],[codigo]],Tabla5[codigo],LEFT(Tabla5[Genero],1))</f>
        <v>M</v>
      </c>
      <c r="R441" s="15" t="str">
        <f>_xlfn.XLOOKUP(Tabla12[[#This Row],[codigo]],Tabla5[codigo],Tabla5[Lugar Funciones Codigo])</f>
        <v>01.83.02</v>
      </c>
    </row>
    <row r="442" spans="1:18">
      <c r="A442" s="40" t="s">
        <v>11</v>
      </c>
      <c r="B442" s="40" t="str">
        <f t="shared" si="6"/>
        <v>2.1.1.1.0100100017029</v>
      </c>
      <c r="C442" s="40" t="str">
        <f>_xlfn.XLOOKUP(A442,ctas[Tipo Empleado],ctas[cta])</f>
        <v>2.1.1.1.01</v>
      </c>
      <c r="D442" s="40" t="s">
        <v>2337</v>
      </c>
      <c r="E442" s="40" t="str">
        <f>_xlfn.XLOOKUP(Tabla12[[#This Row],[codigo]],Tabla5[codigo],Tabla5[Empleado])</f>
        <v>JUANA FRANCISCA PEREZ TAPIA</v>
      </c>
      <c r="F442" s="40" t="str">
        <f>_xlfn.XLOOKUP(Tabla12[[#This Row],[codigo]],Tabla5[codigo],Tabla5[Cargo])</f>
        <v>GUIA DE MUSEO</v>
      </c>
      <c r="G442" s="40" t="str">
        <f>_xlfn.XLOOKUP(Tabla12[[#This Row],[codigo]],Tabla5[codigo],Tabla5[Lugar Funciones])</f>
        <v>VICEMINISTERIO DE CREATIVIDAD Y FORMACION ARTISTICA</v>
      </c>
      <c r="H442" s="43" t="str">
        <f>Tabla12[[#This Row],[TIPO]]</f>
        <v>FIJO</v>
      </c>
      <c r="I442" s="43" t="e">
        <f>_xlfn.XLOOKUP(Tabla12[[#This Row],[nodoc]],'[1]Temporales 2022'!$B$146:$B$362,'[1]Temporales 2022'!$F$146:$F$362)</f>
        <v>#N/A</v>
      </c>
      <c r="J442" s="43" t="e">
        <f>_xlfn.XLOOKUP(Tabla12[[#This Row],[nodoc]],'[1]Temporales 2022'!$B$146:$B$362,'[1]Temporales 2022'!$G$146:$G$362)</f>
        <v>#N/A</v>
      </c>
      <c r="K442" s="43">
        <v>22000</v>
      </c>
      <c r="L442" s="44">
        <v>0</v>
      </c>
      <c r="M442" s="43">
        <v>668.8</v>
      </c>
      <c r="N442" s="43">
        <v>631.4</v>
      </c>
      <c r="O442" s="44">
        <f>+Tabla12[[#This Row],[sbruto]]-Tabla12[[#This Row],[Impuesto Sobre la R]]-Tabla12[[#This Row],[Seguro Familiar de]]-Tabla12[[#This Row],[AFP]]-Tabla12[[#This Row],[sneto]]</f>
        <v>375</v>
      </c>
      <c r="P442" s="41">
        <v>20324.8</v>
      </c>
      <c r="Q442" s="15" t="str" cm="1">
        <f t="array" ref="Q442">_xlfn.XLOOKUP(Tabla12[[#This Row],[codigo]],Tabla5[codigo],LEFT(Tabla5[Genero],1))</f>
        <v>F</v>
      </c>
      <c r="R442" s="15" t="str">
        <f>_xlfn.XLOOKUP(Tabla12[[#This Row],[codigo]],Tabla5[codigo],Tabla5[Lugar Funciones Codigo])</f>
        <v>01.83.02</v>
      </c>
    </row>
    <row r="443" spans="1:18">
      <c r="A443" s="40" t="s">
        <v>11</v>
      </c>
      <c r="B443" s="40" t="str">
        <f t="shared" si="6"/>
        <v>2.1.1.1.0100109705848</v>
      </c>
      <c r="C443" s="40" t="str">
        <f>_xlfn.XLOOKUP(A443,ctas[Tipo Empleado],ctas[cta])</f>
        <v>2.1.1.1.01</v>
      </c>
      <c r="D443" s="40" t="s">
        <v>1443</v>
      </c>
      <c r="E443" s="40" t="str">
        <f>_xlfn.XLOOKUP(Tabla12[[#This Row],[codigo]],Tabla5[codigo],Tabla5[Empleado])</f>
        <v>VINICIA BELKIS DELGADO</v>
      </c>
      <c r="F443" s="40" t="str">
        <f>_xlfn.XLOOKUP(Tabla12[[#This Row],[codigo]],Tabla5[codigo],Tabla5[Cargo])</f>
        <v>CAJERO (A)</v>
      </c>
      <c r="G443" s="40" t="str">
        <f>_xlfn.XLOOKUP(Tabla12[[#This Row],[codigo]],Tabla5[codigo],Tabla5[Lugar Funciones])</f>
        <v>VICEMINISTERIO DE CREATIVIDAD Y FORMACION ARTISTICA</v>
      </c>
      <c r="H443" s="45" t="str">
        <f>Tabla12[[#This Row],[TIPO]]</f>
        <v>FIJO</v>
      </c>
      <c r="I443" s="45" t="e">
        <f>_xlfn.XLOOKUP(Tabla12[[#This Row],[nodoc]],'[1]Temporales 2022'!$B$146:$B$362,'[1]Temporales 2022'!$F$146:$F$362)</f>
        <v>#N/A</v>
      </c>
      <c r="J443" s="45" t="e">
        <f>_xlfn.XLOOKUP(Tabla12[[#This Row],[nodoc]],'[1]Temporales 2022'!$B$146:$B$362,'[1]Temporales 2022'!$G$146:$G$362)</f>
        <v>#N/A</v>
      </c>
      <c r="K443" s="43">
        <v>22000</v>
      </c>
      <c r="L443" s="46">
        <v>0</v>
      </c>
      <c r="M443" s="43">
        <v>668.8</v>
      </c>
      <c r="N443" s="43">
        <v>631.4</v>
      </c>
      <c r="O443" s="44">
        <f>+Tabla12[[#This Row],[sbruto]]-Tabla12[[#This Row],[Impuesto Sobre la R]]-Tabla12[[#This Row],[Seguro Familiar de]]-Tabla12[[#This Row],[AFP]]-Tabla12[[#This Row],[sneto]]</f>
        <v>1081</v>
      </c>
      <c r="P443" s="41">
        <v>19618.8</v>
      </c>
      <c r="Q443" s="15" t="str" cm="1">
        <f t="array" ref="Q443">_xlfn.XLOOKUP(Tabla12[[#This Row],[codigo]],Tabla5[codigo],LEFT(Tabla5[Genero],1))</f>
        <v>F</v>
      </c>
      <c r="R443" s="15" t="str">
        <f>_xlfn.XLOOKUP(Tabla12[[#This Row],[codigo]],Tabla5[codigo],Tabla5[Lugar Funciones Codigo])</f>
        <v>01.83.02</v>
      </c>
    </row>
    <row r="444" spans="1:18">
      <c r="A444" s="40" t="s">
        <v>11</v>
      </c>
      <c r="B444" s="40" t="str">
        <f t="shared" si="6"/>
        <v>2.1.1.1.0100117907022</v>
      </c>
      <c r="C444" s="40" t="str">
        <f>_xlfn.XLOOKUP(A444,ctas[Tipo Empleado],ctas[cta])</f>
        <v>2.1.1.1.01</v>
      </c>
      <c r="D444" s="40" t="s">
        <v>2477</v>
      </c>
      <c r="E444" s="40" t="str">
        <f>_xlfn.XLOOKUP(Tabla12[[#This Row],[codigo]],Tabla5[codigo],Tabla5[Empleado])</f>
        <v>YOLANDA MARIA AGRAMONTE GARCIA</v>
      </c>
      <c r="F444" s="40" t="str">
        <f>_xlfn.XLOOKUP(Tabla12[[#This Row],[codigo]],Tabla5[codigo],Tabla5[Cargo])</f>
        <v>GUIA</v>
      </c>
      <c r="G444" s="40" t="str">
        <f>_xlfn.XLOOKUP(Tabla12[[#This Row],[codigo]],Tabla5[codigo],Tabla5[Lugar Funciones])</f>
        <v>VICEMINISTERIO DE CREATIVIDAD Y FORMACION ARTISTICA</v>
      </c>
      <c r="H444" s="45" t="str">
        <f>Tabla12[[#This Row],[TIPO]]</f>
        <v>FIJO</v>
      </c>
      <c r="I444" s="45" t="e">
        <f>_xlfn.XLOOKUP(Tabla12[[#This Row],[nodoc]],'[1]Temporales 2022'!$B$146:$B$362,'[1]Temporales 2022'!$F$146:$F$362)</f>
        <v>#N/A</v>
      </c>
      <c r="J444" s="45" t="e">
        <f>_xlfn.XLOOKUP(Tabla12[[#This Row],[nodoc]],'[1]Temporales 2022'!$B$146:$B$362,'[1]Temporales 2022'!$G$146:$G$362)</f>
        <v>#N/A</v>
      </c>
      <c r="K444" s="43">
        <v>22000</v>
      </c>
      <c r="L444" s="46">
        <v>0</v>
      </c>
      <c r="M444" s="43">
        <v>668.8</v>
      </c>
      <c r="N444" s="43">
        <v>631.4</v>
      </c>
      <c r="O444" s="44">
        <f>+Tabla12[[#This Row],[sbruto]]-Tabla12[[#This Row],[Impuesto Sobre la R]]-Tabla12[[#This Row],[Seguro Familiar de]]-Tabla12[[#This Row],[AFP]]-Tabla12[[#This Row],[sneto]]</f>
        <v>125</v>
      </c>
      <c r="P444" s="41">
        <v>20574.8</v>
      </c>
      <c r="Q444" s="15" t="str" cm="1">
        <f t="array" ref="Q444">_xlfn.XLOOKUP(Tabla12[[#This Row],[codigo]],Tabla5[codigo],LEFT(Tabla5[Genero],1))</f>
        <v>F</v>
      </c>
      <c r="R444" s="15" t="str">
        <f>_xlfn.XLOOKUP(Tabla12[[#This Row],[codigo]],Tabla5[codigo],Tabla5[Lugar Funciones Codigo])</f>
        <v>01.83.02</v>
      </c>
    </row>
    <row r="445" spans="1:18">
      <c r="A445" s="40" t="s">
        <v>11</v>
      </c>
      <c r="B445" s="40" t="str">
        <f t="shared" si="6"/>
        <v>2.1.1.1.0100103194387</v>
      </c>
      <c r="C445" s="40" t="str">
        <f>_xlfn.XLOOKUP(A445,ctas[Tipo Empleado],ctas[cta])</f>
        <v>2.1.1.1.01</v>
      </c>
      <c r="D445" s="40" t="s">
        <v>2448</v>
      </c>
      <c r="E445" s="40" t="str">
        <f>_xlfn.XLOOKUP(Tabla12[[#This Row],[codigo]],Tabla5[codigo],Tabla5[Empleado])</f>
        <v>SENIA NEREYDA PEÑA RODRIGUEZ</v>
      </c>
      <c r="F445" s="40" t="str">
        <f>_xlfn.XLOOKUP(Tabla12[[#This Row],[codigo]],Tabla5[codigo],Tabla5[Cargo])</f>
        <v>GESTORA CULTURAL</v>
      </c>
      <c r="G445" s="40" t="str">
        <f>_xlfn.XLOOKUP(Tabla12[[#This Row],[codigo]],Tabla5[codigo],Tabla5[Lugar Funciones])</f>
        <v>VICEMINISTERIO DE CREATIVIDAD Y FORMACION ARTISTICA</v>
      </c>
      <c r="H445" s="45" t="str">
        <f>Tabla12[[#This Row],[TIPO]]</f>
        <v>FIJO</v>
      </c>
      <c r="I445" s="45" t="e">
        <f>_xlfn.XLOOKUP(Tabla12[[#This Row],[nodoc]],'[1]Temporales 2022'!$B$146:$B$362,'[1]Temporales 2022'!$F$146:$F$362)</f>
        <v>#N/A</v>
      </c>
      <c r="J445" s="45" t="e">
        <f>_xlfn.XLOOKUP(Tabla12[[#This Row],[nodoc]],'[1]Temporales 2022'!$B$146:$B$362,'[1]Temporales 2022'!$G$146:$G$362)</f>
        <v>#N/A</v>
      </c>
      <c r="K445" s="43">
        <v>19800</v>
      </c>
      <c r="L445" s="46">
        <v>0</v>
      </c>
      <c r="M445" s="43">
        <v>601.91999999999996</v>
      </c>
      <c r="N445" s="43">
        <v>568.26</v>
      </c>
      <c r="O445" s="44">
        <f>+Tabla12[[#This Row],[sbruto]]-Tabla12[[#This Row],[Impuesto Sobre la R]]-Tabla12[[#This Row],[Seguro Familiar de]]-Tabla12[[#This Row],[AFP]]-Tabla12[[#This Row],[sneto]]</f>
        <v>25.000000000003638</v>
      </c>
      <c r="P445" s="41">
        <v>18604.82</v>
      </c>
      <c r="Q445" s="15" t="str" cm="1">
        <f t="array" ref="Q445">_xlfn.XLOOKUP(Tabla12[[#This Row],[codigo]],Tabla5[codigo],LEFT(Tabla5[Genero],1))</f>
        <v>F</v>
      </c>
      <c r="R445" s="15" t="str">
        <f>_xlfn.XLOOKUP(Tabla12[[#This Row],[codigo]],Tabla5[codigo],Tabla5[Lugar Funciones Codigo])</f>
        <v>01.83.02</v>
      </c>
    </row>
    <row r="446" spans="1:18">
      <c r="A446" s="40" t="s">
        <v>11</v>
      </c>
      <c r="B446" s="40" t="str">
        <f t="shared" si="6"/>
        <v>2.1.1.1.0140224924478</v>
      </c>
      <c r="C446" s="40" t="str">
        <f>_xlfn.XLOOKUP(A446,ctas[Tipo Empleado],ctas[cta])</f>
        <v>2.1.1.1.01</v>
      </c>
      <c r="D446" s="40" t="s">
        <v>2368</v>
      </c>
      <c r="E446" s="40" t="e">
        <f>_xlfn.XLOOKUP(Tabla12[[#This Row],[codigo]],Tabla5[codigo],Tabla5[Empleado])</f>
        <v>#N/A</v>
      </c>
      <c r="F446" s="40" t="e">
        <f>_xlfn.XLOOKUP(Tabla12[[#This Row],[codigo]],Tabla5[codigo],Tabla5[Cargo])</f>
        <v>#N/A</v>
      </c>
      <c r="G446" s="40" t="e">
        <f>_xlfn.XLOOKUP(Tabla12[[#This Row],[codigo]],Tabla5[codigo],Tabla5[Lugar Funciones])</f>
        <v>#N/A</v>
      </c>
      <c r="H446" s="45" t="str">
        <f>Tabla12[[#This Row],[TIPO]]</f>
        <v>FIJO</v>
      </c>
      <c r="I446" s="45" t="e">
        <f>_xlfn.XLOOKUP(Tabla12[[#This Row],[nodoc]],'[1]Temporales 2022'!$B$146:$B$362,'[1]Temporales 2022'!$F$146:$F$362)</f>
        <v>#N/A</v>
      </c>
      <c r="J446" s="45" t="e">
        <f>_xlfn.XLOOKUP(Tabla12[[#This Row],[nodoc]],'[1]Temporales 2022'!$B$146:$B$362,'[1]Temporales 2022'!$G$146:$G$362)</f>
        <v>#N/A</v>
      </c>
      <c r="K446" s="43">
        <v>16500</v>
      </c>
      <c r="L446" s="46">
        <v>0</v>
      </c>
      <c r="M446" s="43">
        <v>501.6</v>
      </c>
      <c r="N446" s="43">
        <v>473.55</v>
      </c>
      <c r="O446" s="44">
        <f>+Tabla12[[#This Row],[sbruto]]-Tabla12[[#This Row],[Impuesto Sobre la R]]-Tabla12[[#This Row],[Seguro Familiar de]]-Tabla12[[#This Row],[AFP]]-Tabla12[[#This Row],[sneto]]</f>
        <v>25</v>
      </c>
      <c r="P446" s="41">
        <v>15499.85</v>
      </c>
      <c r="Q446" s="15" t="e" cm="1">
        <f t="array" ref="Q446">_xlfn.XLOOKUP(Tabla12[[#This Row],[codigo]],Tabla5[codigo],LEFT(Tabla5[Genero],1))</f>
        <v>#N/A</v>
      </c>
      <c r="R446" s="15" t="e">
        <f>_xlfn.XLOOKUP(Tabla12[[#This Row],[codigo]],Tabla5[codigo],Tabla5[Lugar Funciones Codigo])</f>
        <v>#N/A</v>
      </c>
    </row>
    <row r="447" spans="1:18">
      <c r="A447" s="40" t="s">
        <v>11</v>
      </c>
      <c r="B447" s="40" t="str">
        <f t="shared" si="6"/>
        <v>2.1.1.1.0100112699426</v>
      </c>
      <c r="C447" s="40" t="str">
        <f>_xlfn.XLOOKUP(A447,ctas[Tipo Empleado],ctas[cta])</f>
        <v>2.1.1.1.01</v>
      </c>
      <c r="D447" s="40" t="s">
        <v>2390</v>
      </c>
      <c r="E447" s="40" t="str">
        <f>_xlfn.XLOOKUP(Tabla12[[#This Row],[codigo]],Tabla5[codigo],Tabla5[Empleado])</f>
        <v>NATANAEL DE LA CRUZ VASQUEZ</v>
      </c>
      <c r="F447" s="40" t="str">
        <f>_xlfn.XLOOKUP(Tabla12[[#This Row],[codigo]],Tabla5[codigo],Tabla5[Cargo])</f>
        <v>PROFESOR (A) DE DANZA</v>
      </c>
      <c r="G447" s="40" t="str">
        <f>_xlfn.XLOOKUP(Tabla12[[#This Row],[codigo]],Tabla5[codigo],Tabla5[Lugar Funciones])</f>
        <v>VICEMINISTERIO DE CREATIVIDAD Y FORMACION ARTISTICA</v>
      </c>
      <c r="H447" s="45" t="str">
        <f>Tabla12[[#This Row],[TIPO]]</f>
        <v>FIJO</v>
      </c>
      <c r="I447" s="45" t="e">
        <f>_xlfn.XLOOKUP(Tabla12[[#This Row],[nodoc]],'[1]Temporales 2022'!$B$146:$B$362,'[1]Temporales 2022'!$F$146:$F$362)</f>
        <v>#N/A</v>
      </c>
      <c r="J447" s="45" t="e">
        <f>_xlfn.XLOOKUP(Tabla12[[#This Row],[nodoc]],'[1]Temporales 2022'!$B$146:$B$362,'[1]Temporales 2022'!$G$146:$G$362)</f>
        <v>#N/A</v>
      </c>
      <c r="K447" s="43">
        <v>16500</v>
      </c>
      <c r="L447" s="46">
        <v>0</v>
      </c>
      <c r="M447" s="43">
        <v>501.6</v>
      </c>
      <c r="N447" s="43">
        <v>473.55</v>
      </c>
      <c r="O447" s="44">
        <f>+Tabla12[[#This Row],[sbruto]]-Tabla12[[#This Row],[Impuesto Sobre la R]]-Tabla12[[#This Row],[Seguro Familiar de]]-Tabla12[[#This Row],[AFP]]-Tabla12[[#This Row],[sneto]]</f>
        <v>25</v>
      </c>
      <c r="P447" s="41">
        <v>15499.85</v>
      </c>
      <c r="Q447" s="15" t="str" cm="1">
        <f t="array" ref="Q447">_xlfn.XLOOKUP(Tabla12[[#This Row],[codigo]],Tabla5[codigo],LEFT(Tabla5[Genero],1))</f>
        <v>M</v>
      </c>
      <c r="R447" s="15" t="str">
        <f>_xlfn.XLOOKUP(Tabla12[[#This Row],[codigo]],Tabla5[codigo],Tabla5[Lugar Funciones Codigo])</f>
        <v>01.83.02</v>
      </c>
    </row>
    <row r="448" spans="1:18">
      <c r="A448" s="40" t="s">
        <v>11</v>
      </c>
      <c r="B448" s="40" t="str">
        <f t="shared" si="6"/>
        <v>2.1.1.1.0100100337302</v>
      </c>
      <c r="C448" s="40" t="str">
        <f>_xlfn.XLOOKUP(A448,ctas[Tipo Empleado],ctas[cta])</f>
        <v>2.1.1.1.01</v>
      </c>
      <c r="D448" s="40" t="s">
        <v>2416</v>
      </c>
      <c r="E448" s="40" t="str">
        <f>_xlfn.XLOOKUP(Tabla12[[#This Row],[codigo]],Tabla5[codigo],Tabla5[Empleado])</f>
        <v>RAFAEL CRISTOBAL QUEZADA SUERO</v>
      </c>
      <c r="F448" s="40" t="str">
        <f>_xlfn.XLOOKUP(Tabla12[[#This Row],[codigo]],Tabla5[codigo],Tabla5[Cargo])</f>
        <v>VIGILANTE</v>
      </c>
      <c r="G448" s="40" t="str">
        <f>_xlfn.XLOOKUP(Tabla12[[#This Row],[codigo]],Tabla5[codigo],Tabla5[Lugar Funciones])</f>
        <v>VICEMINISTERIO DE CREATIVIDAD Y FORMACION ARTISTICA</v>
      </c>
      <c r="H448" s="45" t="str">
        <f>Tabla12[[#This Row],[TIPO]]</f>
        <v>FIJO</v>
      </c>
      <c r="I448" s="45" t="e">
        <f>_xlfn.XLOOKUP(Tabla12[[#This Row],[nodoc]],'[1]Temporales 2022'!$B$146:$B$362,'[1]Temporales 2022'!$F$146:$F$362)</f>
        <v>#N/A</v>
      </c>
      <c r="J448" s="45" t="e">
        <f>_xlfn.XLOOKUP(Tabla12[[#This Row],[nodoc]],'[1]Temporales 2022'!$B$146:$B$362,'[1]Temporales 2022'!$G$146:$G$362)</f>
        <v>#N/A</v>
      </c>
      <c r="K448" s="43">
        <v>16500</v>
      </c>
      <c r="L448" s="46">
        <v>0</v>
      </c>
      <c r="M448" s="43">
        <v>501.6</v>
      </c>
      <c r="N448" s="43">
        <v>473.55</v>
      </c>
      <c r="O448" s="44">
        <f>+Tabla12[[#This Row],[sbruto]]-Tabla12[[#This Row],[Impuesto Sobre la R]]-Tabla12[[#This Row],[Seguro Familiar de]]-Tabla12[[#This Row],[AFP]]-Tabla12[[#This Row],[sneto]]</f>
        <v>25</v>
      </c>
      <c r="P448" s="41">
        <v>15499.85</v>
      </c>
      <c r="Q448" s="15" t="str" cm="1">
        <f t="array" ref="Q448">_xlfn.XLOOKUP(Tabla12[[#This Row],[codigo]],Tabla5[codigo],LEFT(Tabla5[Genero],1))</f>
        <v>M</v>
      </c>
      <c r="R448" s="15" t="str">
        <f>_xlfn.XLOOKUP(Tabla12[[#This Row],[codigo]],Tabla5[codigo],Tabla5[Lugar Funciones Codigo])</f>
        <v>01.83.02</v>
      </c>
    </row>
    <row r="449" spans="1:18">
      <c r="A449" s="40" t="s">
        <v>11</v>
      </c>
      <c r="B449" s="40" t="str">
        <f t="shared" si="6"/>
        <v>2.1.1.1.0100110502614</v>
      </c>
      <c r="C449" s="40" t="str">
        <f>_xlfn.XLOOKUP(A449,ctas[Tipo Empleado],ctas[cta])</f>
        <v>2.1.1.1.01</v>
      </c>
      <c r="D449" s="40" t="s">
        <v>2197</v>
      </c>
      <c r="E449" s="40" t="str">
        <f>_xlfn.XLOOKUP(Tabla12[[#This Row],[codigo]],Tabla5[codigo],Tabla5[Empleado])</f>
        <v>AIDA FELIZ CUELLO</v>
      </c>
      <c r="F449" s="40" t="str">
        <f>_xlfn.XLOOKUP(Tabla12[[#This Row],[codigo]],Tabla5[codigo],Tabla5[Cargo])</f>
        <v>CONSERJE</v>
      </c>
      <c r="G449" s="40" t="str">
        <f>_xlfn.XLOOKUP(Tabla12[[#This Row],[codigo]],Tabla5[codigo],Tabla5[Lugar Funciones])</f>
        <v>VICEMINISTERIO DE CREATIVIDAD Y FORMACION ARTISTICA</v>
      </c>
      <c r="H449" s="45" t="str">
        <f>Tabla12[[#This Row],[TIPO]]</f>
        <v>FIJO</v>
      </c>
      <c r="I449" s="45" t="e">
        <f>_xlfn.XLOOKUP(Tabla12[[#This Row],[nodoc]],'[1]Temporales 2022'!$B$146:$B$362,'[1]Temporales 2022'!$F$146:$F$362)</f>
        <v>#N/A</v>
      </c>
      <c r="J449" s="45" t="e">
        <f>_xlfn.XLOOKUP(Tabla12[[#This Row],[nodoc]],'[1]Temporales 2022'!$B$146:$B$362,'[1]Temporales 2022'!$G$146:$G$362)</f>
        <v>#N/A</v>
      </c>
      <c r="K449" s="43">
        <v>15000</v>
      </c>
      <c r="L449" s="46">
        <v>0</v>
      </c>
      <c r="M449" s="43">
        <v>456</v>
      </c>
      <c r="N449" s="43">
        <v>430.5</v>
      </c>
      <c r="O449" s="44">
        <f>+Tabla12[[#This Row],[sbruto]]-Tabla12[[#This Row],[Impuesto Sobre la R]]-Tabla12[[#This Row],[Seguro Familiar de]]-Tabla12[[#This Row],[AFP]]-Tabla12[[#This Row],[sneto]]</f>
        <v>25</v>
      </c>
      <c r="P449" s="41">
        <v>14088.5</v>
      </c>
      <c r="Q449" s="15" t="str" cm="1">
        <f t="array" ref="Q449">_xlfn.XLOOKUP(Tabla12[[#This Row],[codigo]],Tabla5[codigo],LEFT(Tabla5[Genero],1))</f>
        <v>F</v>
      </c>
      <c r="R449" s="15" t="str">
        <f>_xlfn.XLOOKUP(Tabla12[[#This Row],[codigo]],Tabla5[codigo],Tabla5[Lugar Funciones Codigo])</f>
        <v>01.83.02</v>
      </c>
    </row>
    <row r="450" spans="1:18">
      <c r="A450" s="40" t="s">
        <v>11</v>
      </c>
      <c r="B450" s="40" t="str">
        <f t="shared" ref="B450:B513" si="7">C450&amp;D450</f>
        <v>2.1.1.1.0108100053415</v>
      </c>
      <c r="C450" s="40" t="str">
        <f>_xlfn.XLOOKUP(A450,ctas[Tipo Empleado],ctas[cta])</f>
        <v>2.1.1.1.01</v>
      </c>
      <c r="D450" s="40" t="s">
        <v>2270</v>
      </c>
      <c r="E450" s="40" t="str">
        <f>_xlfn.XLOOKUP(Tabla12[[#This Row],[codigo]],Tabla5[codigo],Tabla5[Empleado])</f>
        <v>FEDERICO ANTONIO TORIBIO LEONARDO</v>
      </c>
      <c r="F450" s="40" t="str">
        <f>_xlfn.XLOOKUP(Tabla12[[#This Row],[codigo]],Tabla5[codigo],Tabla5[Cargo])</f>
        <v>PROFESOR (A)</v>
      </c>
      <c r="G450" s="40" t="str">
        <f>_xlfn.XLOOKUP(Tabla12[[#This Row],[codigo]],Tabla5[codigo],Tabla5[Lugar Funciones])</f>
        <v>VICEMINISTERIO DE CREATIVIDAD Y FORMACION ARTISTICA</v>
      </c>
      <c r="H450" s="45" t="str">
        <f>Tabla12[[#This Row],[TIPO]]</f>
        <v>FIJO</v>
      </c>
      <c r="I450" s="45" t="e">
        <f>_xlfn.XLOOKUP(Tabla12[[#This Row],[nodoc]],'[1]Temporales 2022'!$B$146:$B$362,'[1]Temporales 2022'!$F$146:$F$362)</f>
        <v>#N/A</v>
      </c>
      <c r="J450" s="45" t="e">
        <f>_xlfn.XLOOKUP(Tabla12[[#This Row],[nodoc]],'[1]Temporales 2022'!$B$146:$B$362,'[1]Temporales 2022'!$G$146:$G$362)</f>
        <v>#N/A</v>
      </c>
      <c r="K450" s="43">
        <v>14300</v>
      </c>
      <c r="L450" s="46">
        <v>0</v>
      </c>
      <c r="M450" s="43">
        <v>434.72</v>
      </c>
      <c r="N450" s="43">
        <v>410.41</v>
      </c>
      <c r="O450" s="44">
        <f>+Tabla12[[#This Row],[sbruto]]-Tabla12[[#This Row],[Impuesto Sobre la R]]-Tabla12[[#This Row],[Seguro Familiar de]]-Tabla12[[#This Row],[AFP]]-Tabla12[[#This Row],[sneto]]</f>
        <v>25</v>
      </c>
      <c r="P450" s="41">
        <v>13429.87</v>
      </c>
      <c r="Q450" s="15" t="str" cm="1">
        <f t="array" ref="Q450">_xlfn.XLOOKUP(Tabla12[[#This Row],[codigo]],Tabla5[codigo],LEFT(Tabla5[Genero],1))</f>
        <v>M</v>
      </c>
      <c r="R450" s="15" t="str">
        <f>_xlfn.XLOOKUP(Tabla12[[#This Row],[codigo]],Tabla5[codigo],Tabla5[Lugar Funciones Codigo])</f>
        <v>01.83.02</v>
      </c>
    </row>
    <row r="451" spans="1:18">
      <c r="A451" s="40" t="s">
        <v>11</v>
      </c>
      <c r="B451" s="40" t="str">
        <f t="shared" si="7"/>
        <v>2.1.1.1.0105500343891</v>
      </c>
      <c r="C451" s="40" t="str">
        <f>_xlfn.XLOOKUP(A451,ctas[Tipo Empleado],ctas[cta])</f>
        <v>2.1.1.1.01</v>
      </c>
      <c r="D451" s="40" t="s">
        <v>2307</v>
      </c>
      <c r="E451" s="40" t="str">
        <f>_xlfn.XLOOKUP(Tabla12[[#This Row],[codigo]],Tabla5[codigo],Tabla5[Empleado])</f>
        <v>ISAAC DE JESUS INOA SANTANA</v>
      </c>
      <c r="F451" s="40" t="str">
        <f>_xlfn.XLOOKUP(Tabla12[[#This Row],[codigo]],Tabla5[codigo],Tabla5[Cargo])</f>
        <v>PROFESOR (A)</v>
      </c>
      <c r="G451" s="40" t="str">
        <f>_xlfn.XLOOKUP(Tabla12[[#This Row],[codigo]],Tabla5[codigo],Tabla5[Lugar Funciones])</f>
        <v>VICEMINISTERIO DE CREATIVIDAD Y FORMACION ARTISTICA</v>
      </c>
      <c r="H451" s="45" t="str">
        <f>Tabla12[[#This Row],[TIPO]]</f>
        <v>FIJO</v>
      </c>
      <c r="I451" s="45" t="e">
        <f>_xlfn.XLOOKUP(Tabla12[[#This Row],[nodoc]],'[1]Temporales 2022'!$B$146:$B$362,'[1]Temporales 2022'!$F$146:$F$362)</f>
        <v>#N/A</v>
      </c>
      <c r="J451" s="45" t="e">
        <f>_xlfn.XLOOKUP(Tabla12[[#This Row],[nodoc]],'[1]Temporales 2022'!$B$146:$B$362,'[1]Temporales 2022'!$G$146:$G$362)</f>
        <v>#N/A</v>
      </c>
      <c r="K451" s="43">
        <v>14300</v>
      </c>
      <c r="L451" s="46">
        <v>0</v>
      </c>
      <c r="M451" s="43">
        <v>434.72</v>
      </c>
      <c r="N451" s="43">
        <v>410.41</v>
      </c>
      <c r="O451" s="44">
        <f>+Tabla12[[#This Row],[sbruto]]-Tabla12[[#This Row],[Impuesto Sobre la R]]-Tabla12[[#This Row],[Seguro Familiar de]]-Tabla12[[#This Row],[AFP]]-Tabla12[[#This Row],[sneto]]</f>
        <v>25</v>
      </c>
      <c r="P451" s="41">
        <v>13429.87</v>
      </c>
      <c r="Q451" s="15" t="str" cm="1">
        <f t="array" ref="Q451">_xlfn.XLOOKUP(Tabla12[[#This Row],[codigo]],Tabla5[codigo],LEFT(Tabla5[Genero],1))</f>
        <v>M</v>
      </c>
      <c r="R451" s="15" t="str">
        <f>_xlfn.XLOOKUP(Tabla12[[#This Row],[codigo]],Tabla5[codigo],Tabla5[Lugar Funciones Codigo])</f>
        <v>01.83.02</v>
      </c>
    </row>
    <row r="452" spans="1:18">
      <c r="A452" s="40" t="s">
        <v>11</v>
      </c>
      <c r="B452" s="40" t="str">
        <f t="shared" si="7"/>
        <v>2.1.1.1.0100102444502</v>
      </c>
      <c r="C452" s="40" t="str">
        <f>_xlfn.XLOOKUP(A452,ctas[Tipo Empleado],ctas[cta])</f>
        <v>2.1.1.1.01</v>
      </c>
      <c r="D452" s="40" t="s">
        <v>2262</v>
      </c>
      <c r="E452" s="40" t="str">
        <f>_xlfn.XLOOKUP(Tabla12[[#This Row],[codigo]],Tabla5[codigo],Tabla5[Empleado])</f>
        <v>ELENIS ALTAGRACIA HEREDIA LOPEZ</v>
      </c>
      <c r="F452" s="40" t="str">
        <f>_xlfn.XLOOKUP(Tabla12[[#This Row],[codigo]],Tabla5[codigo],Tabla5[Cargo])</f>
        <v>PROFESOR (A)</v>
      </c>
      <c r="G452" s="40" t="str">
        <f>_xlfn.XLOOKUP(Tabla12[[#This Row],[codigo]],Tabla5[codigo],Tabla5[Lugar Funciones])</f>
        <v>VICEMINISTERIO DE CREATIVIDAD Y FORMACION ARTISTICA</v>
      </c>
      <c r="H452" s="45" t="str">
        <f>Tabla12[[#This Row],[TIPO]]</f>
        <v>FIJO</v>
      </c>
      <c r="I452" s="45" t="e">
        <f>_xlfn.XLOOKUP(Tabla12[[#This Row],[nodoc]],'[1]Temporales 2022'!$B$146:$B$362,'[1]Temporales 2022'!$F$146:$F$362)</f>
        <v>#N/A</v>
      </c>
      <c r="J452" s="45" t="e">
        <f>_xlfn.XLOOKUP(Tabla12[[#This Row],[nodoc]],'[1]Temporales 2022'!$B$146:$B$362,'[1]Temporales 2022'!$G$146:$G$362)</f>
        <v>#N/A</v>
      </c>
      <c r="K452" s="43">
        <v>13200</v>
      </c>
      <c r="L452" s="46">
        <v>0</v>
      </c>
      <c r="M452" s="43">
        <v>401.28</v>
      </c>
      <c r="N452" s="43">
        <v>378.84</v>
      </c>
      <c r="O452" s="44">
        <f>+Tabla12[[#This Row],[sbruto]]-Tabla12[[#This Row],[Impuesto Sobre la R]]-Tabla12[[#This Row],[Seguro Familiar de]]-Tabla12[[#This Row],[AFP]]-Tabla12[[#This Row],[sneto]]</f>
        <v>25</v>
      </c>
      <c r="P452" s="41">
        <v>12394.88</v>
      </c>
      <c r="Q452" s="15" t="str" cm="1">
        <f t="array" ref="Q452">_xlfn.XLOOKUP(Tabla12[[#This Row],[codigo]],Tabla5[codigo],LEFT(Tabla5[Genero],1))</f>
        <v>F</v>
      </c>
      <c r="R452" s="15" t="str">
        <f>_xlfn.XLOOKUP(Tabla12[[#This Row],[codigo]],Tabla5[codigo],Tabla5[Lugar Funciones Codigo])</f>
        <v>01.83.02</v>
      </c>
    </row>
    <row r="453" spans="1:18">
      <c r="A453" s="40" t="s">
        <v>11</v>
      </c>
      <c r="B453" s="40" t="str">
        <f t="shared" si="7"/>
        <v>2.1.1.1.0140221050533</v>
      </c>
      <c r="C453" s="40" t="str">
        <f>_xlfn.XLOOKUP(A453,ctas[Tipo Empleado],ctas[cta])</f>
        <v>2.1.1.1.01</v>
      </c>
      <c r="D453" s="40" t="s">
        <v>2321</v>
      </c>
      <c r="E453" s="40" t="str">
        <f>_xlfn.XLOOKUP(Tabla12[[#This Row],[codigo]],Tabla5[codigo],Tabla5[Empleado])</f>
        <v>JOSE FRANCISCO HOLGUIN PEÑA</v>
      </c>
      <c r="F453" s="40" t="str">
        <f>_xlfn.XLOOKUP(Tabla12[[#This Row],[codigo]],Tabla5[codigo],Tabla5[Cargo])</f>
        <v>MAESTRO (A)</v>
      </c>
      <c r="G453" s="40" t="str">
        <f>_xlfn.XLOOKUP(Tabla12[[#This Row],[codigo]],Tabla5[codigo],Tabla5[Lugar Funciones])</f>
        <v>VICEMINISTERIO DE CREATIVIDAD Y FORMACION ARTISTICA</v>
      </c>
      <c r="H453" s="45" t="str">
        <f>Tabla12[[#This Row],[TIPO]]</f>
        <v>FIJO</v>
      </c>
      <c r="I453" s="45" t="e">
        <f>_xlfn.XLOOKUP(Tabla12[[#This Row],[nodoc]],'[1]Temporales 2022'!$B$146:$B$362,'[1]Temporales 2022'!$F$146:$F$362)</f>
        <v>#N/A</v>
      </c>
      <c r="J453" s="45" t="e">
        <f>_xlfn.XLOOKUP(Tabla12[[#This Row],[nodoc]],'[1]Temporales 2022'!$B$146:$B$362,'[1]Temporales 2022'!$G$146:$G$362)</f>
        <v>#N/A</v>
      </c>
      <c r="K453" s="43">
        <v>13200</v>
      </c>
      <c r="L453" s="46">
        <v>0</v>
      </c>
      <c r="M453" s="43">
        <v>401.28</v>
      </c>
      <c r="N453" s="43">
        <v>378.84</v>
      </c>
      <c r="O453" s="44">
        <f>+Tabla12[[#This Row],[sbruto]]-Tabla12[[#This Row],[Impuesto Sobre la R]]-Tabla12[[#This Row],[Seguro Familiar de]]-Tabla12[[#This Row],[AFP]]-Tabla12[[#This Row],[sneto]]</f>
        <v>25</v>
      </c>
      <c r="P453" s="41">
        <v>12394.88</v>
      </c>
      <c r="Q453" s="15" t="str" cm="1">
        <f t="array" ref="Q453">_xlfn.XLOOKUP(Tabla12[[#This Row],[codigo]],Tabla5[codigo],LEFT(Tabla5[Genero],1))</f>
        <v>M</v>
      </c>
      <c r="R453" s="15" t="str">
        <f>_xlfn.XLOOKUP(Tabla12[[#This Row],[codigo]],Tabla5[codigo],Tabla5[Lugar Funciones Codigo])</f>
        <v>01.83.02</v>
      </c>
    </row>
    <row r="454" spans="1:18">
      <c r="A454" s="40" t="s">
        <v>11</v>
      </c>
      <c r="B454" s="40" t="str">
        <f t="shared" si="7"/>
        <v>2.1.1.1.0100115669665</v>
      </c>
      <c r="C454" s="40" t="str">
        <f>_xlfn.XLOOKUP(A454,ctas[Tipo Empleado],ctas[cta])</f>
        <v>2.1.1.1.01</v>
      </c>
      <c r="D454" s="40" t="s">
        <v>2332</v>
      </c>
      <c r="E454" s="40" t="str">
        <f>_xlfn.XLOOKUP(Tabla12[[#This Row],[codigo]],Tabla5[codigo],Tabla5[Empleado])</f>
        <v>JUAN CAONABO TAVERAS</v>
      </c>
      <c r="F454" s="40" t="str">
        <f>_xlfn.XLOOKUP(Tabla12[[#This Row],[codigo]],Tabla5[codigo],Tabla5[Cargo])</f>
        <v>MAESTRO (A)</v>
      </c>
      <c r="G454" s="40" t="str">
        <f>_xlfn.XLOOKUP(Tabla12[[#This Row],[codigo]],Tabla5[codigo],Tabla5[Lugar Funciones])</f>
        <v>VICEMINISTERIO DE CREATIVIDAD Y FORMACION ARTISTICA</v>
      </c>
      <c r="H454" s="45" t="str">
        <f>Tabla12[[#This Row],[TIPO]]</f>
        <v>FIJO</v>
      </c>
      <c r="I454" s="45" t="e">
        <f>_xlfn.XLOOKUP(Tabla12[[#This Row],[nodoc]],'[1]Temporales 2022'!$B$146:$B$362,'[1]Temporales 2022'!$F$146:$F$362)</f>
        <v>#N/A</v>
      </c>
      <c r="J454" s="45" t="e">
        <f>_xlfn.XLOOKUP(Tabla12[[#This Row],[nodoc]],'[1]Temporales 2022'!$B$146:$B$362,'[1]Temporales 2022'!$G$146:$G$362)</f>
        <v>#N/A</v>
      </c>
      <c r="K454" s="43">
        <v>13200</v>
      </c>
      <c r="L454" s="46">
        <v>0</v>
      </c>
      <c r="M454" s="43">
        <v>401.28</v>
      </c>
      <c r="N454" s="43">
        <v>378.84</v>
      </c>
      <c r="O454" s="44">
        <f>+Tabla12[[#This Row],[sbruto]]-Tabla12[[#This Row],[Impuesto Sobre la R]]-Tabla12[[#This Row],[Seguro Familiar de]]-Tabla12[[#This Row],[AFP]]-Tabla12[[#This Row],[sneto]]</f>
        <v>25</v>
      </c>
      <c r="P454" s="41">
        <v>12394.88</v>
      </c>
      <c r="Q454" s="15" t="str" cm="1">
        <f t="array" ref="Q454">_xlfn.XLOOKUP(Tabla12[[#This Row],[codigo]],Tabla5[codigo],LEFT(Tabla5[Genero],1))</f>
        <v>M</v>
      </c>
      <c r="R454" s="15" t="str">
        <f>_xlfn.XLOOKUP(Tabla12[[#This Row],[codigo]],Tabla5[codigo],Tabla5[Lugar Funciones Codigo])</f>
        <v>01.83.02</v>
      </c>
    </row>
    <row r="455" spans="1:18">
      <c r="A455" s="40" t="s">
        <v>11</v>
      </c>
      <c r="B455" s="40" t="str">
        <f t="shared" si="7"/>
        <v>2.1.1.1.0100115518706</v>
      </c>
      <c r="C455" s="40" t="str">
        <f>_xlfn.XLOOKUP(A455,ctas[Tipo Empleado],ctas[cta])</f>
        <v>2.1.1.1.01</v>
      </c>
      <c r="D455" s="40" t="s">
        <v>2475</v>
      </c>
      <c r="E455" s="40" t="str">
        <f>_xlfn.XLOOKUP(Tabla12[[#This Row],[codigo]],Tabla5[codigo],Tabla5[Empleado])</f>
        <v>YESSELENNY MARTE PEREZ</v>
      </c>
      <c r="F455" s="40" t="str">
        <f>_xlfn.XLOOKUP(Tabla12[[#This Row],[codigo]],Tabla5[codigo],Tabla5[Cargo])</f>
        <v>MAESTRO (A)</v>
      </c>
      <c r="G455" s="40" t="str">
        <f>_xlfn.XLOOKUP(Tabla12[[#This Row],[codigo]],Tabla5[codigo],Tabla5[Lugar Funciones])</f>
        <v>VICEMINISTERIO DE CREATIVIDAD Y FORMACION ARTISTICA</v>
      </c>
      <c r="H455" s="45" t="str">
        <f>Tabla12[[#This Row],[TIPO]]</f>
        <v>FIJO</v>
      </c>
      <c r="I455" s="45" t="e">
        <f>_xlfn.XLOOKUP(Tabla12[[#This Row],[nodoc]],'[1]Temporales 2022'!$B$146:$B$362,'[1]Temporales 2022'!$F$146:$F$362)</f>
        <v>#N/A</v>
      </c>
      <c r="J455" s="45" t="e">
        <f>_xlfn.XLOOKUP(Tabla12[[#This Row],[nodoc]],'[1]Temporales 2022'!$B$146:$B$362,'[1]Temporales 2022'!$G$146:$G$362)</f>
        <v>#N/A</v>
      </c>
      <c r="K455" s="43">
        <v>12375</v>
      </c>
      <c r="L455" s="46">
        <v>0</v>
      </c>
      <c r="M455" s="43">
        <v>376.2</v>
      </c>
      <c r="N455" s="43">
        <v>355.16</v>
      </c>
      <c r="O455" s="44">
        <f>+Tabla12[[#This Row],[sbruto]]-Tabla12[[#This Row],[Impuesto Sobre la R]]-Tabla12[[#This Row],[Seguro Familiar de]]-Tabla12[[#This Row],[AFP]]-Tabla12[[#This Row],[sneto]]</f>
        <v>25</v>
      </c>
      <c r="P455" s="41">
        <v>11618.64</v>
      </c>
      <c r="Q455" s="15" t="str" cm="1">
        <f t="array" ref="Q455">_xlfn.XLOOKUP(Tabla12[[#This Row],[codigo]],Tabla5[codigo],LEFT(Tabla5[Genero],1))</f>
        <v>F</v>
      </c>
      <c r="R455" s="15" t="str">
        <f>_xlfn.XLOOKUP(Tabla12[[#This Row],[codigo]],Tabla5[codigo],Tabla5[Lugar Funciones Codigo])</f>
        <v>01.83.02</v>
      </c>
    </row>
    <row r="456" spans="1:18">
      <c r="A456" s="40" t="s">
        <v>11</v>
      </c>
      <c r="B456" s="40" t="str">
        <f t="shared" si="7"/>
        <v>2.1.1.1.0109300123172</v>
      </c>
      <c r="C456" s="40" t="str">
        <f>_xlfn.XLOOKUP(A456,ctas[Tipo Empleado],ctas[cta])</f>
        <v>2.1.1.1.01</v>
      </c>
      <c r="D456" s="40" t="s">
        <v>2245</v>
      </c>
      <c r="E456" s="40" t="str">
        <f>_xlfn.XLOOKUP(Tabla12[[#This Row],[codigo]],Tabla5[codigo],Tabla5[Empleado])</f>
        <v>DANIA ANTONIA GONZALEZ MARTE</v>
      </c>
      <c r="F456" s="40" t="str">
        <f>_xlfn.XLOOKUP(Tabla12[[#This Row],[codigo]],Tabla5[codigo],Tabla5[Cargo])</f>
        <v>MAESTRO (A)</v>
      </c>
      <c r="G456" s="40" t="str">
        <f>_xlfn.XLOOKUP(Tabla12[[#This Row],[codigo]],Tabla5[codigo],Tabla5[Lugar Funciones])</f>
        <v>VICEMINISTERIO DE CREATIVIDAD Y FORMACION ARTISTICA</v>
      </c>
      <c r="H456" s="43" t="str">
        <f>Tabla12[[#This Row],[TIPO]]</f>
        <v>FIJO</v>
      </c>
      <c r="I456" s="43" t="e">
        <f>_xlfn.XLOOKUP(Tabla12[[#This Row],[nodoc]],'[1]Temporales 2022'!$B$146:$B$362,'[1]Temporales 2022'!$F$146:$F$362)</f>
        <v>#N/A</v>
      </c>
      <c r="J456" s="43" t="e">
        <f>_xlfn.XLOOKUP(Tabla12[[#This Row],[nodoc]],'[1]Temporales 2022'!$B$146:$B$362,'[1]Temporales 2022'!$G$146:$G$362)</f>
        <v>#N/A</v>
      </c>
      <c r="K456" s="43">
        <v>12320</v>
      </c>
      <c r="L456" s="44">
        <v>0</v>
      </c>
      <c r="M456" s="43">
        <v>374.53</v>
      </c>
      <c r="N456" s="43">
        <v>353.58</v>
      </c>
      <c r="O456" s="44">
        <f>+Tabla12[[#This Row],[sbruto]]-Tabla12[[#This Row],[Impuesto Sobre la R]]-Tabla12[[#This Row],[Seguro Familiar de]]-Tabla12[[#This Row],[AFP]]-Tabla12[[#This Row],[sneto]]</f>
        <v>7517.8799999999992</v>
      </c>
      <c r="P456" s="41">
        <v>4074.01</v>
      </c>
      <c r="Q456" s="15" t="str" cm="1">
        <f t="array" ref="Q456">_xlfn.XLOOKUP(Tabla12[[#This Row],[codigo]],Tabla5[codigo],LEFT(Tabla5[Genero],1))</f>
        <v>F</v>
      </c>
      <c r="R456" s="15" t="str">
        <f>_xlfn.XLOOKUP(Tabla12[[#This Row],[codigo]],Tabla5[codigo],Tabla5[Lugar Funciones Codigo])</f>
        <v>01.83.02</v>
      </c>
    </row>
    <row r="457" spans="1:18">
      <c r="A457" s="40" t="s">
        <v>11</v>
      </c>
      <c r="B457" s="40" t="str">
        <f t="shared" si="7"/>
        <v>2.1.1.1.0100102872660</v>
      </c>
      <c r="C457" s="40" t="str">
        <f>_xlfn.XLOOKUP(A457,ctas[Tipo Empleado],ctas[cta])</f>
        <v>2.1.1.1.01</v>
      </c>
      <c r="D457" s="40" t="s">
        <v>2385</v>
      </c>
      <c r="E457" s="40" t="str">
        <f>_xlfn.XLOOKUP(Tabla12[[#This Row],[codigo]],Tabla5[codigo],Tabla5[Empleado])</f>
        <v>MILAGROS AMPARO PEREZ MENDEZ</v>
      </c>
      <c r="F457" s="40" t="str">
        <f>_xlfn.XLOOKUP(Tabla12[[#This Row],[codigo]],Tabla5[codigo],Tabla5[Cargo])</f>
        <v>INSTRUCTOR (A)</v>
      </c>
      <c r="G457" s="40" t="str">
        <f>_xlfn.XLOOKUP(Tabla12[[#This Row],[codigo]],Tabla5[codigo],Tabla5[Lugar Funciones])</f>
        <v>VICEMINISTERIO DE CREATIVIDAD Y FORMACION ARTISTICA</v>
      </c>
      <c r="H457" s="45" t="str">
        <f>Tabla12[[#This Row],[TIPO]]</f>
        <v>FIJO</v>
      </c>
      <c r="I457" s="45" t="e">
        <f>_xlfn.XLOOKUP(Tabla12[[#This Row],[nodoc]],'[1]Temporales 2022'!$B$146:$B$362,'[1]Temporales 2022'!$F$146:$F$362)</f>
        <v>#N/A</v>
      </c>
      <c r="J457" s="45" t="e">
        <f>_xlfn.XLOOKUP(Tabla12[[#This Row],[nodoc]],'[1]Temporales 2022'!$B$146:$B$362,'[1]Temporales 2022'!$G$146:$G$362)</f>
        <v>#N/A</v>
      </c>
      <c r="K457" s="43">
        <v>11400.33</v>
      </c>
      <c r="L457" s="46">
        <v>0</v>
      </c>
      <c r="M457" s="43">
        <v>346.57</v>
      </c>
      <c r="N457" s="43">
        <v>327.19</v>
      </c>
      <c r="O457" s="44">
        <f>+Tabla12[[#This Row],[sbruto]]-Tabla12[[#This Row],[Impuesto Sobre la R]]-Tabla12[[#This Row],[Seguro Familiar de]]-Tabla12[[#This Row],[AFP]]-Tabla12[[#This Row],[sneto]]</f>
        <v>75</v>
      </c>
      <c r="P457" s="41">
        <v>10651.57</v>
      </c>
      <c r="Q457" s="15" t="str" cm="1">
        <f t="array" ref="Q457">_xlfn.XLOOKUP(Tabla12[[#This Row],[codigo]],Tabla5[codigo],LEFT(Tabla5[Genero],1))</f>
        <v>F</v>
      </c>
      <c r="R457" s="15" t="str">
        <f>_xlfn.XLOOKUP(Tabla12[[#This Row],[codigo]],Tabla5[codigo],Tabla5[Lugar Funciones Codigo])</f>
        <v>01.83.02</v>
      </c>
    </row>
    <row r="458" spans="1:18">
      <c r="A458" s="40" t="s">
        <v>11</v>
      </c>
      <c r="B458" s="40" t="str">
        <f t="shared" si="7"/>
        <v>2.1.1.1.0103300083809</v>
      </c>
      <c r="C458" s="40" t="str">
        <f>_xlfn.XLOOKUP(A458,ctas[Tipo Empleado],ctas[cta])</f>
        <v>2.1.1.1.01</v>
      </c>
      <c r="D458" s="40" t="s">
        <v>2232</v>
      </c>
      <c r="E458" s="40" t="str">
        <f>_xlfn.XLOOKUP(Tabla12[[#This Row],[codigo]],Tabla5[codigo],Tabla5[Empleado])</f>
        <v>CARLOS JOEL MAÑON REYES</v>
      </c>
      <c r="F458" s="40" t="str">
        <f>_xlfn.XLOOKUP(Tabla12[[#This Row],[codigo]],Tabla5[codigo],Tabla5[Cargo])</f>
        <v>PROFESOR (A)</v>
      </c>
      <c r="G458" s="40" t="str">
        <f>_xlfn.XLOOKUP(Tabla12[[#This Row],[codigo]],Tabla5[codigo],Tabla5[Lugar Funciones])</f>
        <v>VICEMINISTERIO DE CREATIVIDAD Y FORMACION ARTISTICA</v>
      </c>
      <c r="H458" s="45" t="str">
        <f>Tabla12[[#This Row],[TIPO]]</f>
        <v>FIJO</v>
      </c>
      <c r="I458" s="45" t="e">
        <f>_xlfn.XLOOKUP(Tabla12[[#This Row],[nodoc]],'[1]Temporales 2022'!$B$146:$B$362,'[1]Temporales 2022'!$F$146:$F$362)</f>
        <v>#N/A</v>
      </c>
      <c r="J458" s="45" t="e">
        <f>_xlfn.XLOOKUP(Tabla12[[#This Row],[nodoc]],'[1]Temporales 2022'!$B$146:$B$362,'[1]Temporales 2022'!$G$146:$G$362)</f>
        <v>#N/A</v>
      </c>
      <c r="K458" s="43">
        <v>11000</v>
      </c>
      <c r="L458" s="46">
        <v>0</v>
      </c>
      <c r="M458" s="43">
        <v>334.4</v>
      </c>
      <c r="N458" s="43">
        <v>315.7</v>
      </c>
      <c r="O458" s="44">
        <f>+Tabla12[[#This Row],[sbruto]]-Tabla12[[#This Row],[Impuesto Sobre la R]]-Tabla12[[#This Row],[Seguro Familiar de]]-Tabla12[[#This Row],[AFP]]-Tabla12[[#This Row],[sneto]]</f>
        <v>25</v>
      </c>
      <c r="P458" s="41">
        <v>10324.9</v>
      </c>
      <c r="Q458" s="15" t="str" cm="1">
        <f t="array" ref="Q458">_xlfn.XLOOKUP(Tabla12[[#This Row],[codigo]],Tabla5[codigo],LEFT(Tabla5[Genero],1))</f>
        <v>M</v>
      </c>
      <c r="R458" s="15" t="str">
        <f>_xlfn.XLOOKUP(Tabla12[[#This Row],[codigo]],Tabla5[codigo],Tabla5[Lugar Funciones Codigo])</f>
        <v>01.83.02</v>
      </c>
    </row>
    <row r="459" spans="1:18">
      <c r="A459" s="40" t="s">
        <v>11</v>
      </c>
      <c r="B459" s="40" t="str">
        <f t="shared" si="7"/>
        <v>2.1.1.1.0100115600124</v>
      </c>
      <c r="C459" s="40" t="str">
        <f>_xlfn.XLOOKUP(A459,ctas[Tipo Empleado],ctas[cta])</f>
        <v>2.1.1.1.01</v>
      </c>
      <c r="D459" s="40" t="s">
        <v>2370</v>
      </c>
      <c r="E459" s="40" t="str">
        <f>_xlfn.XLOOKUP(Tabla12[[#This Row],[codigo]],Tabla5[codigo],Tabla5[Empleado])</f>
        <v>MARIA ANTONIA DE LA ROSA</v>
      </c>
      <c r="F459" s="40" t="str">
        <f>_xlfn.XLOOKUP(Tabla12[[#This Row],[codigo]],Tabla5[codigo],Tabla5[Cargo])</f>
        <v>PROFESOR (A)</v>
      </c>
      <c r="G459" s="40" t="str">
        <f>_xlfn.XLOOKUP(Tabla12[[#This Row],[codigo]],Tabla5[codigo],Tabla5[Lugar Funciones])</f>
        <v>VICEMINISTERIO DE CREATIVIDAD Y FORMACION ARTISTICA</v>
      </c>
      <c r="H459" s="45" t="str">
        <f>Tabla12[[#This Row],[TIPO]]</f>
        <v>FIJO</v>
      </c>
      <c r="I459" s="45" t="e">
        <f>_xlfn.XLOOKUP(Tabla12[[#This Row],[nodoc]],'[1]Temporales 2022'!$B$146:$B$362,'[1]Temporales 2022'!$F$146:$F$362)</f>
        <v>#N/A</v>
      </c>
      <c r="J459" s="45" t="e">
        <f>_xlfn.XLOOKUP(Tabla12[[#This Row],[nodoc]],'[1]Temporales 2022'!$B$146:$B$362,'[1]Temporales 2022'!$G$146:$G$362)</f>
        <v>#N/A</v>
      </c>
      <c r="K459" s="43">
        <v>11000</v>
      </c>
      <c r="L459" s="46">
        <v>0</v>
      </c>
      <c r="M459" s="43">
        <v>334.4</v>
      </c>
      <c r="N459" s="43">
        <v>315.7</v>
      </c>
      <c r="O459" s="44">
        <f>+Tabla12[[#This Row],[sbruto]]-Tabla12[[#This Row],[Impuesto Sobre la R]]-Tabla12[[#This Row],[Seguro Familiar de]]-Tabla12[[#This Row],[AFP]]-Tabla12[[#This Row],[sneto]]</f>
        <v>25</v>
      </c>
      <c r="P459" s="41">
        <v>10324.9</v>
      </c>
      <c r="Q459" s="15" t="str" cm="1">
        <f t="array" ref="Q459">_xlfn.XLOOKUP(Tabla12[[#This Row],[codigo]],Tabla5[codigo],LEFT(Tabla5[Genero],1))</f>
        <v>F</v>
      </c>
      <c r="R459" s="15" t="str">
        <f>_xlfn.XLOOKUP(Tabla12[[#This Row],[codigo]],Tabla5[codigo],Tabla5[Lugar Funciones Codigo])</f>
        <v>01.83.02</v>
      </c>
    </row>
    <row r="460" spans="1:18">
      <c r="A460" s="40" t="s">
        <v>11</v>
      </c>
      <c r="B460" s="40" t="str">
        <f t="shared" si="7"/>
        <v>2.1.1.1.0109300263275</v>
      </c>
      <c r="C460" s="40" t="str">
        <f>_xlfn.XLOOKUP(A460,ctas[Tipo Empleado],ctas[cta])</f>
        <v>2.1.1.1.01</v>
      </c>
      <c r="D460" s="40" t="s">
        <v>2230</v>
      </c>
      <c r="E460" s="40" t="str">
        <f>_xlfn.XLOOKUP(Tabla12[[#This Row],[codigo]],Tabla5[codigo],Tabla5[Empleado])</f>
        <v>CARLOS FLORENTINO DE LEON</v>
      </c>
      <c r="F460" s="40" t="str">
        <f>_xlfn.XLOOKUP(Tabla12[[#This Row],[codigo]],Tabla5[codigo],Tabla5[Cargo])</f>
        <v>COORDINADOR (A)</v>
      </c>
      <c r="G460" s="40" t="str">
        <f>_xlfn.XLOOKUP(Tabla12[[#This Row],[codigo]],Tabla5[codigo],Tabla5[Lugar Funciones])</f>
        <v>VICEMINISTERIO DE CREATIVIDAD Y FORMACION ARTISTICA</v>
      </c>
      <c r="H460" s="45" t="str">
        <f>Tabla12[[#This Row],[TIPO]]</f>
        <v>FIJO</v>
      </c>
      <c r="I460" s="45" t="e">
        <f>_xlfn.XLOOKUP(Tabla12[[#This Row],[nodoc]],'[1]Temporales 2022'!$B$146:$B$362,'[1]Temporales 2022'!$F$146:$F$362)</f>
        <v>#N/A</v>
      </c>
      <c r="J460" s="45" t="e">
        <f>_xlfn.XLOOKUP(Tabla12[[#This Row],[nodoc]],'[1]Temporales 2022'!$B$146:$B$362,'[1]Temporales 2022'!$G$146:$G$362)</f>
        <v>#N/A</v>
      </c>
      <c r="K460" s="43">
        <v>10000</v>
      </c>
      <c r="L460" s="46">
        <v>0</v>
      </c>
      <c r="M460" s="43">
        <v>304</v>
      </c>
      <c r="N460" s="43">
        <v>287</v>
      </c>
      <c r="O460" s="44">
        <f>+Tabla12[[#This Row],[sbruto]]-Tabla12[[#This Row],[Impuesto Sobre la R]]-Tabla12[[#This Row],[Seguro Familiar de]]-Tabla12[[#This Row],[AFP]]-Tabla12[[#This Row],[sneto]]</f>
        <v>25</v>
      </c>
      <c r="P460" s="41">
        <v>9384</v>
      </c>
      <c r="Q460" s="15" t="str" cm="1">
        <f t="array" ref="Q460">_xlfn.XLOOKUP(Tabla12[[#This Row],[codigo]],Tabla5[codigo],LEFT(Tabla5[Genero],1))</f>
        <v>M</v>
      </c>
      <c r="R460" s="15" t="str">
        <f>_xlfn.XLOOKUP(Tabla12[[#This Row],[codigo]],Tabla5[codigo],Tabla5[Lugar Funciones Codigo])</f>
        <v>01.83.02</v>
      </c>
    </row>
    <row r="461" spans="1:18">
      <c r="A461" s="40" t="s">
        <v>11</v>
      </c>
      <c r="B461" s="40" t="str">
        <f t="shared" si="7"/>
        <v>2.1.1.1.0100800272593</v>
      </c>
      <c r="C461" s="40" t="str">
        <f>_xlfn.XLOOKUP(A461,ctas[Tipo Empleado],ctas[cta])</f>
        <v>2.1.1.1.01</v>
      </c>
      <c r="D461" s="40" t="s">
        <v>2248</v>
      </c>
      <c r="E461" s="40" t="str">
        <f>_xlfn.XLOOKUP(Tabla12[[#This Row],[codigo]],Tabla5[codigo],Tabla5[Empleado])</f>
        <v>DEISI MARIA MARTE LIRIANO</v>
      </c>
      <c r="F461" s="40" t="str">
        <f>_xlfn.XLOOKUP(Tabla12[[#This Row],[codigo]],Tabla5[codigo],Tabla5[Cargo])</f>
        <v>MAESTRA</v>
      </c>
      <c r="G461" s="40" t="str">
        <f>_xlfn.XLOOKUP(Tabla12[[#This Row],[codigo]],Tabla5[codigo],Tabla5[Lugar Funciones])</f>
        <v>VICEMINISTERIO DE CREATIVIDAD Y FORMACION ARTISTICA</v>
      </c>
      <c r="H461" s="45" t="str">
        <f>Tabla12[[#This Row],[TIPO]]</f>
        <v>FIJO</v>
      </c>
      <c r="I461" s="45" t="e">
        <f>_xlfn.XLOOKUP(Tabla12[[#This Row],[nodoc]],'[1]Temporales 2022'!$B$146:$B$362,'[1]Temporales 2022'!$F$146:$F$362)</f>
        <v>#N/A</v>
      </c>
      <c r="J461" s="45" t="e">
        <f>_xlfn.XLOOKUP(Tabla12[[#This Row],[nodoc]],'[1]Temporales 2022'!$B$146:$B$362,'[1]Temporales 2022'!$G$146:$G$362)</f>
        <v>#N/A</v>
      </c>
      <c r="K461" s="43">
        <v>10000</v>
      </c>
      <c r="L461" s="46">
        <v>0</v>
      </c>
      <c r="M461" s="43">
        <v>304</v>
      </c>
      <c r="N461" s="43">
        <v>287</v>
      </c>
      <c r="O461" s="44">
        <f>+Tabla12[[#This Row],[sbruto]]-Tabla12[[#This Row],[Impuesto Sobre la R]]-Tabla12[[#This Row],[Seguro Familiar de]]-Tabla12[[#This Row],[AFP]]-Tabla12[[#This Row],[sneto]]</f>
        <v>25</v>
      </c>
      <c r="P461" s="41">
        <v>9384</v>
      </c>
      <c r="Q461" s="15" t="str" cm="1">
        <f t="array" ref="Q461">_xlfn.XLOOKUP(Tabla12[[#This Row],[codigo]],Tabla5[codigo],LEFT(Tabla5[Genero],1))</f>
        <v>F</v>
      </c>
      <c r="R461" s="15" t="str">
        <f>_xlfn.XLOOKUP(Tabla12[[#This Row],[codigo]],Tabla5[codigo],Tabla5[Lugar Funciones Codigo])</f>
        <v>01.83.02</v>
      </c>
    </row>
    <row r="462" spans="1:18">
      <c r="A462" s="40" t="s">
        <v>11</v>
      </c>
      <c r="B462" s="40" t="str">
        <f t="shared" si="7"/>
        <v>2.1.1.1.0101800610808</v>
      </c>
      <c r="C462" s="40" t="str">
        <f>_xlfn.XLOOKUP(A462,ctas[Tipo Empleado],ctas[cta])</f>
        <v>2.1.1.1.01</v>
      </c>
      <c r="D462" s="40" t="s">
        <v>2261</v>
      </c>
      <c r="E462" s="40" t="str">
        <f>_xlfn.XLOOKUP(Tabla12[[#This Row],[codigo]],Tabla5[codigo],Tabla5[Empleado])</f>
        <v>EDWIN ONASSIS FELIZ VILLANUEVA</v>
      </c>
      <c r="F462" s="40" t="str">
        <f>_xlfn.XLOOKUP(Tabla12[[#This Row],[codigo]],Tabla5[codigo],Tabla5[Cargo])</f>
        <v>VIGILANTE</v>
      </c>
      <c r="G462" s="40" t="str">
        <f>_xlfn.XLOOKUP(Tabla12[[#This Row],[codigo]],Tabla5[codigo],Tabla5[Lugar Funciones])</f>
        <v>VICEMINISTERIO DE CREATIVIDAD Y FORMACION ARTISTICA</v>
      </c>
      <c r="H462" s="45" t="str">
        <f>Tabla12[[#This Row],[TIPO]]</f>
        <v>FIJO</v>
      </c>
      <c r="I462" s="45" t="e">
        <f>_xlfn.XLOOKUP(Tabla12[[#This Row],[nodoc]],'[1]Temporales 2022'!$B$146:$B$362,'[1]Temporales 2022'!$F$146:$F$362)</f>
        <v>#N/A</v>
      </c>
      <c r="J462" s="45" t="e">
        <f>_xlfn.XLOOKUP(Tabla12[[#This Row],[nodoc]],'[1]Temporales 2022'!$B$146:$B$362,'[1]Temporales 2022'!$G$146:$G$362)</f>
        <v>#N/A</v>
      </c>
      <c r="K462" s="43">
        <v>10000</v>
      </c>
      <c r="L462" s="46">
        <v>0</v>
      </c>
      <c r="M462" s="43">
        <v>304</v>
      </c>
      <c r="N462" s="43">
        <v>287</v>
      </c>
      <c r="O462" s="44">
        <f>+Tabla12[[#This Row],[sbruto]]-Tabla12[[#This Row],[Impuesto Sobre la R]]-Tabla12[[#This Row],[Seguro Familiar de]]-Tabla12[[#This Row],[AFP]]-Tabla12[[#This Row],[sneto]]</f>
        <v>25</v>
      </c>
      <c r="P462" s="41">
        <v>9384</v>
      </c>
      <c r="Q462" s="15" t="str" cm="1">
        <f t="array" ref="Q462">_xlfn.XLOOKUP(Tabla12[[#This Row],[codigo]],Tabla5[codigo],LEFT(Tabla5[Genero],1))</f>
        <v>M</v>
      </c>
      <c r="R462" s="15" t="str">
        <f>_xlfn.XLOOKUP(Tabla12[[#This Row],[codigo]],Tabla5[codigo],Tabla5[Lugar Funciones Codigo])</f>
        <v>01.83.02</v>
      </c>
    </row>
    <row r="463" spans="1:18">
      <c r="A463" s="40" t="s">
        <v>11</v>
      </c>
      <c r="B463" s="40" t="str">
        <f t="shared" si="7"/>
        <v>2.1.1.1.0101800081752</v>
      </c>
      <c r="C463" s="40" t="str">
        <f>_xlfn.XLOOKUP(A463,ctas[Tipo Empleado],ctas[cta])</f>
        <v>2.1.1.1.01</v>
      </c>
      <c r="D463" s="40" t="s">
        <v>2269</v>
      </c>
      <c r="E463" s="40" t="str">
        <f>_xlfn.XLOOKUP(Tabla12[[#This Row],[codigo]],Tabla5[codigo],Tabla5[Empleado])</f>
        <v>EVANGELINA CUEVAS</v>
      </c>
      <c r="F463" s="40" t="str">
        <f>_xlfn.XLOOKUP(Tabla12[[#This Row],[codigo]],Tabla5[codigo],Tabla5[Cargo])</f>
        <v>CONSERJE</v>
      </c>
      <c r="G463" s="40" t="str">
        <f>_xlfn.XLOOKUP(Tabla12[[#This Row],[codigo]],Tabla5[codigo],Tabla5[Lugar Funciones])</f>
        <v>VICEMINISTERIO DE CREATIVIDAD Y FORMACION ARTISTICA</v>
      </c>
      <c r="H463" s="45" t="str">
        <f>Tabla12[[#This Row],[TIPO]]</f>
        <v>FIJO</v>
      </c>
      <c r="I463" s="45" t="e">
        <f>_xlfn.XLOOKUP(Tabla12[[#This Row],[nodoc]],'[1]Temporales 2022'!$B$146:$B$362,'[1]Temporales 2022'!$F$146:$F$362)</f>
        <v>#N/A</v>
      </c>
      <c r="J463" s="45" t="e">
        <f>_xlfn.XLOOKUP(Tabla12[[#This Row],[nodoc]],'[1]Temporales 2022'!$B$146:$B$362,'[1]Temporales 2022'!$G$146:$G$362)</f>
        <v>#N/A</v>
      </c>
      <c r="K463" s="43">
        <v>10000</v>
      </c>
      <c r="L463" s="46">
        <v>0</v>
      </c>
      <c r="M463" s="43">
        <v>304</v>
      </c>
      <c r="N463" s="43">
        <v>287</v>
      </c>
      <c r="O463" s="44">
        <f>+Tabla12[[#This Row],[sbruto]]-Tabla12[[#This Row],[Impuesto Sobre la R]]-Tabla12[[#This Row],[Seguro Familiar de]]-Tabla12[[#This Row],[AFP]]-Tabla12[[#This Row],[sneto]]</f>
        <v>25</v>
      </c>
      <c r="P463" s="41">
        <v>9384</v>
      </c>
      <c r="Q463" s="15" t="str" cm="1">
        <f t="array" ref="Q463">_xlfn.XLOOKUP(Tabla12[[#This Row],[codigo]],Tabla5[codigo],LEFT(Tabla5[Genero],1))</f>
        <v>F</v>
      </c>
      <c r="R463" s="15" t="str">
        <f>_xlfn.XLOOKUP(Tabla12[[#This Row],[codigo]],Tabla5[codigo],Tabla5[Lugar Funciones Codigo])</f>
        <v>01.83.02</v>
      </c>
    </row>
    <row r="464" spans="1:18">
      <c r="A464" s="40" t="s">
        <v>11</v>
      </c>
      <c r="B464" s="40" t="str">
        <f t="shared" si="7"/>
        <v>2.1.1.1.0103400195826</v>
      </c>
      <c r="C464" s="40" t="str">
        <f>_xlfn.XLOOKUP(A464,ctas[Tipo Empleado],ctas[cta])</f>
        <v>2.1.1.1.01</v>
      </c>
      <c r="D464" s="40" t="s">
        <v>2291</v>
      </c>
      <c r="E464" s="40" t="str">
        <f>_xlfn.XLOOKUP(Tabla12[[#This Row],[codigo]],Tabla5[codigo],Tabla5[Empleado])</f>
        <v>GERALDO PANIAGUA BRIOSO</v>
      </c>
      <c r="F464" s="40" t="str">
        <f>_xlfn.XLOOKUP(Tabla12[[#This Row],[codigo]],Tabla5[codigo],Tabla5[Cargo])</f>
        <v>MAESTRO (A)</v>
      </c>
      <c r="G464" s="40" t="str">
        <f>_xlfn.XLOOKUP(Tabla12[[#This Row],[codigo]],Tabla5[codigo],Tabla5[Lugar Funciones])</f>
        <v>VICEMINISTERIO DE CREATIVIDAD Y FORMACION ARTISTICA</v>
      </c>
      <c r="H464" s="45" t="str">
        <f>Tabla12[[#This Row],[TIPO]]</f>
        <v>FIJO</v>
      </c>
      <c r="I464" s="45" t="e">
        <f>_xlfn.XLOOKUP(Tabla12[[#This Row],[nodoc]],'[1]Temporales 2022'!$B$146:$B$362,'[1]Temporales 2022'!$F$146:$F$362)</f>
        <v>#N/A</v>
      </c>
      <c r="J464" s="45" t="e">
        <f>_xlfn.XLOOKUP(Tabla12[[#This Row],[nodoc]],'[1]Temporales 2022'!$B$146:$B$362,'[1]Temporales 2022'!$G$146:$G$362)</f>
        <v>#N/A</v>
      </c>
      <c r="K464" s="43">
        <v>10000</v>
      </c>
      <c r="L464" s="46">
        <v>0</v>
      </c>
      <c r="M464" s="43">
        <v>304</v>
      </c>
      <c r="N464" s="43">
        <v>287</v>
      </c>
      <c r="O464" s="44">
        <f>+Tabla12[[#This Row],[sbruto]]-Tabla12[[#This Row],[Impuesto Sobre la R]]-Tabla12[[#This Row],[Seguro Familiar de]]-Tabla12[[#This Row],[AFP]]-Tabla12[[#This Row],[sneto]]</f>
        <v>25</v>
      </c>
      <c r="P464" s="41">
        <v>9384</v>
      </c>
      <c r="Q464" s="15" t="str" cm="1">
        <f t="array" ref="Q464">_xlfn.XLOOKUP(Tabla12[[#This Row],[codigo]],Tabla5[codigo],LEFT(Tabla5[Genero],1))</f>
        <v>M</v>
      </c>
      <c r="R464" s="15" t="str">
        <f>_xlfn.XLOOKUP(Tabla12[[#This Row],[codigo]],Tabla5[codigo],Tabla5[Lugar Funciones Codigo])</f>
        <v>01.83.02</v>
      </c>
    </row>
    <row r="465" spans="1:18">
      <c r="A465" s="40" t="s">
        <v>11</v>
      </c>
      <c r="B465" s="40" t="str">
        <f t="shared" si="7"/>
        <v>2.1.1.1.0109300677029</v>
      </c>
      <c r="C465" s="40" t="str">
        <f>_xlfn.XLOOKUP(A465,ctas[Tipo Empleado],ctas[cta])</f>
        <v>2.1.1.1.01</v>
      </c>
      <c r="D465" s="40" t="s">
        <v>2294</v>
      </c>
      <c r="E465" s="40" t="str">
        <f>_xlfn.XLOOKUP(Tabla12[[#This Row],[codigo]],Tabla5[codigo],Tabla5[Empleado])</f>
        <v>GLORIS ARIANNY HERRERA RODRIGUEZ</v>
      </c>
      <c r="F465" s="40" t="str">
        <f>_xlfn.XLOOKUP(Tabla12[[#This Row],[codigo]],Tabla5[codigo],Tabla5[Cargo])</f>
        <v>MAESTRO (A)</v>
      </c>
      <c r="G465" s="40" t="str">
        <f>_xlfn.XLOOKUP(Tabla12[[#This Row],[codigo]],Tabla5[codigo],Tabla5[Lugar Funciones])</f>
        <v>VICEMINISTERIO DE CREATIVIDAD Y FORMACION ARTISTICA</v>
      </c>
      <c r="H465" s="45" t="str">
        <f>Tabla12[[#This Row],[TIPO]]</f>
        <v>FIJO</v>
      </c>
      <c r="I465" s="45" t="e">
        <f>_xlfn.XLOOKUP(Tabla12[[#This Row],[nodoc]],'[1]Temporales 2022'!$B$146:$B$362,'[1]Temporales 2022'!$F$146:$F$362)</f>
        <v>#N/A</v>
      </c>
      <c r="J465" s="45" t="e">
        <f>_xlfn.XLOOKUP(Tabla12[[#This Row],[nodoc]],'[1]Temporales 2022'!$B$146:$B$362,'[1]Temporales 2022'!$G$146:$G$362)</f>
        <v>#N/A</v>
      </c>
      <c r="K465" s="43">
        <v>10000</v>
      </c>
      <c r="L465" s="46">
        <v>0</v>
      </c>
      <c r="M465" s="43">
        <v>304</v>
      </c>
      <c r="N465" s="43">
        <v>287</v>
      </c>
      <c r="O465" s="44">
        <f>+Tabla12[[#This Row],[sbruto]]-Tabla12[[#This Row],[Impuesto Sobre la R]]-Tabla12[[#This Row],[Seguro Familiar de]]-Tabla12[[#This Row],[AFP]]-Tabla12[[#This Row],[sneto]]</f>
        <v>25</v>
      </c>
      <c r="P465" s="41">
        <v>9384</v>
      </c>
      <c r="Q465" s="15" t="str" cm="1">
        <f t="array" ref="Q465">_xlfn.XLOOKUP(Tabla12[[#This Row],[codigo]],Tabla5[codigo],LEFT(Tabla5[Genero],1))</f>
        <v>F</v>
      </c>
      <c r="R465" s="15" t="str">
        <f>_xlfn.XLOOKUP(Tabla12[[#This Row],[codigo]],Tabla5[codigo],Tabla5[Lugar Funciones Codigo])</f>
        <v>01.83.02</v>
      </c>
    </row>
    <row r="466" spans="1:18">
      <c r="A466" s="40" t="s">
        <v>11</v>
      </c>
      <c r="B466" s="40" t="str">
        <f t="shared" si="7"/>
        <v>2.1.1.1.0100109868687</v>
      </c>
      <c r="C466" s="40" t="str">
        <f>_xlfn.XLOOKUP(A466,ctas[Tipo Empleado],ctas[cta])</f>
        <v>2.1.1.1.01</v>
      </c>
      <c r="D466" s="40" t="s">
        <v>2301</v>
      </c>
      <c r="E466" s="40" t="str">
        <f>_xlfn.XLOOKUP(Tabla12[[#This Row],[codigo]],Tabla5[codigo],Tabla5[Empleado])</f>
        <v>HELEN ELIZABETH OZUNA CASTILLO</v>
      </c>
      <c r="F466" s="40" t="str">
        <f>_xlfn.XLOOKUP(Tabla12[[#This Row],[codigo]],Tabla5[codigo],Tabla5[Cargo])</f>
        <v>GESTORA CULTURAL</v>
      </c>
      <c r="G466" s="40" t="str">
        <f>_xlfn.XLOOKUP(Tabla12[[#This Row],[codigo]],Tabla5[codigo],Tabla5[Lugar Funciones])</f>
        <v>VICEMINISTERIO DE CREATIVIDAD Y FORMACION ARTISTICA</v>
      </c>
      <c r="H466" s="45" t="str">
        <f>Tabla12[[#This Row],[TIPO]]</f>
        <v>FIJO</v>
      </c>
      <c r="I466" s="45" t="e">
        <f>_xlfn.XLOOKUP(Tabla12[[#This Row],[nodoc]],'[1]Temporales 2022'!$B$146:$B$362,'[1]Temporales 2022'!$F$146:$F$362)</f>
        <v>#N/A</v>
      </c>
      <c r="J466" s="45" t="e">
        <f>_xlfn.XLOOKUP(Tabla12[[#This Row],[nodoc]],'[1]Temporales 2022'!$B$146:$B$362,'[1]Temporales 2022'!$G$146:$G$362)</f>
        <v>#N/A</v>
      </c>
      <c r="K466" s="43">
        <v>10000</v>
      </c>
      <c r="L466" s="46">
        <v>0</v>
      </c>
      <c r="M466" s="43">
        <v>304</v>
      </c>
      <c r="N466" s="43">
        <v>287</v>
      </c>
      <c r="O466" s="44">
        <f>+Tabla12[[#This Row],[sbruto]]-Tabla12[[#This Row],[Impuesto Sobre la R]]-Tabla12[[#This Row],[Seguro Familiar de]]-Tabla12[[#This Row],[AFP]]-Tabla12[[#This Row],[sneto]]</f>
        <v>5568.3600000000006</v>
      </c>
      <c r="P466" s="41">
        <v>3840.64</v>
      </c>
      <c r="Q466" s="15" t="str" cm="1">
        <f t="array" ref="Q466">_xlfn.XLOOKUP(Tabla12[[#This Row],[codigo]],Tabla5[codigo],LEFT(Tabla5[Genero],1))</f>
        <v>F</v>
      </c>
      <c r="R466" s="15" t="str">
        <f>_xlfn.XLOOKUP(Tabla12[[#This Row],[codigo]],Tabla5[codigo],Tabla5[Lugar Funciones Codigo])</f>
        <v>01.83.02</v>
      </c>
    </row>
    <row r="467" spans="1:18">
      <c r="A467" s="40" t="s">
        <v>11</v>
      </c>
      <c r="B467" s="40" t="str">
        <f t="shared" si="7"/>
        <v>2.1.1.1.0100116773318</v>
      </c>
      <c r="C467" s="40" t="str">
        <f>_xlfn.XLOOKUP(A467,ctas[Tipo Empleado],ctas[cta])</f>
        <v>2.1.1.1.01</v>
      </c>
      <c r="D467" s="40" t="s">
        <v>2342</v>
      </c>
      <c r="E467" s="40" t="str">
        <f>_xlfn.XLOOKUP(Tabla12[[#This Row],[codigo]],Tabla5[codigo],Tabla5[Empleado])</f>
        <v>KATHERINE JOHANNA GUTIERREZ FIGUEREO</v>
      </c>
      <c r="F467" s="40" t="str">
        <f>_xlfn.XLOOKUP(Tabla12[[#This Row],[codigo]],Tabla5[codigo],Tabla5[Cargo])</f>
        <v>MAESTRO (A)</v>
      </c>
      <c r="G467" s="40" t="str">
        <f>_xlfn.XLOOKUP(Tabla12[[#This Row],[codigo]],Tabla5[codigo],Tabla5[Lugar Funciones])</f>
        <v>VICEMINISTERIO DE CREATIVIDAD Y FORMACION ARTISTICA</v>
      </c>
      <c r="H467" s="45" t="str">
        <f>Tabla12[[#This Row],[TIPO]]</f>
        <v>FIJO</v>
      </c>
      <c r="I467" s="45" t="e">
        <f>_xlfn.XLOOKUP(Tabla12[[#This Row],[nodoc]],'[1]Temporales 2022'!$B$146:$B$362,'[1]Temporales 2022'!$F$146:$F$362)</f>
        <v>#N/A</v>
      </c>
      <c r="J467" s="45" t="e">
        <f>_xlfn.XLOOKUP(Tabla12[[#This Row],[nodoc]],'[1]Temporales 2022'!$B$146:$B$362,'[1]Temporales 2022'!$G$146:$G$362)</f>
        <v>#N/A</v>
      </c>
      <c r="K467" s="43">
        <v>10000</v>
      </c>
      <c r="L467" s="46">
        <v>0</v>
      </c>
      <c r="M467" s="43">
        <v>304</v>
      </c>
      <c r="N467" s="43">
        <v>287</v>
      </c>
      <c r="O467" s="44">
        <f>+Tabla12[[#This Row],[sbruto]]-Tabla12[[#This Row],[Impuesto Sobre la R]]-Tabla12[[#This Row],[Seguro Familiar de]]-Tabla12[[#This Row],[AFP]]-Tabla12[[#This Row],[sneto]]</f>
        <v>25</v>
      </c>
      <c r="P467" s="41">
        <v>9384</v>
      </c>
      <c r="Q467" s="15" t="str" cm="1">
        <f t="array" ref="Q467">_xlfn.XLOOKUP(Tabla12[[#This Row],[codigo]],Tabla5[codigo],LEFT(Tabla5[Genero],1))</f>
        <v>F</v>
      </c>
      <c r="R467" s="15" t="str">
        <f>_xlfn.XLOOKUP(Tabla12[[#This Row],[codigo]],Tabla5[codigo],Tabla5[Lugar Funciones Codigo])</f>
        <v>01.83.02</v>
      </c>
    </row>
    <row r="468" spans="1:18">
      <c r="A468" s="40" t="s">
        <v>11</v>
      </c>
      <c r="B468" s="40" t="str">
        <f t="shared" si="7"/>
        <v>2.1.1.1.0122500100676</v>
      </c>
      <c r="C468" s="40" t="str">
        <f>_xlfn.XLOOKUP(A468,ctas[Tipo Empleado],ctas[cta])</f>
        <v>2.1.1.1.01</v>
      </c>
      <c r="D468" s="40" t="s">
        <v>2350</v>
      </c>
      <c r="E468" s="40" t="str">
        <f>_xlfn.XLOOKUP(Tabla12[[#This Row],[codigo]],Tabla5[codigo],Tabla5[Empleado])</f>
        <v>LENIN ALEXANDER PERALTA PEREZ</v>
      </c>
      <c r="F468" s="40" t="str">
        <f>_xlfn.XLOOKUP(Tabla12[[#This Row],[codigo]],Tabla5[codigo],Tabla5[Cargo])</f>
        <v>PROFESOR (A)</v>
      </c>
      <c r="G468" s="40" t="str">
        <f>_xlfn.XLOOKUP(Tabla12[[#This Row],[codigo]],Tabla5[codigo],Tabla5[Lugar Funciones])</f>
        <v>VICEMINISTERIO DE CREATIVIDAD Y FORMACION ARTISTICA</v>
      </c>
      <c r="H468" s="45" t="str">
        <f>Tabla12[[#This Row],[TIPO]]</f>
        <v>FIJO</v>
      </c>
      <c r="I468" s="45" t="e">
        <f>_xlfn.XLOOKUP(Tabla12[[#This Row],[nodoc]],'[1]Temporales 2022'!$B$146:$B$362,'[1]Temporales 2022'!$F$146:$F$362)</f>
        <v>#N/A</v>
      </c>
      <c r="J468" s="45" t="e">
        <f>_xlfn.XLOOKUP(Tabla12[[#This Row],[nodoc]],'[1]Temporales 2022'!$B$146:$B$362,'[1]Temporales 2022'!$G$146:$G$362)</f>
        <v>#N/A</v>
      </c>
      <c r="K468" s="43">
        <v>10000</v>
      </c>
      <c r="L468" s="46">
        <v>0</v>
      </c>
      <c r="M468" s="43">
        <v>304</v>
      </c>
      <c r="N468" s="43">
        <v>287</v>
      </c>
      <c r="O468" s="44">
        <f>+Tabla12[[#This Row],[sbruto]]-Tabla12[[#This Row],[Impuesto Sobre la R]]-Tabla12[[#This Row],[Seguro Familiar de]]-Tabla12[[#This Row],[AFP]]-Tabla12[[#This Row],[sneto]]</f>
        <v>25</v>
      </c>
      <c r="P468" s="41">
        <v>9384</v>
      </c>
      <c r="Q468" s="15" t="str" cm="1">
        <f t="array" ref="Q468">_xlfn.XLOOKUP(Tabla12[[#This Row],[codigo]],Tabla5[codigo],LEFT(Tabla5[Genero],1))</f>
        <v>M</v>
      </c>
      <c r="R468" s="15" t="str">
        <f>_xlfn.XLOOKUP(Tabla12[[#This Row],[codigo]],Tabla5[codigo],Tabla5[Lugar Funciones Codigo])</f>
        <v>01.83.02</v>
      </c>
    </row>
    <row r="469" spans="1:18">
      <c r="A469" s="40" t="s">
        <v>11</v>
      </c>
      <c r="B469" s="40" t="str">
        <f t="shared" si="7"/>
        <v>2.1.1.1.0105400873542</v>
      </c>
      <c r="C469" s="40" t="str">
        <f>_xlfn.XLOOKUP(A469,ctas[Tipo Empleado],ctas[cta])</f>
        <v>2.1.1.1.01</v>
      </c>
      <c r="D469" s="40" t="s">
        <v>2361</v>
      </c>
      <c r="E469" s="40" t="str">
        <f>_xlfn.XLOOKUP(Tabla12[[#This Row],[codigo]],Tabla5[codigo],Tabla5[Empleado])</f>
        <v>LUIS ESTEBAN ARIAS</v>
      </c>
      <c r="F469" s="40" t="str">
        <f>_xlfn.XLOOKUP(Tabla12[[#This Row],[codigo]],Tabla5[codigo],Tabla5[Cargo])</f>
        <v>PROFESOR DE MUSICA</v>
      </c>
      <c r="G469" s="40" t="str">
        <f>_xlfn.XLOOKUP(Tabla12[[#This Row],[codigo]],Tabla5[codigo],Tabla5[Lugar Funciones])</f>
        <v>VICEMINISTERIO DE CREATIVIDAD Y FORMACION ARTISTICA</v>
      </c>
      <c r="H469" s="45" t="str">
        <f>Tabla12[[#This Row],[TIPO]]</f>
        <v>FIJO</v>
      </c>
      <c r="I469" s="45" t="e">
        <f>_xlfn.XLOOKUP(Tabla12[[#This Row],[nodoc]],'[1]Temporales 2022'!$B$146:$B$362,'[1]Temporales 2022'!$F$146:$F$362)</f>
        <v>#N/A</v>
      </c>
      <c r="J469" s="45" t="e">
        <f>_xlfn.XLOOKUP(Tabla12[[#This Row],[nodoc]],'[1]Temporales 2022'!$B$146:$B$362,'[1]Temporales 2022'!$G$146:$G$362)</f>
        <v>#N/A</v>
      </c>
      <c r="K469" s="43">
        <v>10000</v>
      </c>
      <c r="L469" s="46">
        <v>0</v>
      </c>
      <c r="M469" s="43">
        <v>304</v>
      </c>
      <c r="N469" s="43">
        <v>287</v>
      </c>
      <c r="O469" s="44">
        <f>+Tabla12[[#This Row],[sbruto]]-Tabla12[[#This Row],[Impuesto Sobre la R]]-Tabla12[[#This Row],[Seguro Familiar de]]-Tabla12[[#This Row],[AFP]]-Tabla12[[#This Row],[sneto]]</f>
        <v>1375.12</v>
      </c>
      <c r="P469" s="41">
        <v>8033.88</v>
      </c>
      <c r="Q469" s="15" t="str" cm="1">
        <f t="array" ref="Q469">_xlfn.XLOOKUP(Tabla12[[#This Row],[codigo]],Tabla5[codigo],LEFT(Tabla5[Genero],1))</f>
        <v>M</v>
      </c>
      <c r="R469" s="15" t="str">
        <f>_xlfn.XLOOKUP(Tabla12[[#This Row],[codigo]],Tabla5[codigo],Tabla5[Lugar Funciones Codigo])</f>
        <v>01.83.02</v>
      </c>
    </row>
    <row r="470" spans="1:18">
      <c r="A470" s="40" t="s">
        <v>11</v>
      </c>
      <c r="B470" s="40" t="str">
        <f t="shared" si="7"/>
        <v>2.1.1.1.0100109099192</v>
      </c>
      <c r="C470" s="40" t="str">
        <f>_xlfn.XLOOKUP(A470,ctas[Tipo Empleado],ctas[cta])</f>
        <v>2.1.1.1.01</v>
      </c>
      <c r="D470" s="40" t="s">
        <v>2383</v>
      </c>
      <c r="E470" s="40" t="str">
        <f>_xlfn.XLOOKUP(Tabla12[[#This Row],[codigo]],Tabla5[codigo],Tabla5[Empleado])</f>
        <v>MIGUEL ANGEL PADUA</v>
      </c>
      <c r="F470" s="40" t="str">
        <f>_xlfn.XLOOKUP(Tabla12[[#This Row],[codigo]],Tabla5[codigo],Tabla5[Cargo])</f>
        <v>MAESTRO (A)</v>
      </c>
      <c r="G470" s="40" t="str">
        <f>_xlfn.XLOOKUP(Tabla12[[#This Row],[codigo]],Tabla5[codigo],Tabla5[Lugar Funciones])</f>
        <v>VICEMINISTERIO DE CREATIVIDAD Y FORMACION ARTISTICA</v>
      </c>
      <c r="H470" s="45" t="str">
        <f>Tabla12[[#This Row],[TIPO]]</f>
        <v>FIJO</v>
      </c>
      <c r="I470" s="45" t="e">
        <f>_xlfn.XLOOKUP(Tabla12[[#This Row],[nodoc]],'[1]Temporales 2022'!$B$146:$B$362,'[1]Temporales 2022'!$F$146:$F$362)</f>
        <v>#N/A</v>
      </c>
      <c r="J470" s="45" t="e">
        <f>_xlfn.XLOOKUP(Tabla12[[#This Row],[nodoc]],'[1]Temporales 2022'!$B$146:$B$362,'[1]Temporales 2022'!$G$146:$G$362)</f>
        <v>#N/A</v>
      </c>
      <c r="K470" s="43">
        <v>10000</v>
      </c>
      <c r="L470" s="45">
        <v>1411.35</v>
      </c>
      <c r="M470" s="43">
        <v>304</v>
      </c>
      <c r="N470" s="43">
        <v>287</v>
      </c>
      <c r="O470" s="44">
        <f>+Tabla12[[#This Row],[sbruto]]-Tabla12[[#This Row],[Impuesto Sobre la R]]-Tabla12[[#This Row],[Seguro Familiar de]]-Tabla12[[#This Row],[AFP]]-Tabla12[[#This Row],[sneto]]</f>
        <v>7897.65</v>
      </c>
      <c r="P470" s="41">
        <v>100</v>
      </c>
      <c r="Q470" s="15" t="str" cm="1">
        <f t="array" ref="Q470">_xlfn.XLOOKUP(Tabla12[[#This Row],[codigo]],Tabla5[codigo],LEFT(Tabla5[Genero],1))</f>
        <v>M</v>
      </c>
      <c r="R470" s="15" t="str">
        <f>_xlfn.XLOOKUP(Tabla12[[#This Row],[codigo]],Tabla5[codigo],Tabla5[Lugar Funciones Codigo])</f>
        <v>01.83.02</v>
      </c>
    </row>
    <row r="471" spans="1:18">
      <c r="A471" s="40" t="s">
        <v>11</v>
      </c>
      <c r="B471" s="40" t="str">
        <f t="shared" si="7"/>
        <v>2.1.1.1.0140224771754</v>
      </c>
      <c r="C471" s="40" t="str">
        <f>_xlfn.XLOOKUP(A471,ctas[Tipo Empleado],ctas[cta])</f>
        <v>2.1.1.1.01</v>
      </c>
      <c r="D471" s="40" t="s">
        <v>2402</v>
      </c>
      <c r="E471" s="40" t="str">
        <f>_xlfn.XLOOKUP(Tabla12[[#This Row],[codigo]],Tabla5[codigo],Tabla5[Empleado])</f>
        <v>PATRICIA BAUTISTA FELIZ</v>
      </c>
      <c r="F471" s="40" t="str">
        <f>_xlfn.XLOOKUP(Tabla12[[#This Row],[codigo]],Tabla5[codigo],Tabla5[Cargo])</f>
        <v>CONSERJE</v>
      </c>
      <c r="G471" s="40" t="str">
        <f>_xlfn.XLOOKUP(Tabla12[[#This Row],[codigo]],Tabla5[codigo],Tabla5[Lugar Funciones])</f>
        <v>VICEMINISTERIO DE CREATIVIDAD Y FORMACION ARTISTICA</v>
      </c>
      <c r="H471" s="45" t="str">
        <f>Tabla12[[#This Row],[TIPO]]</f>
        <v>FIJO</v>
      </c>
      <c r="I471" s="45" t="e">
        <f>_xlfn.XLOOKUP(Tabla12[[#This Row],[nodoc]],'[1]Temporales 2022'!$B$146:$B$362,'[1]Temporales 2022'!$F$146:$F$362)</f>
        <v>#N/A</v>
      </c>
      <c r="J471" s="45" t="e">
        <f>_xlfn.XLOOKUP(Tabla12[[#This Row],[nodoc]],'[1]Temporales 2022'!$B$146:$B$362,'[1]Temporales 2022'!$G$146:$G$362)</f>
        <v>#N/A</v>
      </c>
      <c r="K471" s="43">
        <v>10000</v>
      </c>
      <c r="L471" s="46">
        <v>0</v>
      </c>
      <c r="M471" s="43">
        <v>304</v>
      </c>
      <c r="N471" s="43">
        <v>287</v>
      </c>
      <c r="O471" s="44">
        <f>+Tabla12[[#This Row],[sbruto]]-Tabla12[[#This Row],[Impuesto Sobre la R]]-Tabla12[[#This Row],[Seguro Familiar de]]-Tabla12[[#This Row],[AFP]]-Tabla12[[#This Row],[sneto]]</f>
        <v>25</v>
      </c>
      <c r="P471" s="41">
        <v>9384</v>
      </c>
      <c r="Q471" s="15" t="str" cm="1">
        <f t="array" ref="Q471">_xlfn.XLOOKUP(Tabla12[[#This Row],[codigo]],Tabla5[codigo],LEFT(Tabla5[Genero],1))</f>
        <v>F</v>
      </c>
      <c r="R471" s="15" t="str">
        <f>_xlfn.XLOOKUP(Tabla12[[#This Row],[codigo]],Tabla5[codigo],Tabla5[Lugar Funciones Codigo])</f>
        <v>01.83.02</v>
      </c>
    </row>
    <row r="472" spans="1:18">
      <c r="A472" s="40" t="s">
        <v>11</v>
      </c>
      <c r="B472" s="40" t="str">
        <f t="shared" si="7"/>
        <v>2.1.1.1.0102300769656</v>
      </c>
      <c r="C472" s="40" t="str">
        <f>_xlfn.XLOOKUP(A472,ctas[Tipo Empleado],ctas[cta])</f>
        <v>2.1.1.1.01</v>
      </c>
      <c r="D472" s="40" t="s">
        <v>2408</v>
      </c>
      <c r="E472" s="40" t="str">
        <f>_xlfn.XLOOKUP(Tabla12[[#This Row],[codigo]],Tabla5[codigo],Tabla5[Empleado])</f>
        <v>PEDRO LAKE</v>
      </c>
      <c r="F472" s="40" t="str">
        <f>_xlfn.XLOOKUP(Tabla12[[#This Row],[codigo]],Tabla5[codigo],Tabla5[Cargo])</f>
        <v>PROFESOR DE MUSICA</v>
      </c>
      <c r="G472" s="40" t="str">
        <f>_xlfn.XLOOKUP(Tabla12[[#This Row],[codigo]],Tabla5[codigo],Tabla5[Lugar Funciones])</f>
        <v>VICEMINISTERIO DE CREATIVIDAD Y FORMACION ARTISTICA</v>
      </c>
      <c r="H472" s="43" t="str">
        <f>Tabla12[[#This Row],[TIPO]]</f>
        <v>FIJO</v>
      </c>
      <c r="I472" s="43" t="e">
        <f>_xlfn.XLOOKUP(Tabla12[[#This Row],[nodoc]],'[1]Temporales 2022'!$B$146:$B$362,'[1]Temporales 2022'!$F$146:$F$362)</f>
        <v>#N/A</v>
      </c>
      <c r="J472" s="43" t="e">
        <f>_xlfn.XLOOKUP(Tabla12[[#This Row],[nodoc]],'[1]Temporales 2022'!$B$146:$B$362,'[1]Temporales 2022'!$G$146:$G$362)</f>
        <v>#N/A</v>
      </c>
      <c r="K472" s="43">
        <v>10000</v>
      </c>
      <c r="L472" s="44">
        <v>0</v>
      </c>
      <c r="M472" s="43">
        <v>304</v>
      </c>
      <c r="N472" s="43">
        <v>287</v>
      </c>
      <c r="O472" s="44">
        <f>+Tabla12[[#This Row],[sbruto]]-Tabla12[[#This Row],[Impuesto Sobre la R]]-Tabla12[[#This Row],[Seguro Familiar de]]-Tabla12[[#This Row],[AFP]]-Tabla12[[#This Row],[sneto]]</f>
        <v>25</v>
      </c>
      <c r="P472" s="41">
        <v>9384</v>
      </c>
      <c r="Q472" s="15" t="str" cm="1">
        <f t="array" ref="Q472">_xlfn.XLOOKUP(Tabla12[[#This Row],[codigo]],Tabla5[codigo],LEFT(Tabla5[Genero],1))</f>
        <v>M</v>
      </c>
      <c r="R472" s="15" t="str">
        <f>_xlfn.XLOOKUP(Tabla12[[#This Row],[codigo]],Tabla5[codigo],Tabla5[Lugar Funciones Codigo])</f>
        <v>01.83.02</v>
      </c>
    </row>
    <row r="473" spans="1:18">
      <c r="A473" s="40" t="s">
        <v>11</v>
      </c>
      <c r="B473" s="40" t="str">
        <f t="shared" si="7"/>
        <v>2.1.1.1.0109300640506</v>
      </c>
      <c r="C473" s="40" t="str">
        <f>_xlfn.XLOOKUP(A473,ctas[Tipo Empleado],ctas[cta])</f>
        <v>2.1.1.1.01</v>
      </c>
      <c r="D473" s="40" t="s">
        <v>2431</v>
      </c>
      <c r="E473" s="40" t="str">
        <f>_xlfn.XLOOKUP(Tabla12[[#This Row],[codigo]],Tabla5[codigo],Tabla5[Empleado])</f>
        <v>RAYSER RAFAELINA CAMPUSANO ROSARIO</v>
      </c>
      <c r="F473" s="40" t="str">
        <f>_xlfn.XLOOKUP(Tabla12[[#This Row],[codigo]],Tabla5[codigo],Tabla5[Cargo])</f>
        <v>PROFESOR (A)</v>
      </c>
      <c r="G473" s="40" t="str">
        <f>_xlfn.XLOOKUP(Tabla12[[#This Row],[codigo]],Tabla5[codigo],Tabla5[Lugar Funciones])</f>
        <v>VICEMINISTERIO DE CREATIVIDAD Y FORMACION ARTISTICA</v>
      </c>
      <c r="H473" s="45" t="str">
        <f>Tabla12[[#This Row],[TIPO]]</f>
        <v>FIJO</v>
      </c>
      <c r="I473" s="45" t="e">
        <f>_xlfn.XLOOKUP(Tabla12[[#This Row],[nodoc]],'[1]Temporales 2022'!$B$146:$B$362,'[1]Temporales 2022'!$F$146:$F$362)</f>
        <v>#N/A</v>
      </c>
      <c r="J473" s="45" t="e">
        <f>_xlfn.XLOOKUP(Tabla12[[#This Row],[nodoc]],'[1]Temporales 2022'!$B$146:$B$362,'[1]Temporales 2022'!$G$146:$G$362)</f>
        <v>#N/A</v>
      </c>
      <c r="K473" s="43">
        <v>10000</v>
      </c>
      <c r="L473" s="46">
        <v>0</v>
      </c>
      <c r="M473" s="43">
        <v>304</v>
      </c>
      <c r="N473" s="43">
        <v>287</v>
      </c>
      <c r="O473" s="44">
        <f>+Tabla12[[#This Row],[sbruto]]-Tabla12[[#This Row],[Impuesto Sobre la R]]-Tabla12[[#This Row],[Seguro Familiar de]]-Tabla12[[#This Row],[AFP]]-Tabla12[[#This Row],[sneto]]</f>
        <v>25</v>
      </c>
      <c r="P473" s="41">
        <v>9384</v>
      </c>
      <c r="Q473" s="15" t="str" cm="1">
        <f t="array" ref="Q473">_xlfn.XLOOKUP(Tabla12[[#This Row],[codigo]],Tabla5[codigo],LEFT(Tabla5[Genero],1))</f>
        <v>M</v>
      </c>
      <c r="R473" s="15" t="str">
        <f>_xlfn.XLOOKUP(Tabla12[[#This Row],[codigo]],Tabla5[codigo],Tabla5[Lugar Funciones Codigo])</f>
        <v>01.83.02</v>
      </c>
    </row>
    <row r="474" spans="1:18">
      <c r="A474" s="40" t="s">
        <v>11</v>
      </c>
      <c r="B474" s="40" t="str">
        <f t="shared" si="7"/>
        <v>2.1.1.1.0100106833973</v>
      </c>
      <c r="C474" s="40" t="str">
        <f>_xlfn.XLOOKUP(A474,ctas[Tipo Empleado],ctas[cta])</f>
        <v>2.1.1.1.01</v>
      </c>
      <c r="D474" s="40" t="s">
        <v>2436</v>
      </c>
      <c r="E474" s="40" t="str">
        <f>_xlfn.XLOOKUP(Tabla12[[#This Row],[codigo]],Tabla5[codigo],Tabla5[Empleado])</f>
        <v>ROSA AMELIA PERALTA PEREZ</v>
      </c>
      <c r="F474" s="40" t="str">
        <f>_xlfn.XLOOKUP(Tabla12[[#This Row],[codigo]],Tabla5[codigo],Tabla5[Cargo])</f>
        <v>MAESTRO (A)</v>
      </c>
      <c r="G474" s="40" t="str">
        <f>_xlfn.XLOOKUP(Tabla12[[#This Row],[codigo]],Tabla5[codigo],Tabla5[Lugar Funciones])</f>
        <v>VICEMINISTERIO DE CREATIVIDAD Y FORMACION ARTISTICA</v>
      </c>
      <c r="H474" s="45" t="str">
        <f>Tabla12[[#This Row],[TIPO]]</f>
        <v>FIJO</v>
      </c>
      <c r="I474" s="45" t="e">
        <f>_xlfn.XLOOKUP(Tabla12[[#This Row],[nodoc]],'[1]Temporales 2022'!$B$146:$B$362,'[1]Temporales 2022'!$F$146:$F$362)</f>
        <v>#N/A</v>
      </c>
      <c r="J474" s="45" t="e">
        <f>_xlfn.XLOOKUP(Tabla12[[#This Row],[nodoc]],'[1]Temporales 2022'!$B$146:$B$362,'[1]Temporales 2022'!$G$146:$G$362)</f>
        <v>#N/A</v>
      </c>
      <c r="K474" s="43">
        <v>10000</v>
      </c>
      <c r="L474" s="46">
        <v>0</v>
      </c>
      <c r="M474" s="43">
        <v>304</v>
      </c>
      <c r="N474" s="43">
        <v>287</v>
      </c>
      <c r="O474" s="44">
        <f>+Tabla12[[#This Row],[sbruto]]-Tabla12[[#This Row],[Impuesto Sobre la R]]-Tabla12[[#This Row],[Seguro Familiar de]]-Tabla12[[#This Row],[AFP]]-Tabla12[[#This Row],[sneto]]</f>
        <v>25</v>
      </c>
      <c r="P474" s="41">
        <v>9384</v>
      </c>
      <c r="Q474" s="15" t="str" cm="1">
        <f t="array" ref="Q474">_xlfn.XLOOKUP(Tabla12[[#This Row],[codigo]],Tabla5[codigo],LEFT(Tabla5[Genero],1))</f>
        <v>F</v>
      </c>
      <c r="R474" s="15" t="str">
        <f>_xlfn.XLOOKUP(Tabla12[[#This Row],[codigo]],Tabla5[codigo],Tabla5[Lugar Funciones Codigo])</f>
        <v>01.83.02</v>
      </c>
    </row>
    <row r="475" spans="1:18">
      <c r="A475" s="40" t="s">
        <v>11</v>
      </c>
      <c r="B475" s="40" t="str">
        <f t="shared" si="7"/>
        <v>2.1.1.1.0101800199265</v>
      </c>
      <c r="C475" s="40" t="str">
        <f>_xlfn.XLOOKUP(A475,ctas[Tipo Empleado],ctas[cta])</f>
        <v>2.1.1.1.01</v>
      </c>
      <c r="D475" s="40" t="s">
        <v>2460</v>
      </c>
      <c r="E475" s="40" t="str">
        <f>_xlfn.XLOOKUP(Tabla12[[#This Row],[codigo]],Tabla5[codigo],Tabla5[Empleado])</f>
        <v>VICTOR ANTONIO DE LEON GARCIA</v>
      </c>
      <c r="F475" s="40" t="str">
        <f>_xlfn.XLOOKUP(Tabla12[[#This Row],[codigo]],Tabla5[codigo],Tabla5[Cargo])</f>
        <v>VIGILANTE</v>
      </c>
      <c r="G475" s="40" t="str">
        <f>_xlfn.XLOOKUP(Tabla12[[#This Row],[codigo]],Tabla5[codigo],Tabla5[Lugar Funciones])</f>
        <v>VICEMINISTERIO DE CREATIVIDAD Y FORMACION ARTISTICA</v>
      </c>
      <c r="H475" s="45" t="str">
        <f>Tabla12[[#This Row],[TIPO]]</f>
        <v>FIJO</v>
      </c>
      <c r="I475" s="45" t="e">
        <f>_xlfn.XLOOKUP(Tabla12[[#This Row],[nodoc]],'[1]Temporales 2022'!$B$146:$B$362,'[1]Temporales 2022'!$F$146:$F$362)</f>
        <v>#N/A</v>
      </c>
      <c r="J475" s="45" t="e">
        <f>_xlfn.XLOOKUP(Tabla12[[#This Row],[nodoc]],'[1]Temporales 2022'!$B$146:$B$362,'[1]Temporales 2022'!$G$146:$G$362)</f>
        <v>#N/A</v>
      </c>
      <c r="K475" s="43">
        <v>10000</v>
      </c>
      <c r="L475" s="46">
        <v>0</v>
      </c>
      <c r="M475" s="43">
        <v>304</v>
      </c>
      <c r="N475" s="43">
        <v>287</v>
      </c>
      <c r="O475" s="44">
        <f>+Tabla12[[#This Row],[sbruto]]-Tabla12[[#This Row],[Impuesto Sobre la R]]-Tabla12[[#This Row],[Seguro Familiar de]]-Tabla12[[#This Row],[AFP]]-Tabla12[[#This Row],[sneto]]</f>
        <v>25</v>
      </c>
      <c r="P475" s="41">
        <v>9384</v>
      </c>
      <c r="Q475" s="15" t="str" cm="1">
        <f t="array" ref="Q475">_xlfn.XLOOKUP(Tabla12[[#This Row],[codigo]],Tabla5[codigo],LEFT(Tabla5[Genero],1))</f>
        <v>M</v>
      </c>
      <c r="R475" s="15" t="str">
        <f>_xlfn.XLOOKUP(Tabla12[[#This Row],[codigo]],Tabla5[codigo],Tabla5[Lugar Funciones Codigo])</f>
        <v>01.83.02</v>
      </c>
    </row>
    <row r="476" spans="1:18">
      <c r="A476" s="40" t="s">
        <v>11</v>
      </c>
      <c r="B476" s="40" t="str">
        <f t="shared" si="7"/>
        <v>2.1.1.1.0100104823786</v>
      </c>
      <c r="C476" s="40" t="str">
        <f>_xlfn.XLOOKUP(A476,ctas[Tipo Empleado],ctas[cta])</f>
        <v>2.1.1.1.01</v>
      </c>
      <c r="D476" s="40" t="s">
        <v>2476</v>
      </c>
      <c r="E476" s="40" t="str">
        <f>_xlfn.XLOOKUP(Tabla12[[#This Row],[codigo]],Tabla5[codigo],Tabla5[Empleado])</f>
        <v>YOLANDA IVELISSE A UREÑA ZORRILLA</v>
      </c>
      <c r="F476" s="40" t="str">
        <f>_xlfn.XLOOKUP(Tabla12[[#This Row],[codigo]],Tabla5[codigo],Tabla5[Cargo])</f>
        <v>MAESTRO (A)</v>
      </c>
      <c r="G476" s="40" t="str">
        <f>_xlfn.XLOOKUP(Tabla12[[#This Row],[codigo]],Tabla5[codigo],Tabla5[Lugar Funciones])</f>
        <v>VICEMINISTERIO DE CREATIVIDAD Y FORMACION ARTISTICA</v>
      </c>
      <c r="H476" s="45" t="str">
        <f>Tabla12[[#This Row],[TIPO]]</f>
        <v>FIJO</v>
      </c>
      <c r="I476" s="45" t="e">
        <f>_xlfn.XLOOKUP(Tabla12[[#This Row],[nodoc]],'[1]Temporales 2022'!$B$146:$B$362,'[1]Temporales 2022'!$F$146:$F$362)</f>
        <v>#N/A</v>
      </c>
      <c r="J476" s="45" t="e">
        <f>_xlfn.XLOOKUP(Tabla12[[#This Row],[nodoc]],'[1]Temporales 2022'!$B$146:$B$362,'[1]Temporales 2022'!$G$146:$G$362)</f>
        <v>#N/A</v>
      </c>
      <c r="K476" s="43">
        <v>10000</v>
      </c>
      <c r="L476" s="46">
        <v>0</v>
      </c>
      <c r="M476" s="43">
        <v>304</v>
      </c>
      <c r="N476" s="43">
        <v>287</v>
      </c>
      <c r="O476" s="44">
        <f>+Tabla12[[#This Row],[sbruto]]-Tabla12[[#This Row],[Impuesto Sobre la R]]-Tabla12[[#This Row],[Seguro Familiar de]]-Tabla12[[#This Row],[AFP]]-Tabla12[[#This Row],[sneto]]</f>
        <v>25</v>
      </c>
      <c r="P476" s="41">
        <v>9384</v>
      </c>
      <c r="Q476" s="15" t="str" cm="1">
        <f t="array" ref="Q476">_xlfn.XLOOKUP(Tabla12[[#This Row],[codigo]],Tabla5[codigo],LEFT(Tabla5[Genero],1))</f>
        <v>F</v>
      </c>
      <c r="R476" s="15" t="str">
        <f>_xlfn.XLOOKUP(Tabla12[[#This Row],[codigo]],Tabla5[codigo],Tabla5[Lugar Funciones Codigo])</f>
        <v>01.83.02</v>
      </c>
    </row>
    <row r="477" spans="1:18">
      <c r="A477" s="40" t="s">
        <v>11</v>
      </c>
      <c r="B477" s="40" t="str">
        <f t="shared" si="7"/>
        <v>2.1.1.1.0100115318941</v>
      </c>
      <c r="C477" s="40" t="str">
        <f>_xlfn.XLOOKUP(A477,ctas[Tipo Empleado],ctas[cta])</f>
        <v>2.1.1.1.01</v>
      </c>
      <c r="D477" s="40" t="s">
        <v>2786</v>
      </c>
      <c r="E477" s="40" t="str">
        <f>_xlfn.XLOOKUP(Tabla12[[#This Row],[codigo]],Tabla5[codigo],Tabla5[Empleado])</f>
        <v>CARLOS ESPINAL</v>
      </c>
      <c r="F477" s="40" t="str">
        <f>_xlfn.XLOOKUP(Tabla12[[#This Row],[codigo]],Tabla5[codigo],Tabla5[Cargo])</f>
        <v>DIRECTOR GENERAL</v>
      </c>
      <c r="G477" s="40" t="str">
        <f>_xlfn.XLOOKUP(Tabla12[[#This Row],[codigo]],Tabla5[codigo],Tabla5[Lugar Funciones])</f>
        <v>TEATRO NACIONAL</v>
      </c>
      <c r="H477" s="45" t="str">
        <f>Tabla12[[#This Row],[TIPO]]</f>
        <v>FIJO</v>
      </c>
      <c r="I477" s="45" t="e">
        <f>_xlfn.XLOOKUP(Tabla12[[#This Row],[nodoc]],'[1]Temporales 2022'!$B$146:$B$362,'[1]Temporales 2022'!$F$146:$F$362)</f>
        <v>#N/A</v>
      </c>
      <c r="J477" s="45" t="e">
        <f>_xlfn.XLOOKUP(Tabla12[[#This Row],[nodoc]],'[1]Temporales 2022'!$B$146:$B$362,'[1]Temporales 2022'!$G$146:$G$362)</f>
        <v>#N/A</v>
      </c>
      <c r="K477" s="43">
        <v>200000</v>
      </c>
      <c r="L477" s="45">
        <v>35911.919999999998</v>
      </c>
      <c r="M477" s="43">
        <v>4943.8</v>
      </c>
      <c r="N477" s="43">
        <v>5740</v>
      </c>
      <c r="O477" s="44">
        <f>+Tabla12[[#This Row],[sbruto]]-Tabla12[[#This Row],[Impuesto Sobre la R]]-Tabla12[[#This Row],[Seguro Familiar de]]-Tabla12[[#This Row],[AFP]]-Tabla12[[#This Row],[sneto]]</f>
        <v>425.0000000000291</v>
      </c>
      <c r="P477" s="41">
        <v>152979.28</v>
      </c>
      <c r="Q477" s="15" t="str" cm="1">
        <f t="array" ref="Q477">_xlfn.XLOOKUP(Tabla12[[#This Row],[codigo]],Tabla5[codigo],LEFT(Tabla5[Genero],1))</f>
        <v>M</v>
      </c>
      <c r="R477" s="15" t="str">
        <f>_xlfn.XLOOKUP(Tabla12[[#This Row],[codigo]],Tabla5[codigo],Tabla5[Lugar Funciones Codigo])</f>
        <v>01.83.02.00.01</v>
      </c>
    </row>
    <row r="478" spans="1:18">
      <c r="A478" s="40" t="s">
        <v>11</v>
      </c>
      <c r="B478" s="40" t="str">
        <f t="shared" si="7"/>
        <v>2.1.1.1.0100101756237</v>
      </c>
      <c r="C478" s="40" t="str">
        <f>_xlfn.XLOOKUP(A478,ctas[Tipo Empleado],ctas[cta])</f>
        <v>2.1.1.1.01</v>
      </c>
      <c r="D478" s="40" t="s">
        <v>2770</v>
      </c>
      <c r="E478" s="40" t="str">
        <f>_xlfn.XLOOKUP(Tabla12[[#This Row],[codigo]],Tabla5[codigo],Tabla5[Empleado])</f>
        <v>ALTAGRACIA FATIMA GUZMAN LANTIGUA</v>
      </c>
      <c r="F478" s="40" t="str">
        <f>_xlfn.XLOOKUP(Tabla12[[#This Row],[codigo]],Tabla5[codigo],Tabla5[Cargo])</f>
        <v>SUB DIRECTOR ADM</v>
      </c>
      <c r="G478" s="40" t="str">
        <f>_xlfn.XLOOKUP(Tabla12[[#This Row],[codigo]],Tabla5[codigo],Tabla5[Lugar Funciones])</f>
        <v>TEATRO NACIONAL</v>
      </c>
      <c r="H478" s="45" t="str">
        <f>Tabla12[[#This Row],[TIPO]]</f>
        <v>FIJO</v>
      </c>
      <c r="I478" s="45" t="e">
        <f>_xlfn.XLOOKUP(Tabla12[[#This Row],[nodoc]],'[1]Temporales 2022'!$B$146:$B$362,'[1]Temporales 2022'!$F$146:$F$362)</f>
        <v>#N/A</v>
      </c>
      <c r="J478" s="45" t="e">
        <f>_xlfn.XLOOKUP(Tabla12[[#This Row],[nodoc]],'[1]Temporales 2022'!$B$146:$B$362,'[1]Temporales 2022'!$G$146:$G$362)</f>
        <v>#N/A</v>
      </c>
      <c r="K478" s="43">
        <v>175000</v>
      </c>
      <c r="L478" s="45">
        <v>29841.29</v>
      </c>
      <c r="M478" s="43">
        <v>4943.8</v>
      </c>
      <c r="N478" s="43">
        <v>5022.5</v>
      </c>
      <c r="O478" s="44">
        <f>+Tabla12[[#This Row],[sbruto]]-Tabla12[[#This Row],[Impuesto Sobre la R]]-Tabla12[[#This Row],[Seguro Familiar de]]-Tabla12[[#This Row],[AFP]]-Tabla12[[#This Row],[sneto]]</f>
        <v>1025</v>
      </c>
      <c r="P478" s="41">
        <v>134167.41</v>
      </c>
      <c r="Q478" s="15" t="str" cm="1">
        <f t="array" ref="Q478">_xlfn.XLOOKUP(Tabla12[[#This Row],[codigo]],Tabla5[codigo],LEFT(Tabla5[Genero],1))</f>
        <v>F</v>
      </c>
      <c r="R478" s="15" t="str">
        <f>_xlfn.XLOOKUP(Tabla12[[#This Row],[codigo]],Tabla5[codigo],Tabla5[Lugar Funciones Codigo])</f>
        <v>01.83.02.00.01</v>
      </c>
    </row>
    <row r="479" spans="1:18">
      <c r="A479" s="40" t="s">
        <v>11</v>
      </c>
      <c r="B479" s="40" t="str">
        <f t="shared" si="7"/>
        <v>2.1.1.1.0100100895937</v>
      </c>
      <c r="C479" s="40" t="str">
        <f>_xlfn.XLOOKUP(A479,ctas[Tipo Empleado],ctas[cta])</f>
        <v>2.1.1.1.01</v>
      </c>
      <c r="D479" s="40" t="s">
        <v>2803</v>
      </c>
      <c r="E479" s="40" t="str">
        <f>_xlfn.XLOOKUP(Tabla12[[#This Row],[codigo]],Tabla5[codigo],Tabla5[Empleado])</f>
        <v>DANTE SALVADOR CUCURULLO PEREZ</v>
      </c>
      <c r="F479" s="40" t="str">
        <f>_xlfn.XLOOKUP(Tabla12[[#This Row],[codigo]],Tabla5[codigo],Tabla5[Cargo])</f>
        <v>SUB DIRECTOR</v>
      </c>
      <c r="G479" s="40" t="str">
        <f>_xlfn.XLOOKUP(Tabla12[[#This Row],[codigo]],Tabla5[codigo],Tabla5[Lugar Funciones])</f>
        <v>TEATRO NACIONAL</v>
      </c>
      <c r="H479" s="45" t="str">
        <f>Tabla12[[#This Row],[TIPO]]</f>
        <v>FIJO</v>
      </c>
      <c r="I479" s="45" t="e">
        <f>_xlfn.XLOOKUP(Tabla12[[#This Row],[nodoc]],'[1]Temporales 2022'!$B$146:$B$362,'[1]Temporales 2022'!$F$146:$F$362)</f>
        <v>#N/A</v>
      </c>
      <c r="J479" s="45" t="e">
        <f>_xlfn.XLOOKUP(Tabla12[[#This Row],[nodoc]],'[1]Temporales 2022'!$B$146:$B$362,'[1]Temporales 2022'!$G$146:$G$362)</f>
        <v>#N/A</v>
      </c>
      <c r="K479" s="43">
        <v>175000</v>
      </c>
      <c r="L479" s="45">
        <v>29841.29</v>
      </c>
      <c r="M479" s="43">
        <v>4943.8</v>
      </c>
      <c r="N479" s="43">
        <v>5022.5</v>
      </c>
      <c r="O479" s="44">
        <f>+Tabla12[[#This Row],[sbruto]]-Tabla12[[#This Row],[Impuesto Sobre la R]]-Tabla12[[#This Row],[Seguro Familiar de]]-Tabla12[[#This Row],[AFP]]-Tabla12[[#This Row],[sneto]]</f>
        <v>425</v>
      </c>
      <c r="P479" s="41">
        <v>134767.41</v>
      </c>
      <c r="Q479" s="15" t="str" cm="1">
        <f t="array" ref="Q479">_xlfn.XLOOKUP(Tabla12[[#This Row],[codigo]],Tabla5[codigo],LEFT(Tabla5[Genero],1))</f>
        <v>M</v>
      </c>
      <c r="R479" s="15" t="str">
        <f>_xlfn.XLOOKUP(Tabla12[[#This Row],[codigo]],Tabla5[codigo],Tabla5[Lugar Funciones Codigo])</f>
        <v>01.83.02.00.01</v>
      </c>
    </row>
    <row r="480" spans="1:18">
      <c r="A480" s="40" t="s">
        <v>11</v>
      </c>
      <c r="B480" s="40" t="str">
        <f t="shared" si="7"/>
        <v>2.1.1.1.0100100996420</v>
      </c>
      <c r="C480" s="40" t="str">
        <f>_xlfn.XLOOKUP(A480,ctas[Tipo Empleado],ctas[cta])</f>
        <v>2.1.1.1.01</v>
      </c>
      <c r="D480" s="40" t="s">
        <v>1574</v>
      </c>
      <c r="E480" s="40" t="str">
        <f>_xlfn.XLOOKUP(Tabla12[[#This Row],[codigo]],Tabla5[codigo],Tabla5[Empleado])</f>
        <v>ANA LISSETTE DE LA ALT TRONCOSO ROJAS</v>
      </c>
      <c r="F480" s="40" t="str">
        <f>_xlfn.XLOOKUP(Tabla12[[#This Row],[codigo]],Tabla5[codigo],Tabla5[Cargo])</f>
        <v>ENC. RELACIONES INTERNACIONALES</v>
      </c>
      <c r="G480" s="40" t="str">
        <f>_xlfn.XLOOKUP(Tabla12[[#This Row],[codigo]],Tabla5[codigo],Tabla5[Lugar Funciones])</f>
        <v>TEATRO NACIONAL</v>
      </c>
      <c r="H480" s="45" t="str">
        <f>Tabla12[[#This Row],[TIPO]]</f>
        <v>FIJO</v>
      </c>
      <c r="I480" s="45" t="e">
        <f>_xlfn.XLOOKUP(Tabla12[[#This Row],[nodoc]],'[1]Temporales 2022'!$B$146:$B$362,'[1]Temporales 2022'!$F$146:$F$362)</f>
        <v>#N/A</v>
      </c>
      <c r="J480" s="45" t="e">
        <f>_xlfn.XLOOKUP(Tabla12[[#This Row],[nodoc]],'[1]Temporales 2022'!$B$146:$B$362,'[1]Temporales 2022'!$G$146:$G$362)</f>
        <v>#N/A</v>
      </c>
      <c r="K480" s="43">
        <v>110000</v>
      </c>
      <c r="L480" s="45">
        <v>14457.62</v>
      </c>
      <c r="M480" s="43">
        <v>3344</v>
      </c>
      <c r="N480" s="43">
        <v>3157</v>
      </c>
      <c r="O480" s="44">
        <f>+Tabla12[[#This Row],[sbruto]]-Tabla12[[#This Row],[Impuesto Sobre la R]]-Tabla12[[#This Row],[Seguro Familiar de]]-Tabla12[[#This Row],[AFP]]-Tabla12[[#This Row],[sneto]]</f>
        <v>675</v>
      </c>
      <c r="P480" s="41">
        <v>88366.38</v>
      </c>
      <c r="Q480" s="15" t="str" cm="1">
        <f t="array" ref="Q480">_xlfn.XLOOKUP(Tabla12[[#This Row],[codigo]],Tabla5[codigo],LEFT(Tabla5[Genero],1))</f>
        <v>F</v>
      </c>
      <c r="R480" s="15" t="str">
        <f>_xlfn.XLOOKUP(Tabla12[[#This Row],[codigo]],Tabla5[codigo],Tabla5[Lugar Funciones Codigo])</f>
        <v>01.83.02.00.01</v>
      </c>
    </row>
    <row r="481" spans="1:18">
      <c r="A481" s="40" t="s">
        <v>11</v>
      </c>
      <c r="B481" s="40" t="str">
        <f t="shared" si="7"/>
        <v>2.1.1.1.0100100581263</v>
      </c>
      <c r="C481" s="40" t="str">
        <f>_xlfn.XLOOKUP(A481,ctas[Tipo Empleado],ctas[cta])</f>
        <v>2.1.1.1.01</v>
      </c>
      <c r="D481" s="40" t="s">
        <v>1572</v>
      </c>
      <c r="E481" s="40" t="str">
        <f>_xlfn.XLOOKUP(Tabla12[[#This Row],[codigo]],Tabla5[codigo],Tabla5[Empleado])</f>
        <v>ALTAGRACIA MILADIS MOQUETE BELLO</v>
      </c>
      <c r="F481" s="40" t="str">
        <f>_xlfn.XLOOKUP(Tabla12[[#This Row],[codigo]],Tabla5[codigo],Tabla5[Cargo])</f>
        <v>ENC. DPTO. DE CONTABILIDAD</v>
      </c>
      <c r="G481" s="40" t="str">
        <f>_xlfn.XLOOKUP(Tabla12[[#This Row],[codigo]],Tabla5[codigo],Tabla5[Lugar Funciones])</f>
        <v>TEATRO NACIONAL</v>
      </c>
      <c r="H481" s="45" t="str">
        <f>Tabla12[[#This Row],[TIPO]]</f>
        <v>FIJO</v>
      </c>
      <c r="I481" s="45" t="e">
        <f>_xlfn.XLOOKUP(Tabla12[[#This Row],[nodoc]],'[1]Temporales 2022'!$B$146:$B$362,'[1]Temporales 2022'!$F$146:$F$362)</f>
        <v>#N/A</v>
      </c>
      <c r="J481" s="45" t="e">
        <f>_xlfn.XLOOKUP(Tabla12[[#This Row],[nodoc]],'[1]Temporales 2022'!$B$146:$B$362,'[1]Temporales 2022'!$G$146:$G$362)</f>
        <v>#N/A</v>
      </c>
      <c r="K481" s="43">
        <v>90000</v>
      </c>
      <c r="L481" s="45">
        <v>9753.1200000000008</v>
      </c>
      <c r="M481" s="43">
        <v>2736</v>
      </c>
      <c r="N481" s="43">
        <v>2583</v>
      </c>
      <c r="O481" s="44">
        <f>+Tabla12[[#This Row],[sbruto]]-Tabla12[[#This Row],[Impuesto Sobre la R]]-Tabla12[[#This Row],[Seguro Familiar de]]-Tabla12[[#This Row],[AFP]]-Tabla12[[#This Row],[sneto]]</f>
        <v>2867</v>
      </c>
      <c r="P481" s="41">
        <v>72060.88</v>
      </c>
      <c r="Q481" s="15" t="str" cm="1">
        <f t="array" ref="Q481">_xlfn.XLOOKUP(Tabla12[[#This Row],[codigo]],Tabla5[codigo],LEFT(Tabla5[Genero],1))</f>
        <v>F</v>
      </c>
      <c r="R481" s="15" t="str">
        <f>_xlfn.XLOOKUP(Tabla12[[#This Row],[codigo]],Tabla5[codigo],Tabla5[Lugar Funciones Codigo])</f>
        <v>01.83.02.00.01</v>
      </c>
    </row>
    <row r="482" spans="1:18">
      <c r="A482" s="40" t="s">
        <v>11</v>
      </c>
      <c r="B482" s="40" t="str">
        <f t="shared" si="7"/>
        <v>2.1.1.1.0100109215871</v>
      </c>
      <c r="C482" s="40" t="str">
        <f>_xlfn.XLOOKUP(A482,ctas[Tipo Empleado],ctas[cta])</f>
        <v>2.1.1.1.01</v>
      </c>
      <c r="D482" s="40" t="s">
        <v>1629</v>
      </c>
      <c r="E482" s="40" t="str">
        <f>_xlfn.XLOOKUP(Tabla12[[#This Row],[codigo]],Tabla5[codigo],Tabla5[Empleado])</f>
        <v>TEODORA MARIA VASQUEZ</v>
      </c>
      <c r="F482" s="40" t="str">
        <f>_xlfn.XLOOKUP(Tabla12[[#This Row],[codigo]],Tabla5[codigo],Tabla5[Cargo])</f>
        <v>ENCARGADO (A) PERSONAL</v>
      </c>
      <c r="G482" s="40" t="str">
        <f>_xlfn.XLOOKUP(Tabla12[[#This Row],[codigo]],Tabla5[codigo],Tabla5[Lugar Funciones])</f>
        <v>TEATRO NACIONAL</v>
      </c>
      <c r="H482" s="45" t="str">
        <f>Tabla12[[#This Row],[TIPO]]</f>
        <v>FIJO</v>
      </c>
      <c r="I482" s="45" t="e">
        <f>_xlfn.XLOOKUP(Tabla12[[#This Row],[nodoc]],'[1]Temporales 2022'!$B$146:$B$362,'[1]Temporales 2022'!$F$146:$F$362)</f>
        <v>#N/A</v>
      </c>
      <c r="J482" s="45" t="e">
        <f>_xlfn.XLOOKUP(Tabla12[[#This Row],[nodoc]],'[1]Temporales 2022'!$B$146:$B$362,'[1]Temporales 2022'!$G$146:$G$362)</f>
        <v>#N/A</v>
      </c>
      <c r="K482" s="43">
        <v>90000</v>
      </c>
      <c r="L482" s="45">
        <v>9753.1200000000008</v>
      </c>
      <c r="M482" s="43">
        <v>2736</v>
      </c>
      <c r="N482" s="43">
        <v>2583</v>
      </c>
      <c r="O482" s="44">
        <f>+Tabla12[[#This Row],[sbruto]]-Tabla12[[#This Row],[Impuesto Sobre la R]]-Tabla12[[#This Row],[Seguro Familiar de]]-Tabla12[[#This Row],[AFP]]-Tabla12[[#This Row],[sneto]]</f>
        <v>2817</v>
      </c>
      <c r="P482" s="41">
        <v>72110.880000000005</v>
      </c>
      <c r="Q482" s="15" t="str" cm="1">
        <f t="array" ref="Q482">_xlfn.XLOOKUP(Tabla12[[#This Row],[codigo]],Tabla5[codigo],LEFT(Tabla5[Genero],1))</f>
        <v>F</v>
      </c>
      <c r="R482" s="15" t="str">
        <f>_xlfn.XLOOKUP(Tabla12[[#This Row],[codigo]],Tabla5[codigo],Tabla5[Lugar Funciones Codigo])</f>
        <v>01.83.02.00.01</v>
      </c>
    </row>
    <row r="483" spans="1:18">
      <c r="A483" s="40" t="s">
        <v>11</v>
      </c>
      <c r="B483" s="40" t="str">
        <f t="shared" si="7"/>
        <v>2.1.1.1.0100111579025</v>
      </c>
      <c r="C483" s="40" t="str">
        <f>_xlfn.XLOOKUP(A483,ctas[Tipo Empleado],ctas[cta])</f>
        <v>2.1.1.1.01</v>
      </c>
      <c r="D483" s="40" t="s">
        <v>1573</v>
      </c>
      <c r="E483" s="40" t="str">
        <f>_xlfn.XLOOKUP(Tabla12[[#This Row],[codigo]],Tabla5[codigo],Tabla5[Empleado])</f>
        <v>AMAURY DE JESUS ESQUEA CONTIN</v>
      </c>
      <c r="F483" s="40" t="str">
        <f>_xlfn.XLOOKUP(Tabla12[[#This Row],[codigo]],Tabla5[codigo],Tabla5[Cargo])</f>
        <v>COORD. TECNICO DE SALA</v>
      </c>
      <c r="G483" s="40" t="str">
        <f>_xlfn.XLOOKUP(Tabla12[[#This Row],[codigo]],Tabla5[codigo],Tabla5[Lugar Funciones])</f>
        <v>TEATRO NACIONAL</v>
      </c>
      <c r="H483" s="45" t="str">
        <f>Tabla12[[#This Row],[TIPO]]</f>
        <v>FIJO</v>
      </c>
      <c r="I483" s="45" t="e">
        <f>_xlfn.XLOOKUP(Tabla12[[#This Row],[nodoc]],'[1]Temporales 2022'!$B$146:$B$362,'[1]Temporales 2022'!$F$146:$F$362)</f>
        <v>#N/A</v>
      </c>
      <c r="J483" s="45" t="e">
        <f>_xlfn.XLOOKUP(Tabla12[[#This Row],[nodoc]],'[1]Temporales 2022'!$B$146:$B$362,'[1]Temporales 2022'!$G$146:$G$362)</f>
        <v>#N/A</v>
      </c>
      <c r="K483" s="43">
        <v>75000</v>
      </c>
      <c r="L483" s="45">
        <v>6309.38</v>
      </c>
      <c r="M483" s="43">
        <v>2280</v>
      </c>
      <c r="N483" s="43">
        <v>2152.5</v>
      </c>
      <c r="O483" s="44">
        <f>+Tabla12[[#This Row],[sbruto]]-Tabla12[[#This Row],[Impuesto Sobre la R]]-Tabla12[[#This Row],[Seguro Familiar de]]-Tabla12[[#This Row],[AFP]]-Tabla12[[#This Row],[sneto]]</f>
        <v>6870.9999999999927</v>
      </c>
      <c r="P483" s="41">
        <v>57387.12</v>
      </c>
      <c r="Q483" s="15" t="str" cm="1">
        <f t="array" ref="Q483">_xlfn.XLOOKUP(Tabla12[[#This Row],[codigo]],Tabla5[codigo],LEFT(Tabla5[Genero],1))</f>
        <v>M</v>
      </c>
      <c r="R483" s="15" t="str">
        <f>_xlfn.XLOOKUP(Tabla12[[#This Row],[codigo]],Tabla5[codigo],Tabla5[Lugar Funciones Codigo])</f>
        <v>01.83.02.00.01</v>
      </c>
    </row>
    <row r="484" spans="1:18">
      <c r="A484" s="40" t="s">
        <v>11</v>
      </c>
      <c r="B484" s="40" t="str">
        <f t="shared" si="7"/>
        <v>2.1.1.1.0100103019600</v>
      </c>
      <c r="C484" s="40" t="str">
        <f>_xlfn.XLOOKUP(A484,ctas[Tipo Empleado],ctas[cta])</f>
        <v>2.1.1.1.01</v>
      </c>
      <c r="D484" s="40" t="s">
        <v>1587</v>
      </c>
      <c r="E484" s="40" t="str">
        <f>_xlfn.XLOOKUP(Tabla12[[#This Row],[codigo]],Tabla5[codigo],Tabla5[Empleado])</f>
        <v>ERNESTO FIDEL LOPEZ GIL</v>
      </c>
      <c r="F484" s="40" t="str">
        <f>_xlfn.XLOOKUP(Tabla12[[#This Row],[codigo]],Tabla5[codigo],Tabla5[Cargo])</f>
        <v>DIRECTOR DE LUMINOTECNICA</v>
      </c>
      <c r="G484" s="40" t="str">
        <f>_xlfn.XLOOKUP(Tabla12[[#This Row],[codigo]],Tabla5[codigo],Tabla5[Lugar Funciones])</f>
        <v>TEATRO NACIONAL</v>
      </c>
      <c r="H484" s="45" t="str">
        <f>Tabla12[[#This Row],[TIPO]]</f>
        <v>FIJO</v>
      </c>
      <c r="I484" s="45" t="e">
        <f>_xlfn.XLOOKUP(Tabla12[[#This Row],[nodoc]],'[1]Temporales 2022'!$B$146:$B$362,'[1]Temporales 2022'!$F$146:$F$362)</f>
        <v>#N/A</v>
      </c>
      <c r="J484" s="45" t="e">
        <f>_xlfn.XLOOKUP(Tabla12[[#This Row],[nodoc]],'[1]Temporales 2022'!$B$146:$B$362,'[1]Temporales 2022'!$G$146:$G$362)</f>
        <v>#N/A</v>
      </c>
      <c r="K484" s="43">
        <v>75000</v>
      </c>
      <c r="L484" s="45">
        <v>14955.94</v>
      </c>
      <c r="M484" s="43">
        <v>2280</v>
      </c>
      <c r="N484" s="43">
        <v>2152.5</v>
      </c>
      <c r="O484" s="44">
        <f>+Tabla12[[#This Row],[sbruto]]-Tabla12[[#This Row],[Impuesto Sobre la R]]-Tabla12[[#This Row],[Seguro Familiar de]]-Tabla12[[#This Row],[AFP]]-Tabla12[[#This Row],[sneto]]</f>
        <v>24294.28</v>
      </c>
      <c r="P484" s="41">
        <v>31317.279999999999</v>
      </c>
      <c r="Q484" s="15" t="str" cm="1">
        <f t="array" ref="Q484">_xlfn.XLOOKUP(Tabla12[[#This Row],[codigo]],Tabla5[codigo],LEFT(Tabla5[Genero],1))</f>
        <v>M</v>
      </c>
      <c r="R484" s="15" t="str">
        <f>_xlfn.XLOOKUP(Tabla12[[#This Row],[codigo]],Tabla5[codigo],Tabla5[Lugar Funciones Codigo])</f>
        <v>01.83.02.00.01</v>
      </c>
    </row>
    <row r="485" spans="1:18">
      <c r="A485" s="40" t="s">
        <v>11</v>
      </c>
      <c r="B485" s="40" t="str">
        <f t="shared" si="7"/>
        <v>2.1.1.1.0100108810128</v>
      </c>
      <c r="C485" s="40" t="str">
        <f>_xlfn.XLOOKUP(A485,ctas[Tipo Empleado],ctas[cta])</f>
        <v>2.1.1.1.01</v>
      </c>
      <c r="D485" s="40" t="s">
        <v>2909</v>
      </c>
      <c r="E485" s="40" t="str">
        <f>_xlfn.XLOOKUP(Tabla12[[#This Row],[codigo]],Tabla5[codigo],Tabla5[Empleado])</f>
        <v>MILDRED LUISA DE LA MOTA PREGO</v>
      </c>
      <c r="F485" s="40" t="str">
        <f>_xlfn.XLOOKUP(Tabla12[[#This Row],[codigo]],Tabla5[codigo],Tabla5[Cargo])</f>
        <v>ANIMADOR CULTURAL</v>
      </c>
      <c r="G485" s="40" t="str">
        <f>_xlfn.XLOOKUP(Tabla12[[#This Row],[codigo]],Tabla5[codigo],Tabla5[Lugar Funciones])</f>
        <v>TEATRO NACIONAL</v>
      </c>
      <c r="H485" s="43" t="str">
        <f>Tabla12[[#This Row],[TIPO]]</f>
        <v>FIJO</v>
      </c>
      <c r="I485" s="43" t="e">
        <f>_xlfn.XLOOKUP(Tabla12[[#This Row],[nodoc]],'[1]Temporales 2022'!$B$146:$B$362,'[1]Temporales 2022'!$F$146:$F$362)</f>
        <v>#N/A</v>
      </c>
      <c r="J485" s="43" t="e">
        <f>_xlfn.XLOOKUP(Tabla12[[#This Row],[nodoc]],'[1]Temporales 2022'!$B$146:$B$362,'[1]Temporales 2022'!$G$146:$G$362)</f>
        <v>#N/A</v>
      </c>
      <c r="K485" s="43">
        <v>75000</v>
      </c>
      <c r="L485" s="43">
        <v>6309.38</v>
      </c>
      <c r="M485" s="43">
        <v>2280</v>
      </c>
      <c r="N485" s="43">
        <v>2152.5</v>
      </c>
      <c r="O485" s="44">
        <f>+Tabla12[[#This Row],[sbruto]]-Tabla12[[#This Row],[Impuesto Sobre la R]]-Tabla12[[#This Row],[Seguro Familiar de]]-Tabla12[[#This Row],[AFP]]-Tabla12[[#This Row],[sneto]]</f>
        <v>24.999999999992724</v>
      </c>
      <c r="P485" s="41">
        <v>64233.120000000003</v>
      </c>
      <c r="Q485" s="15" t="str" cm="1">
        <f t="array" ref="Q485">_xlfn.XLOOKUP(Tabla12[[#This Row],[codigo]],Tabla5[codigo],LEFT(Tabla5[Genero],1))</f>
        <v>F</v>
      </c>
      <c r="R485" s="15" t="str">
        <f>_xlfn.XLOOKUP(Tabla12[[#This Row],[codigo]],Tabla5[codigo],Tabla5[Lugar Funciones Codigo])</f>
        <v>01.83.02.00.01</v>
      </c>
    </row>
    <row r="486" spans="1:18">
      <c r="A486" s="40" t="s">
        <v>11</v>
      </c>
      <c r="B486" s="40" t="str">
        <f t="shared" si="7"/>
        <v>2.1.1.1.0100101550051</v>
      </c>
      <c r="C486" s="40" t="str">
        <f>_xlfn.XLOOKUP(A486,ctas[Tipo Empleado],ctas[cta])</f>
        <v>2.1.1.1.01</v>
      </c>
      <c r="D486" s="40" t="s">
        <v>1625</v>
      </c>
      <c r="E486" s="40" t="str">
        <f>_xlfn.XLOOKUP(Tabla12[[#This Row],[codigo]],Tabla5[codigo],Tabla5[Empleado])</f>
        <v>RAY LUIS TAVAREZ DIAZ</v>
      </c>
      <c r="F486" s="40" t="str">
        <f>_xlfn.XLOOKUP(Tabla12[[#This Row],[codigo]],Tabla5[codigo],Tabla5[Cargo])</f>
        <v>ENC. COMPRAS</v>
      </c>
      <c r="G486" s="40" t="str">
        <f>_xlfn.XLOOKUP(Tabla12[[#This Row],[codigo]],Tabla5[codigo],Tabla5[Lugar Funciones])</f>
        <v>TEATRO NACIONAL</v>
      </c>
      <c r="H486" s="45" t="str">
        <f>Tabla12[[#This Row],[TIPO]]</f>
        <v>FIJO</v>
      </c>
      <c r="I486" s="45" t="e">
        <f>_xlfn.XLOOKUP(Tabla12[[#This Row],[nodoc]],'[1]Temporales 2022'!$B$146:$B$362,'[1]Temporales 2022'!$F$146:$F$362)</f>
        <v>#N/A</v>
      </c>
      <c r="J486" s="45" t="e">
        <f>_xlfn.XLOOKUP(Tabla12[[#This Row],[nodoc]],'[1]Temporales 2022'!$B$146:$B$362,'[1]Temporales 2022'!$G$146:$G$362)</f>
        <v>#N/A</v>
      </c>
      <c r="K486" s="43">
        <v>75000</v>
      </c>
      <c r="L486" s="45">
        <v>5769.33</v>
      </c>
      <c r="M486" s="43">
        <v>2280</v>
      </c>
      <c r="N486" s="43">
        <v>2152.5</v>
      </c>
      <c r="O486" s="44">
        <f>+Tabla12[[#This Row],[sbruto]]-Tabla12[[#This Row],[Impuesto Sobre la R]]-Tabla12[[#This Row],[Seguro Familiar de]]-Tabla12[[#This Row],[AFP]]-Tabla12[[#This Row],[sneto]]</f>
        <v>5361.239999999998</v>
      </c>
      <c r="P486" s="41">
        <v>59436.93</v>
      </c>
      <c r="Q486" s="15" t="str" cm="1">
        <f t="array" ref="Q486">_xlfn.XLOOKUP(Tabla12[[#This Row],[codigo]],Tabla5[codigo],LEFT(Tabla5[Genero],1))</f>
        <v>M</v>
      </c>
      <c r="R486" s="15" t="str">
        <f>_xlfn.XLOOKUP(Tabla12[[#This Row],[codigo]],Tabla5[codigo],Tabla5[Lugar Funciones Codigo])</f>
        <v>01.83.02.00.01</v>
      </c>
    </row>
    <row r="487" spans="1:18">
      <c r="A487" s="40" t="s">
        <v>11</v>
      </c>
      <c r="B487" s="40" t="str">
        <f t="shared" si="7"/>
        <v>2.1.1.1.0100107789745</v>
      </c>
      <c r="C487" s="40" t="str">
        <f>_xlfn.XLOOKUP(A487,ctas[Tipo Empleado],ctas[cta])</f>
        <v>2.1.1.1.01</v>
      </c>
      <c r="D487" s="40" t="s">
        <v>2809</v>
      </c>
      <c r="E487" s="40" t="str">
        <f>_xlfn.XLOOKUP(Tabla12[[#This Row],[codigo]],Tabla5[codigo],Tabla5[Empleado])</f>
        <v>DORALIZA ALTAGRACIA BAEZ NUÑEZ</v>
      </c>
      <c r="F487" s="40" t="str">
        <f>_xlfn.XLOOKUP(Tabla12[[#This Row],[codigo]],Tabla5[codigo],Tabla5[Cargo])</f>
        <v>ASISTENTE</v>
      </c>
      <c r="G487" s="40" t="str">
        <f>_xlfn.XLOOKUP(Tabla12[[#This Row],[codigo]],Tabla5[codigo],Tabla5[Lugar Funciones])</f>
        <v>TEATRO NACIONAL</v>
      </c>
      <c r="H487" s="45" t="str">
        <f>Tabla12[[#This Row],[TIPO]]</f>
        <v>FIJO</v>
      </c>
      <c r="I487" s="45" t="e">
        <f>_xlfn.XLOOKUP(Tabla12[[#This Row],[nodoc]],'[1]Temporales 2022'!$B$146:$B$362,'[1]Temporales 2022'!$F$146:$F$362)</f>
        <v>#N/A</v>
      </c>
      <c r="J487" s="45" t="e">
        <f>_xlfn.XLOOKUP(Tabla12[[#This Row],[nodoc]],'[1]Temporales 2022'!$B$146:$B$362,'[1]Temporales 2022'!$G$146:$G$362)</f>
        <v>#N/A</v>
      </c>
      <c r="K487" s="43">
        <v>70000</v>
      </c>
      <c r="L487" s="45">
        <v>5368.48</v>
      </c>
      <c r="M487" s="43">
        <v>2128</v>
      </c>
      <c r="N487" s="43">
        <v>2009</v>
      </c>
      <c r="O487" s="44">
        <f>+Tabla12[[#This Row],[sbruto]]-Tabla12[[#This Row],[Impuesto Sobre la R]]-Tabla12[[#This Row],[Seguro Familiar de]]-Tabla12[[#This Row],[AFP]]-Tabla12[[#This Row],[sneto]]</f>
        <v>75.000000000007276</v>
      </c>
      <c r="P487" s="41">
        <v>60419.519999999997</v>
      </c>
      <c r="Q487" s="15" t="str" cm="1">
        <f t="array" ref="Q487">_xlfn.XLOOKUP(Tabla12[[#This Row],[codigo]],Tabla5[codigo],LEFT(Tabla5[Genero],1))</f>
        <v>F</v>
      </c>
      <c r="R487" s="15" t="str">
        <f>_xlfn.XLOOKUP(Tabla12[[#This Row],[codigo]],Tabla5[codigo],Tabla5[Lugar Funciones Codigo])</f>
        <v>01.83.02.00.01</v>
      </c>
    </row>
    <row r="488" spans="1:18">
      <c r="A488" s="40" t="s">
        <v>11</v>
      </c>
      <c r="B488" s="40" t="str">
        <f t="shared" si="7"/>
        <v>2.1.1.1.0100101637627</v>
      </c>
      <c r="C488" s="40" t="str">
        <f>_xlfn.XLOOKUP(A488,ctas[Tipo Empleado],ctas[cta])</f>
        <v>2.1.1.1.01</v>
      </c>
      <c r="D488" s="40" t="s">
        <v>1627</v>
      </c>
      <c r="E488" s="40" t="str">
        <f>_xlfn.XLOOKUP(Tabla12[[#This Row],[codigo]],Tabla5[codigo],Tabla5[Empleado])</f>
        <v>ROSMERY ALTAGRACIA SANCHEZ MENDEZ</v>
      </c>
      <c r="F488" s="40" t="str">
        <f>_xlfn.XLOOKUP(Tabla12[[#This Row],[codigo]],Tabla5[codigo],Tabla5[Cargo])</f>
        <v>AUX. DE CONTAB. II</v>
      </c>
      <c r="G488" s="40" t="str">
        <f>_xlfn.XLOOKUP(Tabla12[[#This Row],[codigo]],Tabla5[codigo],Tabla5[Lugar Funciones])</f>
        <v>TEATRO NACIONAL</v>
      </c>
      <c r="H488" s="43" t="str">
        <f>Tabla12[[#This Row],[TIPO]]</f>
        <v>FIJO</v>
      </c>
      <c r="I488" s="43" t="e">
        <f>_xlfn.XLOOKUP(Tabla12[[#This Row],[nodoc]],'[1]Temporales 2022'!$B$146:$B$362,'[1]Temporales 2022'!$F$146:$F$362)</f>
        <v>#N/A</v>
      </c>
      <c r="J488" s="43" t="e">
        <f>_xlfn.XLOOKUP(Tabla12[[#This Row],[nodoc]],'[1]Temporales 2022'!$B$146:$B$362,'[1]Temporales 2022'!$G$146:$G$362)</f>
        <v>#N/A</v>
      </c>
      <c r="K488" s="43">
        <v>70000</v>
      </c>
      <c r="L488" s="43">
        <v>5368.48</v>
      </c>
      <c r="M488" s="43">
        <v>2128</v>
      </c>
      <c r="N488" s="43">
        <v>2009</v>
      </c>
      <c r="O488" s="44">
        <f>+Tabla12[[#This Row],[sbruto]]-Tabla12[[#This Row],[Impuesto Sobre la R]]-Tabla12[[#This Row],[Seguro Familiar de]]-Tabla12[[#This Row],[AFP]]-Tabla12[[#This Row],[sneto]]</f>
        <v>10423.280000000006</v>
      </c>
      <c r="P488" s="41">
        <v>50071.24</v>
      </c>
      <c r="Q488" s="15" t="str" cm="1">
        <f t="array" ref="Q488">_xlfn.XLOOKUP(Tabla12[[#This Row],[codigo]],Tabla5[codigo],LEFT(Tabla5[Genero],1))</f>
        <v>M</v>
      </c>
      <c r="R488" s="15" t="str">
        <f>_xlfn.XLOOKUP(Tabla12[[#This Row],[codigo]],Tabla5[codigo],Tabla5[Lugar Funciones Codigo])</f>
        <v>01.83.02.00.01</v>
      </c>
    </row>
    <row r="489" spans="1:18">
      <c r="A489" s="40" t="s">
        <v>11</v>
      </c>
      <c r="B489" s="40" t="str">
        <f t="shared" si="7"/>
        <v>2.1.1.1.0100103827887</v>
      </c>
      <c r="C489" s="40" t="str">
        <f>_xlfn.XLOOKUP(A489,ctas[Tipo Empleado],ctas[cta])</f>
        <v>2.1.1.1.01</v>
      </c>
      <c r="D489" s="40" t="s">
        <v>1590</v>
      </c>
      <c r="E489" s="40" t="str">
        <f>_xlfn.XLOOKUP(Tabla12[[#This Row],[codigo]],Tabla5[codigo],Tabla5[Empleado])</f>
        <v>FIOR D ALIZA RODRIGUEZ RECIO</v>
      </c>
      <c r="F489" s="40" t="str">
        <f>_xlfn.XLOOKUP(Tabla12[[#This Row],[codigo]],Tabla5[codigo],Tabla5[Cargo])</f>
        <v>SECRETARIA DEPTO. TECNICO</v>
      </c>
      <c r="G489" s="40" t="str">
        <f>_xlfn.XLOOKUP(Tabla12[[#This Row],[codigo]],Tabla5[codigo],Tabla5[Lugar Funciones])</f>
        <v>TEATRO NACIONAL</v>
      </c>
      <c r="H489" s="45" t="str">
        <f>Tabla12[[#This Row],[TIPO]]</f>
        <v>FIJO</v>
      </c>
      <c r="I489" s="45" t="e">
        <f>_xlfn.XLOOKUP(Tabla12[[#This Row],[nodoc]],'[1]Temporales 2022'!$B$146:$B$362,'[1]Temporales 2022'!$F$146:$F$362)</f>
        <v>#N/A</v>
      </c>
      <c r="J489" s="45" t="e">
        <f>_xlfn.XLOOKUP(Tabla12[[#This Row],[nodoc]],'[1]Temporales 2022'!$B$146:$B$362,'[1]Temporales 2022'!$G$146:$G$362)</f>
        <v>#N/A</v>
      </c>
      <c r="K489" s="43">
        <v>60000</v>
      </c>
      <c r="L489" s="45">
        <v>3216.65</v>
      </c>
      <c r="M489" s="43">
        <v>1824</v>
      </c>
      <c r="N489" s="43">
        <v>1722</v>
      </c>
      <c r="O489" s="44">
        <f>+Tabla12[[#This Row],[sbruto]]-Tabla12[[#This Row],[Impuesto Sobre la R]]-Tabla12[[#This Row],[Seguro Familiar de]]-Tabla12[[#This Row],[AFP]]-Tabla12[[#This Row],[sneto]]</f>
        <v>33323.18</v>
      </c>
      <c r="P489" s="41">
        <v>19914.169999999998</v>
      </c>
      <c r="Q489" s="15" t="str" cm="1">
        <f t="array" ref="Q489">_xlfn.XLOOKUP(Tabla12[[#This Row],[codigo]],Tabla5[codigo],LEFT(Tabla5[Genero],1))</f>
        <v>F</v>
      </c>
      <c r="R489" s="15" t="str">
        <f>_xlfn.XLOOKUP(Tabla12[[#This Row],[codigo]],Tabla5[codigo],Tabla5[Lugar Funciones Codigo])</f>
        <v>01.83.02.00.01</v>
      </c>
    </row>
    <row r="490" spans="1:18">
      <c r="A490" s="40" t="s">
        <v>11</v>
      </c>
      <c r="B490" s="40" t="str">
        <f t="shared" si="7"/>
        <v>2.1.1.1.0100101066306</v>
      </c>
      <c r="C490" s="40" t="str">
        <f>_xlfn.XLOOKUP(A490,ctas[Tipo Empleado],ctas[cta])</f>
        <v>2.1.1.1.01</v>
      </c>
      <c r="D490" s="40" t="s">
        <v>1595</v>
      </c>
      <c r="E490" s="40" t="str">
        <f>_xlfn.XLOOKUP(Tabla12[[#This Row],[codigo]],Tabla5[codigo],Tabla5[Empleado])</f>
        <v>JUANA DINORAH CESPEDES MORILLO</v>
      </c>
      <c r="F490" s="40" t="str">
        <f>_xlfn.XLOOKUP(Tabla12[[#This Row],[codigo]],Tabla5[codigo],Tabla5[Cargo])</f>
        <v>ENC. SALA CULTURA</v>
      </c>
      <c r="G490" s="40" t="str">
        <f>_xlfn.XLOOKUP(Tabla12[[#This Row],[codigo]],Tabla5[codigo],Tabla5[Lugar Funciones])</f>
        <v>TEATRO NACIONAL</v>
      </c>
      <c r="H490" s="45" t="str">
        <f>Tabla12[[#This Row],[TIPO]]</f>
        <v>FIJO</v>
      </c>
      <c r="I490" s="45" t="e">
        <f>_xlfn.XLOOKUP(Tabla12[[#This Row],[nodoc]],'[1]Temporales 2022'!$B$146:$B$362,'[1]Temporales 2022'!$F$146:$F$362)</f>
        <v>#N/A</v>
      </c>
      <c r="J490" s="45" t="e">
        <f>_xlfn.XLOOKUP(Tabla12[[#This Row],[nodoc]],'[1]Temporales 2022'!$B$146:$B$362,'[1]Temporales 2022'!$G$146:$G$362)</f>
        <v>#N/A</v>
      </c>
      <c r="K490" s="43">
        <v>60000</v>
      </c>
      <c r="L490" s="45">
        <v>3486.68</v>
      </c>
      <c r="M490" s="43">
        <v>1824</v>
      </c>
      <c r="N490" s="43">
        <v>1722</v>
      </c>
      <c r="O490" s="44">
        <f>+Tabla12[[#This Row],[sbruto]]-Tabla12[[#This Row],[Impuesto Sobre la R]]-Tabla12[[#This Row],[Seguro Familiar de]]-Tabla12[[#This Row],[AFP]]-Tabla12[[#This Row],[sneto]]</f>
        <v>375</v>
      </c>
      <c r="P490" s="41">
        <v>52592.32</v>
      </c>
      <c r="Q490" s="15" t="str" cm="1">
        <f t="array" ref="Q490">_xlfn.XLOOKUP(Tabla12[[#This Row],[codigo]],Tabla5[codigo],LEFT(Tabla5[Genero],1))</f>
        <v>F</v>
      </c>
      <c r="R490" s="15" t="str">
        <f>_xlfn.XLOOKUP(Tabla12[[#This Row],[codigo]],Tabla5[codigo],Tabla5[Lugar Funciones Codigo])</f>
        <v>01.83.02.00.01</v>
      </c>
    </row>
    <row r="491" spans="1:18">
      <c r="A491" s="40" t="s">
        <v>11</v>
      </c>
      <c r="B491" s="40" t="str">
        <f t="shared" si="7"/>
        <v>2.1.1.1.0100108796996</v>
      </c>
      <c r="C491" s="40" t="str">
        <f>_xlfn.XLOOKUP(A491,ctas[Tipo Empleado],ctas[cta])</f>
        <v>2.1.1.1.01</v>
      </c>
      <c r="D491" s="40" t="s">
        <v>2793</v>
      </c>
      <c r="E491" s="40" t="str">
        <f>_xlfn.XLOOKUP(Tabla12[[#This Row],[codigo]],Tabla5[codigo],Tabla5[Empleado])</f>
        <v>CELESTE DEL CARMEN BRETON TAVERAS</v>
      </c>
      <c r="F491" s="40" t="str">
        <f>_xlfn.XLOOKUP(Tabla12[[#This Row],[codigo]],Tabla5[codigo],Tabla5[Cargo])</f>
        <v>ASISTENTE</v>
      </c>
      <c r="G491" s="40" t="str">
        <f>_xlfn.XLOOKUP(Tabla12[[#This Row],[codigo]],Tabla5[codigo],Tabla5[Lugar Funciones])</f>
        <v>TEATRO NACIONAL</v>
      </c>
      <c r="H491" s="45" t="str">
        <f>Tabla12[[#This Row],[TIPO]]</f>
        <v>FIJO</v>
      </c>
      <c r="I491" s="45" t="e">
        <f>_xlfn.XLOOKUP(Tabla12[[#This Row],[nodoc]],'[1]Temporales 2022'!$B$146:$B$362,'[1]Temporales 2022'!$F$146:$F$362)</f>
        <v>#N/A</v>
      </c>
      <c r="J491" s="45" t="e">
        <f>_xlfn.XLOOKUP(Tabla12[[#This Row],[nodoc]],'[1]Temporales 2022'!$B$146:$B$362,'[1]Temporales 2022'!$G$146:$G$362)</f>
        <v>#N/A</v>
      </c>
      <c r="K491" s="43">
        <v>55000</v>
      </c>
      <c r="L491" s="45">
        <v>2559.6799999999998</v>
      </c>
      <c r="M491" s="43">
        <v>1672</v>
      </c>
      <c r="N491" s="43">
        <v>1578.5</v>
      </c>
      <c r="O491" s="44">
        <f>+Tabla12[[#This Row],[sbruto]]-Tabla12[[#This Row],[Impuesto Sobre la R]]-Tabla12[[#This Row],[Seguro Familiar de]]-Tabla12[[#This Row],[AFP]]-Tabla12[[#This Row],[sneto]]</f>
        <v>25</v>
      </c>
      <c r="P491" s="41">
        <v>49164.82</v>
      </c>
      <c r="Q491" s="15" t="str" cm="1">
        <f t="array" ref="Q491">_xlfn.XLOOKUP(Tabla12[[#This Row],[codigo]],Tabla5[codigo],LEFT(Tabla5[Genero],1))</f>
        <v>F</v>
      </c>
      <c r="R491" s="15" t="str">
        <f>_xlfn.XLOOKUP(Tabla12[[#This Row],[codigo]],Tabla5[codigo],Tabla5[Lugar Funciones Codigo])</f>
        <v>01.83.02.00.01</v>
      </c>
    </row>
    <row r="492" spans="1:18">
      <c r="A492" s="40" t="s">
        <v>11</v>
      </c>
      <c r="B492" s="40" t="str">
        <f t="shared" si="7"/>
        <v>2.1.1.1.0100102808805</v>
      </c>
      <c r="C492" s="40" t="str">
        <f>_xlfn.XLOOKUP(A492,ctas[Tipo Empleado],ctas[cta])</f>
        <v>2.1.1.1.01</v>
      </c>
      <c r="D492" s="40" t="s">
        <v>1592</v>
      </c>
      <c r="E492" s="40" t="str">
        <f>_xlfn.XLOOKUP(Tabla12[[#This Row],[codigo]],Tabla5[codigo],Tabla5[Empleado])</f>
        <v>HECTOR JOSE ARREDONDO PAULINO</v>
      </c>
      <c r="F492" s="40" t="str">
        <f>_xlfn.XLOOKUP(Tabla12[[#This Row],[codigo]],Tabla5[codigo],Tabla5[Cargo])</f>
        <v>ELECTRICISTA</v>
      </c>
      <c r="G492" s="40" t="str">
        <f>_xlfn.XLOOKUP(Tabla12[[#This Row],[codigo]],Tabla5[codigo],Tabla5[Lugar Funciones])</f>
        <v>TEATRO NACIONAL</v>
      </c>
      <c r="H492" s="45" t="str">
        <f>Tabla12[[#This Row],[TIPO]]</f>
        <v>FIJO</v>
      </c>
      <c r="I492" s="45" t="e">
        <f>_xlfn.XLOOKUP(Tabla12[[#This Row],[nodoc]],'[1]Temporales 2022'!$B$146:$B$362,'[1]Temporales 2022'!$F$146:$F$362)</f>
        <v>#N/A</v>
      </c>
      <c r="J492" s="45" t="e">
        <f>_xlfn.XLOOKUP(Tabla12[[#This Row],[nodoc]],'[1]Temporales 2022'!$B$146:$B$362,'[1]Temporales 2022'!$G$146:$G$362)</f>
        <v>#N/A</v>
      </c>
      <c r="K492" s="43">
        <v>55000</v>
      </c>
      <c r="L492" s="45">
        <v>2357.16</v>
      </c>
      <c r="M492" s="43">
        <v>1672</v>
      </c>
      <c r="N492" s="43">
        <v>1578.5</v>
      </c>
      <c r="O492" s="44">
        <f>+Tabla12[[#This Row],[sbruto]]-Tabla12[[#This Row],[Impuesto Sobre la R]]-Tabla12[[#This Row],[Seguro Familiar de]]-Tabla12[[#This Row],[AFP]]-Tabla12[[#This Row],[sneto]]</f>
        <v>3121.1199999999953</v>
      </c>
      <c r="P492" s="41">
        <v>46271.22</v>
      </c>
      <c r="Q492" s="15" t="str" cm="1">
        <f t="array" ref="Q492">_xlfn.XLOOKUP(Tabla12[[#This Row],[codigo]],Tabla5[codigo],LEFT(Tabla5[Genero],1))</f>
        <v>M</v>
      </c>
      <c r="R492" s="15" t="str">
        <f>_xlfn.XLOOKUP(Tabla12[[#This Row],[codigo]],Tabla5[codigo],Tabla5[Lugar Funciones Codigo])</f>
        <v>01.83.02.00.01</v>
      </c>
    </row>
    <row r="493" spans="1:18">
      <c r="A493" s="40" t="s">
        <v>11</v>
      </c>
      <c r="B493" s="40" t="str">
        <f t="shared" si="7"/>
        <v>2.1.1.1.0100106538077</v>
      </c>
      <c r="C493" s="40" t="str">
        <f>_xlfn.XLOOKUP(A493,ctas[Tipo Empleado],ctas[cta])</f>
        <v>2.1.1.1.01</v>
      </c>
      <c r="D493" s="40" t="s">
        <v>2854</v>
      </c>
      <c r="E493" s="40" t="str">
        <f>_xlfn.XLOOKUP(Tabla12[[#This Row],[codigo]],Tabla5[codigo],Tabla5[Empleado])</f>
        <v>JACQUELINE MARTE</v>
      </c>
      <c r="F493" s="40" t="str">
        <f>_xlfn.XLOOKUP(Tabla12[[#This Row],[codigo]],Tabla5[codigo],Tabla5[Cargo])</f>
        <v>ENC. DE LA SALA RAVELO</v>
      </c>
      <c r="G493" s="40" t="str">
        <f>_xlfn.XLOOKUP(Tabla12[[#This Row],[codigo]],Tabla5[codigo],Tabla5[Lugar Funciones])</f>
        <v>TEATRO NACIONAL</v>
      </c>
      <c r="H493" s="45" t="str">
        <f>Tabla12[[#This Row],[TIPO]]</f>
        <v>FIJO</v>
      </c>
      <c r="I493" s="45" t="e">
        <f>_xlfn.XLOOKUP(Tabla12[[#This Row],[nodoc]],'[1]Temporales 2022'!$B$146:$B$362,'[1]Temporales 2022'!$F$146:$F$362)</f>
        <v>#N/A</v>
      </c>
      <c r="J493" s="45" t="e">
        <f>_xlfn.XLOOKUP(Tabla12[[#This Row],[nodoc]],'[1]Temporales 2022'!$B$146:$B$362,'[1]Temporales 2022'!$G$146:$G$362)</f>
        <v>#N/A</v>
      </c>
      <c r="K493" s="43">
        <v>55000</v>
      </c>
      <c r="L493" s="45">
        <v>2559.6799999999998</v>
      </c>
      <c r="M493" s="43">
        <v>1672</v>
      </c>
      <c r="N493" s="43">
        <v>1578.5</v>
      </c>
      <c r="O493" s="44">
        <f>+Tabla12[[#This Row],[sbruto]]-Tabla12[[#This Row],[Impuesto Sobre la R]]-Tabla12[[#This Row],[Seguro Familiar de]]-Tabla12[[#This Row],[AFP]]-Tabla12[[#This Row],[sneto]]</f>
        <v>75</v>
      </c>
      <c r="P493" s="41">
        <v>49114.82</v>
      </c>
      <c r="Q493" s="15" t="str" cm="1">
        <f t="array" ref="Q493">_xlfn.XLOOKUP(Tabla12[[#This Row],[codigo]],Tabla5[codigo],LEFT(Tabla5[Genero],1))</f>
        <v>F</v>
      </c>
      <c r="R493" s="15" t="str">
        <f>_xlfn.XLOOKUP(Tabla12[[#This Row],[codigo]],Tabla5[codigo],Tabla5[Lugar Funciones Codigo])</f>
        <v>01.83.02.00.01</v>
      </c>
    </row>
    <row r="494" spans="1:18">
      <c r="A494" s="40" t="s">
        <v>11</v>
      </c>
      <c r="B494" s="40" t="str">
        <f t="shared" si="7"/>
        <v>2.1.1.1.0100105279012</v>
      </c>
      <c r="C494" s="40" t="str">
        <f>_xlfn.XLOOKUP(A494,ctas[Tipo Empleado],ctas[cta])</f>
        <v>2.1.1.1.01</v>
      </c>
      <c r="D494" s="40" t="s">
        <v>1609</v>
      </c>
      <c r="E494" s="40" t="str">
        <f>_xlfn.XLOOKUP(Tabla12[[#This Row],[codigo]],Tabla5[codigo],Tabla5[Empleado])</f>
        <v>MARIA DEL ROSARIO RAMIREZ ACOSTA</v>
      </c>
      <c r="F494" s="40" t="str">
        <f>_xlfn.XLOOKUP(Tabla12[[#This Row],[codigo]],Tabla5[codigo],Tabla5[Cargo])</f>
        <v>ASIST. REL. INTERNAC.</v>
      </c>
      <c r="G494" s="40" t="str">
        <f>_xlfn.XLOOKUP(Tabla12[[#This Row],[codigo]],Tabla5[codigo],Tabla5[Lugar Funciones])</f>
        <v>TEATRO NACIONAL</v>
      </c>
      <c r="H494" s="45" t="str">
        <f>Tabla12[[#This Row],[TIPO]]</f>
        <v>FIJO</v>
      </c>
      <c r="I494" s="45" t="e">
        <f>_xlfn.XLOOKUP(Tabla12[[#This Row],[nodoc]],'[1]Temporales 2022'!$B$146:$B$362,'[1]Temporales 2022'!$F$146:$F$362)</f>
        <v>#N/A</v>
      </c>
      <c r="J494" s="45" t="e">
        <f>_xlfn.XLOOKUP(Tabla12[[#This Row],[nodoc]],'[1]Temporales 2022'!$B$146:$B$362,'[1]Temporales 2022'!$G$146:$G$362)</f>
        <v>#N/A</v>
      </c>
      <c r="K494" s="43">
        <v>55000</v>
      </c>
      <c r="L494" s="45">
        <v>2559.6799999999998</v>
      </c>
      <c r="M494" s="43">
        <v>1672</v>
      </c>
      <c r="N494" s="43">
        <v>1578.5</v>
      </c>
      <c r="O494" s="44">
        <f>+Tabla12[[#This Row],[sbruto]]-Tabla12[[#This Row],[Impuesto Sobre la R]]-Tabla12[[#This Row],[Seguro Familiar de]]-Tabla12[[#This Row],[AFP]]-Tabla12[[#This Row],[sneto]]</f>
        <v>15015.190000000002</v>
      </c>
      <c r="P494" s="41">
        <v>34174.629999999997</v>
      </c>
      <c r="Q494" s="15" t="str" cm="1">
        <f t="array" ref="Q494">_xlfn.XLOOKUP(Tabla12[[#This Row],[codigo]],Tabla5[codigo],LEFT(Tabla5[Genero],1))</f>
        <v>F</v>
      </c>
      <c r="R494" s="15" t="str">
        <f>_xlfn.XLOOKUP(Tabla12[[#This Row],[codigo]],Tabla5[codigo],Tabla5[Lugar Funciones Codigo])</f>
        <v>01.83.02.00.01</v>
      </c>
    </row>
    <row r="495" spans="1:18">
      <c r="A495" s="40" t="s">
        <v>11</v>
      </c>
      <c r="B495" s="40" t="str">
        <f t="shared" si="7"/>
        <v>2.1.1.1.0100102490356</v>
      </c>
      <c r="C495" s="40" t="str">
        <f>_xlfn.XLOOKUP(A495,ctas[Tipo Empleado],ctas[cta])</f>
        <v>2.1.1.1.01</v>
      </c>
      <c r="D495" s="40" t="s">
        <v>1626</v>
      </c>
      <c r="E495" s="40" t="str">
        <f>_xlfn.XLOOKUP(Tabla12[[#This Row],[codigo]],Tabla5[codigo],Tabla5[Empleado])</f>
        <v>ROBERTO DE LEON DUME</v>
      </c>
      <c r="F495" s="40" t="str">
        <f>_xlfn.XLOOKUP(Tabla12[[#This Row],[codigo]],Tabla5[codigo],Tabla5[Cargo])</f>
        <v>LUMINOTECNICO</v>
      </c>
      <c r="G495" s="40" t="str">
        <f>_xlfn.XLOOKUP(Tabla12[[#This Row],[codigo]],Tabla5[codigo],Tabla5[Lugar Funciones])</f>
        <v>TEATRO NACIONAL</v>
      </c>
      <c r="H495" s="45" t="str">
        <f>Tabla12[[#This Row],[TIPO]]</f>
        <v>FIJO</v>
      </c>
      <c r="I495" s="45" t="e">
        <f>_xlfn.XLOOKUP(Tabla12[[#This Row],[nodoc]],'[1]Temporales 2022'!$B$146:$B$362,'[1]Temporales 2022'!$F$146:$F$362)</f>
        <v>#N/A</v>
      </c>
      <c r="J495" s="45" t="e">
        <f>_xlfn.XLOOKUP(Tabla12[[#This Row],[nodoc]],'[1]Temporales 2022'!$B$146:$B$362,'[1]Temporales 2022'!$G$146:$G$362)</f>
        <v>#N/A</v>
      </c>
      <c r="K495" s="43">
        <v>55000</v>
      </c>
      <c r="L495" s="45">
        <v>2559.6799999999998</v>
      </c>
      <c r="M495" s="43">
        <v>1672</v>
      </c>
      <c r="N495" s="43">
        <v>1578.5</v>
      </c>
      <c r="O495" s="44">
        <f>+Tabla12[[#This Row],[sbruto]]-Tabla12[[#This Row],[Impuesto Sobre la R]]-Tabla12[[#This Row],[Seguro Familiar de]]-Tabla12[[#This Row],[AFP]]-Tabla12[[#This Row],[sneto]]</f>
        <v>25143.61</v>
      </c>
      <c r="P495" s="41">
        <v>24046.21</v>
      </c>
      <c r="Q495" s="15" t="str" cm="1">
        <f t="array" ref="Q495">_xlfn.XLOOKUP(Tabla12[[#This Row],[codigo]],Tabla5[codigo],LEFT(Tabla5[Genero],1))</f>
        <v>M</v>
      </c>
      <c r="R495" s="15" t="str">
        <f>_xlfn.XLOOKUP(Tabla12[[#This Row],[codigo]],Tabla5[codigo],Tabla5[Lugar Funciones Codigo])</f>
        <v>01.83.02.00.01</v>
      </c>
    </row>
    <row r="496" spans="1:18">
      <c r="A496" s="40" t="s">
        <v>11</v>
      </c>
      <c r="B496" s="40" t="str">
        <f t="shared" si="7"/>
        <v>2.1.1.1.0100111044152</v>
      </c>
      <c r="C496" s="40" t="str">
        <f>_xlfn.XLOOKUP(A496,ctas[Tipo Empleado],ctas[cta])</f>
        <v>2.1.1.1.01</v>
      </c>
      <c r="D496" s="40" t="s">
        <v>2930</v>
      </c>
      <c r="E496" s="40" t="str">
        <f>_xlfn.XLOOKUP(Tabla12[[#This Row],[codigo]],Tabla5[codigo],Tabla5[Empleado])</f>
        <v>ROBERTO ILISCH DAVID CAMEJO GONZALEZ</v>
      </c>
      <c r="F496" s="40" t="str">
        <f>_xlfn.XLOOKUP(Tabla12[[#This Row],[codigo]],Tabla5[codigo],Tabla5[Cargo])</f>
        <v>ASISTENTE</v>
      </c>
      <c r="G496" s="40" t="str">
        <f>_xlfn.XLOOKUP(Tabla12[[#This Row],[codigo]],Tabla5[codigo],Tabla5[Lugar Funciones])</f>
        <v>TEATRO NACIONAL</v>
      </c>
      <c r="H496" s="43" t="str">
        <f>Tabla12[[#This Row],[TIPO]]</f>
        <v>FIJO</v>
      </c>
      <c r="I496" s="43" t="e">
        <f>_xlfn.XLOOKUP(Tabla12[[#This Row],[nodoc]],'[1]Temporales 2022'!$B$146:$B$362,'[1]Temporales 2022'!$F$146:$F$362)</f>
        <v>#N/A</v>
      </c>
      <c r="J496" s="43" t="e">
        <f>_xlfn.XLOOKUP(Tabla12[[#This Row],[nodoc]],'[1]Temporales 2022'!$B$146:$B$362,'[1]Temporales 2022'!$G$146:$G$362)</f>
        <v>#N/A</v>
      </c>
      <c r="K496" s="43">
        <v>55000</v>
      </c>
      <c r="L496" s="43">
        <v>2559.6799999999998</v>
      </c>
      <c r="M496" s="43">
        <v>1672</v>
      </c>
      <c r="N496" s="43">
        <v>1578.5</v>
      </c>
      <c r="O496" s="44">
        <f>+Tabla12[[#This Row],[sbruto]]-Tabla12[[#This Row],[Impuesto Sobre la R]]-Tabla12[[#This Row],[Seguro Familiar de]]-Tabla12[[#This Row],[AFP]]-Tabla12[[#This Row],[sneto]]</f>
        <v>2221</v>
      </c>
      <c r="P496" s="41">
        <v>46968.82</v>
      </c>
      <c r="Q496" s="15" t="str" cm="1">
        <f t="array" ref="Q496">_xlfn.XLOOKUP(Tabla12[[#This Row],[codigo]],Tabla5[codigo],LEFT(Tabla5[Genero],1))</f>
        <v>M</v>
      </c>
      <c r="R496" s="15" t="str">
        <f>_xlfn.XLOOKUP(Tabla12[[#This Row],[codigo]],Tabla5[codigo],Tabla5[Lugar Funciones Codigo])</f>
        <v>01.83.02.00.01</v>
      </c>
    </row>
    <row r="497" spans="1:18">
      <c r="A497" s="40" t="s">
        <v>11</v>
      </c>
      <c r="B497" s="40" t="str">
        <f t="shared" si="7"/>
        <v>2.1.1.1.0100109593558</v>
      </c>
      <c r="C497" s="40" t="str">
        <f>_xlfn.XLOOKUP(A497,ctas[Tipo Empleado],ctas[cta])</f>
        <v>2.1.1.1.01</v>
      </c>
      <c r="D497" s="40" t="s">
        <v>2820</v>
      </c>
      <c r="E497" s="40" t="str">
        <f>_xlfn.XLOOKUP(Tabla12[[#This Row],[codigo]],Tabla5[codigo],Tabla5[Empleado])</f>
        <v>EURISPIDES CALCAÑO RUFINO</v>
      </c>
      <c r="F497" s="40" t="str">
        <f>_xlfn.XLOOKUP(Tabla12[[#This Row],[codigo]],Tabla5[codigo],Tabla5[Cargo])</f>
        <v>TRAMOYISTA</v>
      </c>
      <c r="G497" s="40" t="str">
        <f>_xlfn.XLOOKUP(Tabla12[[#This Row],[codigo]],Tabla5[codigo],Tabla5[Lugar Funciones])</f>
        <v>TEATRO NACIONAL</v>
      </c>
      <c r="H497" s="45" t="str">
        <f>Tabla12[[#This Row],[TIPO]]</f>
        <v>FIJO</v>
      </c>
      <c r="I497" s="45" t="e">
        <f>_xlfn.XLOOKUP(Tabla12[[#This Row],[nodoc]],'[1]Temporales 2022'!$B$146:$B$362,'[1]Temporales 2022'!$F$146:$F$362)</f>
        <v>#N/A</v>
      </c>
      <c r="J497" s="45" t="e">
        <f>_xlfn.XLOOKUP(Tabla12[[#This Row],[nodoc]],'[1]Temporales 2022'!$B$146:$B$362,'[1]Temporales 2022'!$G$146:$G$362)</f>
        <v>#N/A</v>
      </c>
      <c r="K497" s="43">
        <v>45000</v>
      </c>
      <c r="L497" s="45">
        <v>1148.33</v>
      </c>
      <c r="M497" s="43">
        <v>1368</v>
      </c>
      <c r="N497" s="43">
        <v>1291.5</v>
      </c>
      <c r="O497" s="44">
        <f>+Tabla12[[#This Row],[sbruto]]-Tabla12[[#This Row],[Impuesto Sobre la R]]-Tabla12[[#This Row],[Seguro Familiar de]]-Tabla12[[#This Row],[AFP]]-Tabla12[[#This Row],[sneto]]</f>
        <v>27325.07</v>
      </c>
      <c r="P497" s="41">
        <v>13867.1</v>
      </c>
      <c r="Q497" s="15" t="str" cm="1">
        <f t="array" ref="Q497">_xlfn.XLOOKUP(Tabla12[[#This Row],[codigo]],Tabla5[codigo],LEFT(Tabla5[Genero],1))</f>
        <v>M</v>
      </c>
      <c r="R497" s="15" t="str">
        <f>_xlfn.XLOOKUP(Tabla12[[#This Row],[codigo]],Tabla5[codigo],Tabla5[Lugar Funciones Codigo])</f>
        <v>01.83.02.00.01</v>
      </c>
    </row>
    <row r="498" spans="1:18">
      <c r="A498" s="40" t="s">
        <v>11</v>
      </c>
      <c r="B498" s="40" t="str">
        <f t="shared" si="7"/>
        <v>2.1.1.1.0100100703958</v>
      </c>
      <c r="C498" s="40" t="str">
        <f>_xlfn.XLOOKUP(A498,ctas[Tipo Empleado],ctas[cta])</f>
        <v>2.1.1.1.01</v>
      </c>
      <c r="D498" s="40" t="s">
        <v>2875</v>
      </c>
      <c r="E498" s="40" t="str">
        <f>_xlfn.XLOOKUP(Tabla12[[#This Row],[codigo]],Tabla5[codigo],Tabla5[Empleado])</f>
        <v>JUAN DE LA CRUZ BLANCO POLANCO</v>
      </c>
      <c r="F498" s="40" t="str">
        <f>_xlfn.XLOOKUP(Tabla12[[#This Row],[codigo]],Tabla5[codigo],Tabla5[Cargo])</f>
        <v>JEFE DE MAQ.</v>
      </c>
      <c r="G498" s="40" t="str">
        <f>_xlfn.XLOOKUP(Tabla12[[#This Row],[codigo]],Tabla5[codigo],Tabla5[Lugar Funciones])</f>
        <v>TEATRO NACIONAL</v>
      </c>
      <c r="H498" s="45" t="str">
        <f>Tabla12[[#This Row],[TIPO]]</f>
        <v>FIJO</v>
      </c>
      <c r="I498" s="45" t="e">
        <f>_xlfn.XLOOKUP(Tabla12[[#This Row],[nodoc]],'[1]Temporales 2022'!$B$146:$B$362,'[1]Temporales 2022'!$F$146:$F$362)</f>
        <v>#N/A</v>
      </c>
      <c r="J498" s="45" t="e">
        <f>_xlfn.XLOOKUP(Tabla12[[#This Row],[nodoc]],'[1]Temporales 2022'!$B$146:$B$362,'[1]Temporales 2022'!$G$146:$G$362)</f>
        <v>#N/A</v>
      </c>
      <c r="K498" s="43">
        <v>45000</v>
      </c>
      <c r="L498" s="45">
        <v>1148.33</v>
      </c>
      <c r="M498" s="43">
        <v>1368</v>
      </c>
      <c r="N498" s="43">
        <v>1291.5</v>
      </c>
      <c r="O498" s="44">
        <f>+Tabla12[[#This Row],[sbruto]]-Tabla12[[#This Row],[Impuesto Sobre la R]]-Tabla12[[#This Row],[Seguro Familiar de]]-Tabla12[[#This Row],[AFP]]-Tabla12[[#This Row],[sneto]]</f>
        <v>975</v>
      </c>
      <c r="P498" s="41">
        <v>40217.17</v>
      </c>
      <c r="Q498" s="15" t="str" cm="1">
        <f t="array" ref="Q498">_xlfn.XLOOKUP(Tabla12[[#This Row],[codigo]],Tabla5[codigo],LEFT(Tabla5[Genero],1))</f>
        <v>M</v>
      </c>
      <c r="R498" s="15" t="str">
        <f>_xlfn.XLOOKUP(Tabla12[[#This Row],[codigo]],Tabla5[codigo],Tabla5[Lugar Funciones Codigo])</f>
        <v>01.83.02.00.01</v>
      </c>
    </row>
    <row r="499" spans="1:18">
      <c r="A499" s="40" t="s">
        <v>11</v>
      </c>
      <c r="B499" s="40" t="str">
        <f t="shared" si="7"/>
        <v>2.1.1.1.0122300948084</v>
      </c>
      <c r="C499" s="40" t="str">
        <f>_xlfn.XLOOKUP(A499,ctas[Tipo Empleado],ctas[cta])</f>
        <v>2.1.1.1.01</v>
      </c>
      <c r="D499" s="40" t="s">
        <v>2907</v>
      </c>
      <c r="E499" s="40" t="str">
        <f>_xlfn.XLOOKUP(Tabla12[[#This Row],[codigo]],Tabla5[codigo],Tabla5[Empleado])</f>
        <v>MICHAEL GERAINT JIMENEZ GALAN</v>
      </c>
      <c r="F499" s="40" t="str">
        <f>_xlfn.XLOOKUP(Tabla12[[#This Row],[codigo]],Tabla5[codigo],Tabla5[Cargo])</f>
        <v>SONIDISTA</v>
      </c>
      <c r="G499" s="40" t="str">
        <f>_xlfn.XLOOKUP(Tabla12[[#This Row],[codigo]],Tabla5[codigo],Tabla5[Lugar Funciones])</f>
        <v>TEATRO NACIONAL</v>
      </c>
      <c r="H499" s="45" t="str">
        <f>Tabla12[[#This Row],[TIPO]]</f>
        <v>FIJO</v>
      </c>
      <c r="I499" s="45" t="e">
        <f>_xlfn.XLOOKUP(Tabla12[[#This Row],[nodoc]],'[1]Temporales 2022'!$B$146:$B$362,'[1]Temporales 2022'!$F$146:$F$362)</f>
        <v>#N/A</v>
      </c>
      <c r="J499" s="45" t="e">
        <f>_xlfn.XLOOKUP(Tabla12[[#This Row],[nodoc]],'[1]Temporales 2022'!$B$146:$B$362,'[1]Temporales 2022'!$G$146:$G$362)</f>
        <v>#N/A</v>
      </c>
      <c r="K499" s="43">
        <v>40000</v>
      </c>
      <c r="L499" s="45">
        <v>442.65</v>
      </c>
      <c r="M499" s="43">
        <v>1216</v>
      </c>
      <c r="N499" s="43">
        <v>1148</v>
      </c>
      <c r="O499" s="44">
        <f>+Tabla12[[#This Row],[sbruto]]-Tabla12[[#This Row],[Impuesto Sobre la R]]-Tabla12[[#This Row],[Seguro Familiar de]]-Tabla12[[#This Row],[AFP]]-Tabla12[[#This Row],[sneto]]</f>
        <v>325</v>
      </c>
      <c r="P499" s="41">
        <v>36868.35</v>
      </c>
      <c r="Q499" s="15" t="str" cm="1">
        <f t="array" ref="Q499">_xlfn.XLOOKUP(Tabla12[[#This Row],[codigo]],Tabla5[codigo],LEFT(Tabla5[Genero],1))</f>
        <v>M</v>
      </c>
      <c r="R499" s="15" t="str">
        <f>_xlfn.XLOOKUP(Tabla12[[#This Row],[codigo]],Tabla5[codigo],Tabla5[Lugar Funciones Codigo])</f>
        <v>01.83.02.00.01</v>
      </c>
    </row>
    <row r="500" spans="1:18">
      <c r="A500" s="40" t="s">
        <v>11</v>
      </c>
      <c r="B500" s="40" t="str">
        <f t="shared" si="7"/>
        <v>2.1.1.1.0100102490778</v>
      </c>
      <c r="C500" s="40" t="str">
        <f>_xlfn.XLOOKUP(A500,ctas[Tipo Empleado],ctas[cta])</f>
        <v>2.1.1.1.01</v>
      </c>
      <c r="D500" s="40" t="s">
        <v>2799</v>
      </c>
      <c r="E500" s="40" t="str">
        <f>_xlfn.XLOOKUP(Tabla12[[#This Row],[codigo]],Tabla5[codigo],Tabla5[Empleado])</f>
        <v>CLAUDIO MANUEL FELIX MORENO</v>
      </c>
      <c r="F500" s="40" t="str">
        <f>_xlfn.XLOOKUP(Tabla12[[#This Row],[codigo]],Tabla5[codigo],Tabla5[Cargo])</f>
        <v>AYUDANTE DE MANTENIMIENTO</v>
      </c>
      <c r="G500" s="40" t="str">
        <f>_xlfn.XLOOKUP(Tabla12[[#This Row],[codigo]],Tabla5[codigo],Tabla5[Lugar Funciones])</f>
        <v>TEATRO NACIONAL</v>
      </c>
      <c r="H500" s="45" t="str">
        <f>Tabla12[[#This Row],[TIPO]]</f>
        <v>FIJO</v>
      </c>
      <c r="I500" s="45" t="e">
        <f>_xlfn.XLOOKUP(Tabla12[[#This Row],[nodoc]],'[1]Temporales 2022'!$B$146:$B$362,'[1]Temporales 2022'!$F$146:$F$362)</f>
        <v>#N/A</v>
      </c>
      <c r="J500" s="45" t="e">
        <f>_xlfn.XLOOKUP(Tabla12[[#This Row],[nodoc]],'[1]Temporales 2022'!$B$146:$B$362,'[1]Temporales 2022'!$G$146:$G$362)</f>
        <v>#N/A</v>
      </c>
      <c r="K500" s="43">
        <v>36000</v>
      </c>
      <c r="L500" s="46">
        <v>0</v>
      </c>
      <c r="M500" s="43">
        <v>1094.4000000000001</v>
      </c>
      <c r="N500" s="43">
        <v>1033.2</v>
      </c>
      <c r="O500" s="44">
        <f>+Tabla12[[#This Row],[sbruto]]-Tabla12[[#This Row],[Impuesto Sobre la R]]-Tabla12[[#This Row],[Seguro Familiar de]]-Tabla12[[#This Row],[AFP]]-Tabla12[[#This Row],[sneto]]</f>
        <v>18707.14</v>
      </c>
      <c r="P500" s="41">
        <v>15165.26</v>
      </c>
      <c r="Q500" s="15" t="str" cm="1">
        <f t="array" ref="Q500">_xlfn.XLOOKUP(Tabla12[[#This Row],[codigo]],Tabla5[codigo],LEFT(Tabla5[Genero],1))</f>
        <v>M</v>
      </c>
      <c r="R500" s="15" t="str">
        <f>_xlfn.XLOOKUP(Tabla12[[#This Row],[codigo]],Tabla5[codigo],Tabla5[Lugar Funciones Codigo])</f>
        <v>01.83.02.00.01</v>
      </c>
    </row>
    <row r="501" spans="1:18">
      <c r="A501" s="40" t="s">
        <v>11</v>
      </c>
      <c r="B501" s="40" t="str">
        <f t="shared" si="7"/>
        <v>2.1.1.1.0140212588772</v>
      </c>
      <c r="C501" s="40" t="str">
        <f>_xlfn.XLOOKUP(A501,ctas[Tipo Empleado],ctas[cta])</f>
        <v>2.1.1.1.01</v>
      </c>
      <c r="D501" s="40" t="s">
        <v>2810</v>
      </c>
      <c r="E501" s="40" t="str">
        <f>_xlfn.XLOOKUP(Tabla12[[#This Row],[codigo]],Tabla5[codigo],Tabla5[Empleado])</f>
        <v>EDUARDO JOSE RIVERA VARGAS</v>
      </c>
      <c r="F501" s="40" t="str">
        <f>_xlfn.XLOOKUP(Tabla12[[#This Row],[codigo]],Tabla5[codigo],Tabla5[Cargo])</f>
        <v>TRAMOYA</v>
      </c>
      <c r="G501" s="40" t="str">
        <f>_xlfn.XLOOKUP(Tabla12[[#This Row],[codigo]],Tabla5[codigo],Tabla5[Lugar Funciones])</f>
        <v>TEATRO NACIONAL</v>
      </c>
      <c r="H501" s="45" t="str">
        <f>Tabla12[[#This Row],[TIPO]]</f>
        <v>FIJO</v>
      </c>
      <c r="I501" s="45">
        <f>_xlfn.XLOOKUP(Tabla12[[#This Row],[nodoc]],'[1]Temporales 2022'!$B$146:$B$362,'[1]Temporales 2022'!$F$146:$F$362)</f>
        <v>44531</v>
      </c>
      <c r="J501" s="45">
        <f>_xlfn.XLOOKUP(Tabla12[[#This Row],[nodoc]],'[1]Temporales 2022'!$B$146:$B$362,'[1]Temporales 2022'!$G$146:$G$362)</f>
        <v>44713</v>
      </c>
      <c r="K501" s="43">
        <v>36000</v>
      </c>
      <c r="L501" s="46">
        <v>0</v>
      </c>
      <c r="M501" s="43">
        <v>1094.4000000000001</v>
      </c>
      <c r="N501" s="43">
        <v>1033.2</v>
      </c>
      <c r="O501" s="44">
        <f>+Tabla12[[#This Row],[sbruto]]-Tabla12[[#This Row],[Impuesto Sobre la R]]-Tabla12[[#This Row],[Seguro Familiar de]]-Tabla12[[#This Row],[AFP]]-Tabla12[[#This Row],[sneto]]</f>
        <v>25</v>
      </c>
      <c r="P501" s="41">
        <v>33847.4</v>
      </c>
      <c r="Q501" s="15" t="str" cm="1">
        <f t="array" ref="Q501">_xlfn.XLOOKUP(Tabla12[[#This Row],[codigo]],Tabla5[codigo],LEFT(Tabla5[Genero],1))</f>
        <v>M</v>
      </c>
      <c r="R501" s="15" t="str">
        <f>_xlfn.XLOOKUP(Tabla12[[#This Row],[codigo]],Tabla5[codigo],Tabla5[Lugar Funciones Codigo])</f>
        <v>01.83.02.00.01</v>
      </c>
    </row>
    <row r="502" spans="1:18">
      <c r="A502" s="40" t="s">
        <v>11</v>
      </c>
      <c r="B502" s="40" t="str">
        <f t="shared" si="7"/>
        <v>2.1.1.1.0109000126566</v>
      </c>
      <c r="C502" s="40" t="str">
        <f>_xlfn.XLOOKUP(A502,ctas[Tipo Empleado],ctas[cta])</f>
        <v>2.1.1.1.01</v>
      </c>
      <c r="D502" s="40" t="s">
        <v>1588</v>
      </c>
      <c r="E502" s="40" t="str">
        <f>_xlfn.XLOOKUP(Tabla12[[#This Row],[codigo]],Tabla5[codigo],Tabla5[Empleado])</f>
        <v>FERNANDO AMPARO GENAO</v>
      </c>
      <c r="F502" s="40" t="str">
        <f>_xlfn.XLOOKUP(Tabla12[[#This Row],[codigo]],Tabla5[codigo],Tabla5[Cargo])</f>
        <v>ELECTRICISTA</v>
      </c>
      <c r="G502" s="40" t="str">
        <f>_xlfn.XLOOKUP(Tabla12[[#This Row],[codigo]],Tabla5[codigo],Tabla5[Lugar Funciones])</f>
        <v>TEATRO NACIONAL</v>
      </c>
      <c r="H502" s="45" t="str">
        <f>Tabla12[[#This Row],[TIPO]]</f>
        <v>FIJO</v>
      </c>
      <c r="I502" s="45" t="e">
        <f>_xlfn.XLOOKUP(Tabla12[[#This Row],[nodoc]],'[1]Temporales 2022'!$B$146:$B$362,'[1]Temporales 2022'!$F$146:$F$362)</f>
        <v>#N/A</v>
      </c>
      <c r="J502" s="45" t="e">
        <f>_xlfn.XLOOKUP(Tabla12[[#This Row],[nodoc]],'[1]Temporales 2022'!$B$146:$B$362,'[1]Temporales 2022'!$G$146:$G$362)</f>
        <v>#N/A</v>
      </c>
      <c r="K502" s="43">
        <v>36000</v>
      </c>
      <c r="L502" s="46">
        <v>0</v>
      </c>
      <c r="M502" s="43">
        <v>1094.4000000000001</v>
      </c>
      <c r="N502" s="43">
        <v>1033.2</v>
      </c>
      <c r="O502" s="44">
        <f>+Tabla12[[#This Row],[sbruto]]-Tabla12[[#This Row],[Impuesto Sobre la R]]-Tabla12[[#This Row],[Seguro Familiar de]]-Tabla12[[#This Row],[AFP]]-Tabla12[[#This Row],[sneto]]</f>
        <v>14905.210000000003</v>
      </c>
      <c r="P502" s="41">
        <v>18967.189999999999</v>
      </c>
      <c r="Q502" s="15" t="str" cm="1">
        <f t="array" ref="Q502">_xlfn.XLOOKUP(Tabla12[[#This Row],[codigo]],Tabla5[codigo],LEFT(Tabla5[Genero],1))</f>
        <v>M</v>
      </c>
      <c r="R502" s="15" t="str">
        <f>_xlfn.XLOOKUP(Tabla12[[#This Row],[codigo]],Tabla5[codigo],Tabla5[Lugar Funciones Codigo])</f>
        <v>01.83.02.00.01</v>
      </c>
    </row>
    <row r="503" spans="1:18">
      <c r="A503" s="40" t="s">
        <v>11</v>
      </c>
      <c r="B503" s="40" t="str">
        <f t="shared" si="7"/>
        <v>2.1.1.1.0101200907143</v>
      </c>
      <c r="C503" s="40" t="str">
        <f>_xlfn.XLOOKUP(A503,ctas[Tipo Empleado],ctas[cta])</f>
        <v>2.1.1.1.01</v>
      </c>
      <c r="D503" s="40" t="s">
        <v>2861</v>
      </c>
      <c r="E503" s="40" t="str">
        <f>_xlfn.XLOOKUP(Tabla12[[#This Row],[codigo]],Tabla5[codigo],Tabla5[Empleado])</f>
        <v>JOSE ALBERTO CUEVAS DE OLEO</v>
      </c>
      <c r="F503" s="40" t="str">
        <f>_xlfn.XLOOKUP(Tabla12[[#This Row],[codigo]],Tabla5[codigo],Tabla5[Cargo])</f>
        <v>ASIST. ELECTRICIDAD</v>
      </c>
      <c r="G503" s="40" t="str">
        <f>_xlfn.XLOOKUP(Tabla12[[#This Row],[codigo]],Tabla5[codigo],Tabla5[Lugar Funciones])</f>
        <v>TEATRO NACIONAL</v>
      </c>
      <c r="H503" s="45" t="str">
        <f>Tabla12[[#This Row],[TIPO]]</f>
        <v>FIJO</v>
      </c>
      <c r="I503" s="45" t="e">
        <f>_xlfn.XLOOKUP(Tabla12[[#This Row],[nodoc]],'[1]Temporales 2022'!$B$146:$B$362,'[1]Temporales 2022'!$F$146:$F$362)</f>
        <v>#N/A</v>
      </c>
      <c r="J503" s="45" t="e">
        <f>_xlfn.XLOOKUP(Tabla12[[#This Row],[nodoc]],'[1]Temporales 2022'!$B$146:$B$362,'[1]Temporales 2022'!$G$146:$G$362)</f>
        <v>#N/A</v>
      </c>
      <c r="K503" s="43">
        <v>36000</v>
      </c>
      <c r="L503" s="46">
        <v>0</v>
      </c>
      <c r="M503" s="43">
        <v>1094.4000000000001</v>
      </c>
      <c r="N503" s="43">
        <v>1033.2</v>
      </c>
      <c r="O503" s="44">
        <f>+Tabla12[[#This Row],[sbruto]]-Tabla12[[#This Row],[Impuesto Sobre la R]]-Tabla12[[#This Row],[Seguro Familiar de]]-Tabla12[[#This Row],[AFP]]-Tabla12[[#This Row],[sneto]]</f>
        <v>14983.61</v>
      </c>
      <c r="P503" s="41">
        <v>18888.79</v>
      </c>
      <c r="Q503" s="15" t="str" cm="1">
        <f t="array" ref="Q503">_xlfn.XLOOKUP(Tabla12[[#This Row],[codigo]],Tabla5[codigo],LEFT(Tabla5[Genero],1))</f>
        <v>M</v>
      </c>
      <c r="R503" s="15" t="str">
        <f>_xlfn.XLOOKUP(Tabla12[[#This Row],[codigo]],Tabla5[codigo],Tabla5[Lugar Funciones Codigo])</f>
        <v>01.83.02.00.01</v>
      </c>
    </row>
    <row r="504" spans="1:18">
      <c r="A504" s="40" t="s">
        <v>11</v>
      </c>
      <c r="B504" s="40" t="str">
        <f t="shared" si="7"/>
        <v>2.1.1.1.0103100040389</v>
      </c>
      <c r="C504" s="40" t="str">
        <f>_xlfn.XLOOKUP(A504,ctas[Tipo Empleado],ctas[cta])</f>
        <v>2.1.1.1.01</v>
      </c>
      <c r="D504" s="40" t="s">
        <v>2934</v>
      </c>
      <c r="E504" s="40" t="str">
        <f>_xlfn.XLOOKUP(Tabla12[[#This Row],[codigo]],Tabla5[codigo],Tabla5[Empleado])</f>
        <v>SEVERO DE LA CRUZ VENTURA</v>
      </c>
      <c r="F504" s="40" t="str">
        <f>_xlfn.XLOOKUP(Tabla12[[#This Row],[codigo]],Tabla5[codigo],Tabla5[Cargo])</f>
        <v>LUMINOTECNICO SALA RAVELO</v>
      </c>
      <c r="G504" s="40" t="str">
        <f>_xlfn.XLOOKUP(Tabla12[[#This Row],[codigo]],Tabla5[codigo],Tabla5[Lugar Funciones])</f>
        <v>TEATRO NACIONAL</v>
      </c>
      <c r="H504" s="45" t="str">
        <f>Tabla12[[#This Row],[TIPO]]</f>
        <v>FIJO</v>
      </c>
      <c r="I504" s="45" t="e">
        <f>_xlfn.XLOOKUP(Tabla12[[#This Row],[nodoc]],'[1]Temporales 2022'!$B$146:$B$362,'[1]Temporales 2022'!$F$146:$F$362)</f>
        <v>#N/A</v>
      </c>
      <c r="J504" s="45" t="e">
        <f>_xlfn.XLOOKUP(Tabla12[[#This Row],[nodoc]],'[1]Temporales 2022'!$B$146:$B$362,'[1]Temporales 2022'!$G$146:$G$362)</f>
        <v>#N/A</v>
      </c>
      <c r="K504" s="43">
        <v>36000</v>
      </c>
      <c r="L504" s="46">
        <v>0</v>
      </c>
      <c r="M504" s="43">
        <v>1094.4000000000001</v>
      </c>
      <c r="N504" s="43">
        <v>1033.2</v>
      </c>
      <c r="O504" s="44">
        <f>+Tabla12[[#This Row],[sbruto]]-Tabla12[[#This Row],[Impuesto Sobre la R]]-Tabla12[[#This Row],[Seguro Familiar de]]-Tabla12[[#This Row],[AFP]]-Tabla12[[#This Row],[sneto]]</f>
        <v>75</v>
      </c>
      <c r="P504" s="41">
        <v>33797.4</v>
      </c>
      <c r="Q504" s="15" t="str" cm="1">
        <f t="array" ref="Q504">_xlfn.XLOOKUP(Tabla12[[#This Row],[codigo]],Tabla5[codigo],LEFT(Tabla5[Genero],1))</f>
        <v>M</v>
      </c>
      <c r="R504" s="15" t="str">
        <f>_xlfn.XLOOKUP(Tabla12[[#This Row],[codigo]],Tabla5[codigo],Tabla5[Lugar Funciones Codigo])</f>
        <v>01.83.02.00.01</v>
      </c>
    </row>
    <row r="505" spans="1:18">
      <c r="A505" s="40" t="s">
        <v>11</v>
      </c>
      <c r="B505" s="40" t="str">
        <f t="shared" si="7"/>
        <v>2.1.1.1.0105600994197</v>
      </c>
      <c r="C505" s="40" t="str">
        <f>_xlfn.XLOOKUP(A505,ctas[Tipo Empleado],ctas[cta])</f>
        <v>2.1.1.1.01</v>
      </c>
      <c r="D505" s="40" t="s">
        <v>1582</v>
      </c>
      <c r="E505" s="40" t="str">
        <f>_xlfn.XLOOKUP(Tabla12[[#This Row],[codigo]],Tabla5[codigo],Tabla5[Empleado])</f>
        <v>CARLOS RAMON ORTEGA CAMPUSANO</v>
      </c>
      <c r="F505" s="40" t="str">
        <f>_xlfn.XLOOKUP(Tabla12[[#This Row],[codigo]],Tabla5[codigo],Tabla5[Cargo])</f>
        <v>TRAMOYISTA</v>
      </c>
      <c r="G505" s="40" t="str">
        <f>_xlfn.XLOOKUP(Tabla12[[#This Row],[codigo]],Tabla5[codigo],Tabla5[Lugar Funciones])</f>
        <v>TEATRO NACIONAL</v>
      </c>
      <c r="H505" s="45" t="str">
        <f>Tabla12[[#This Row],[TIPO]]</f>
        <v>FIJO</v>
      </c>
      <c r="I505" s="45" t="e">
        <f>_xlfn.XLOOKUP(Tabla12[[#This Row],[nodoc]],'[1]Temporales 2022'!$B$146:$B$362,'[1]Temporales 2022'!$F$146:$F$362)</f>
        <v>#N/A</v>
      </c>
      <c r="J505" s="45" t="e">
        <f>_xlfn.XLOOKUP(Tabla12[[#This Row],[nodoc]],'[1]Temporales 2022'!$B$146:$B$362,'[1]Temporales 2022'!$G$146:$G$362)</f>
        <v>#N/A</v>
      </c>
      <c r="K505" s="43">
        <v>35000</v>
      </c>
      <c r="L505" s="46">
        <v>0</v>
      </c>
      <c r="M505" s="43">
        <v>1064</v>
      </c>
      <c r="N505" s="43">
        <v>1004.5</v>
      </c>
      <c r="O505" s="44">
        <f>+Tabla12[[#This Row],[sbruto]]-Tabla12[[#This Row],[Impuesto Sobre la R]]-Tabla12[[#This Row],[Seguro Familiar de]]-Tabla12[[#This Row],[AFP]]-Tabla12[[#This Row],[sneto]]</f>
        <v>7521</v>
      </c>
      <c r="P505" s="41">
        <v>25410.5</v>
      </c>
      <c r="Q505" s="15" t="str" cm="1">
        <f t="array" ref="Q505">_xlfn.XLOOKUP(Tabla12[[#This Row],[codigo]],Tabla5[codigo],LEFT(Tabla5[Genero],1))</f>
        <v>M</v>
      </c>
      <c r="R505" s="15" t="str">
        <f>_xlfn.XLOOKUP(Tabla12[[#This Row],[codigo]],Tabla5[codigo],Tabla5[Lugar Funciones Codigo])</f>
        <v>01.83.02.00.01</v>
      </c>
    </row>
    <row r="506" spans="1:18">
      <c r="A506" s="40" t="s">
        <v>11</v>
      </c>
      <c r="B506" s="40" t="str">
        <f t="shared" si="7"/>
        <v>2.1.1.1.0100102255130</v>
      </c>
      <c r="C506" s="40" t="str">
        <f>_xlfn.XLOOKUP(A506,ctas[Tipo Empleado],ctas[cta])</f>
        <v>2.1.1.1.01</v>
      </c>
      <c r="D506" s="40" t="s">
        <v>2788</v>
      </c>
      <c r="E506" s="40" t="str">
        <f>_xlfn.XLOOKUP(Tabla12[[#This Row],[codigo]],Tabla5[codigo],Tabla5[Empleado])</f>
        <v>CARMEN DOLYS FERRERAS FELIZ</v>
      </c>
      <c r="F506" s="40" t="str">
        <f>_xlfn.XLOOKUP(Tabla12[[#This Row],[codigo]],Tabla5[codigo],Tabla5[Cargo])</f>
        <v>AUX. BIBLIOTECARIA</v>
      </c>
      <c r="G506" s="40" t="str">
        <f>_xlfn.XLOOKUP(Tabla12[[#This Row],[codigo]],Tabla5[codigo],Tabla5[Lugar Funciones])</f>
        <v>TEATRO NACIONAL</v>
      </c>
      <c r="H506" s="45" t="str">
        <f>Tabla12[[#This Row],[TIPO]]</f>
        <v>FIJO</v>
      </c>
      <c r="I506" s="45" t="e">
        <f>_xlfn.XLOOKUP(Tabla12[[#This Row],[nodoc]],'[1]Temporales 2022'!$B$146:$B$362,'[1]Temporales 2022'!$F$146:$F$362)</f>
        <v>#N/A</v>
      </c>
      <c r="J506" s="45" t="e">
        <f>_xlfn.XLOOKUP(Tabla12[[#This Row],[nodoc]],'[1]Temporales 2022'!$B$146:$B$362,'[1]Temporales 2022'!$G$146:$G$362)</f>
        <v>#N/A</v>
      </c>
      <c r="K506" s="43">
        <v>35000</v>
      </c>
      <c r="L506" s="46">
        <v>0</v>
      </c>
      <c r="M506" s="43">
        <v>1064</v>
      </c>
      <c r="N506" s="43">
        <v>1004.5</v>
      </c>
      <c r="O506" s="44">
        <f>+Tabla12[[#This Row],[sbruto]]-Tabla12[[#This Row],[Impuesto Sobre la R]]-Tabla12[[#This Row],[Seguro Familiar de]]-Tabla12[[#This Row],[AFP]]-Tabla12[[#This Row],[sneto]]</f>
        <v>9778.32</v>
      </c>
      <c r="P506" s="41">
        <v>23153.18</v>
      </c>
      <c r="Q506" s="15" t="str" cm="1">
        <f t="array" ref="Q506">_xlfn.XLOOKUP(Tabla12[[#This Row],[codigo]],Tabla5[codigo],LEFT(Tabla5[Genero],1))</f>
        <v>F</v>
      </c>
      <c r="R506" s="15" t="str">
        <f>_xlfn.XLOOKUP(Tabla12[[#This Row],[codigo]],Tabla5[codigo],Tabla5[Lugar Funciones Codigo])</f>
        <v>01.83.02.00.01</v>
      </c>
    </row>
    <row r="507" spans="1:18">
      <c r="A507" s="40" t="s">
        <v>11</v>
      </c>
      <c r="B507" s="40" t="str">
        <f t="shared" si="7"/>
        <v>2.1.1.1.0100114006976</v>
      </c>
      <c r="C507" s="40" t="str">
        <f>_xlfn.XLOOKUP(A507,ctas[Tipo Empleado],ctas[cta])</f>
        <v>2.1.1.1.01</v>
      </c>
      <c r="D507" s="40" t="s">
        <v>2821</v>
      </c>
      <c r="E507" s="40" t="str">
        <f>_xlfn.XLOOKUP(Tabla12[[#This Row],[codigo]],Tabla5[codigo],Tabla5[Empleado])</f>
        <v>EUSEBIO SANTOS REYES</v>
      </c>
      <c r="F507" s="40" t="str">
        <f>_xlfn.XLOOKUP(Tabla12[[#This Row],[codigo]],Tabla5[codigo],Tabla5[Cargo])</f>
        <v>TRAMOYISTA</v>
      </c>
      <c r="G507" s="40" t="str">
        <f>_xlfn.XLOOKUP(Tabla12[[#This Row],[codigo]],Tabla5[codigo],Tabla5[Lugar Funciones])</f>
        <v>TEATRO NACIONAL</v>
      </c>
      <c r="H507" s="45" t="str">
        <f>Tabla12[[#This Row],[TIPO]]</f>
        <v>FIJO</v>
      </c>
      <c r="I507" s="45" t="e">
        <f>_xlfn.XLOOKUP(Tabla12[[#This Row],[nodoc]],'[1]Temporales 2022'!$B$146:$B$362,'[1]Temporales 2022'!$F$146:$F$362)</f>
        <v>#N/A</v>
      </c>
      <c r="J507" s="45" t="e">
        <f>_xlfn.XLOOKUP(Tabla12[[#This Row],[nodoc]],'[1]Temporales 2022'!$B$146:$B$362,'[1]Temporales 2022'!$G$146:$G$362)</f>
        <v>#N/A</v>
      </c>
      <c r="K507" s="43">
        <v>35000</v>
      </c>
      <c r="L507" s="46">
        <v>0</v>
      </c>
      <c r="M507" s="43">
        <v>1064</v>
      </c>
      <c r="N507" s="43">
        <v>1004.5</v>
      </c>
      <c r="O507" s="44">
        <f>+Tabla12[[#This Row],[sbruto]]-Tabla12[[#This Row],[Impuesto Sobre la R]]-Tabla12[[#This Row],[Seguro Familiar de]]-Tabla12[[#This Row],[AFP]]-Tabla12[[#This Row],[sneto]]</f>
        <v>22137.440000000002</v>
      </c>
      <c r="P507" s="41">
        <v>10794.06</v>
      </c>
      <c r="Q507" s="15" t="str" cm="1">
        <f t="array" ref="Q507">_xlfn.XLOOKUP(Tabla12[[#This Row],[codigo]],Tabla5[codigo],LEFT(Tabla5[Genero],1))</f>
        <v>M</v>
      </c>
      <c r="R507" s="15" t="str">
        <f>_xlfn.XLOOKUP(Tabla12[[#This Row],[codigo]],Tabla5[codigo],Tabla5[Lugar Funciones Codigo])</f>
        <v>01.83.02.00.01</v>
      </c>
    </row>
    <row r="508" spans="1:18">
      <c r="A508" s="40" t="s">
        <v>11</v>
      </c>
      <c r="B508" s="40" t="str">
        <f t="shared" si="7"/>
        <v>2.1.1.1.0100109061663</v>
      </c>
      <c r="C508" s="40" t="str">
        <f>_xlfn.XLOOKUP(A508,ctas[Tipo Empleado],ctas[cta])</f>
        <v>2.1.1.1.01</v>
      </c>
      <c r="D508" s="40" t="s">
        <v>2857</v>
      </c>
      <c r="E508" s="40" t="str">
        <f>_xlfn.XLOOKUP(Tabla12[[#This Row],[codigo]],Tabla5[codigo],Tabla5[Empleado])</f>
        <v>JENIFFER BARBRA NUÃEZ GUIO</v>
      </c>
      <c r="F508" s="40" t="str">
        <f>_xlfn.XLOOKUP(Tabla12[[#This Row],[codigo]],Tabla5[codigo],Tabla5[Cargo])</f>
        <v>SECRETARIA</v>
      </c>
      <c r="G508" s="40" t="str">
        <f>_xlfn.XLOOKUP(Tabla12[[#This Row],[codigo]],Tabla5[codigo],Tabla5[Lugar Funciones])</f>
        <v>TEATRO NACIONAL</v>
      </c>
      <c r="H508" s="45" t="str">
        <f>Tabla12[[#This Row],[TIPO]]</f>
        <v>FIJO</v>
      </c>
      <c r="I508" s="45" t="e">
        <f>_xlfn.XLOOKUP(Tabla12[[#This Row],[nodoc]],'[1]Temporales 2022'!$B$146:$B$362,'[1]Temporales 2022'!$F$146:$F$362)</f>
        <v>#N/A</v>
      </c>
      <c r="J508" s="45" t="e">
        <f>_xlfn.XLOOKUP(Tabla12[[#This Row],[nodoc]],'[1]Temporales 2022'!$B$146:$B$362,'[1]Temporales 2022'!$G$146:$G$362)</f>
        <v>#N/A</v>
      </c>
      <c r="K508" s="43">
        <v>35000</v>
      </c>
      <c r="L508" s="46">
        <v>0</v>
      </c>
      <c r="M508" s="43">
        <v>1064</v>
      </c>
      <c r="N508" s="43">
        <v>1004.5</v>
      </c>
      <c r="O508" s="44">
        <f>+Tabla12[[#This Row],[sbruto]]-Tabla12[[#This Row],[Impuesto Sobre la R]]-Tabla12[[#This Row],[Seguro Familiar de]]-Tabla12[[#This Row],[AFP]]-Tabla12[[#This Row],[sneto]]</f>
        <v>25</v>
      </c>
      <c r="P508" s="41">
        <v>32906.5</v>
      </c>
      <c r="Q508" s="15" t="str" cm="1">
        <f t="array" ref="Q508">_xlfn.XLOOKUP(Tabla12[[#This Row],[codigo]],Tabla5[codigo],LEFT(Tabla5[Genero],1))</f>
        <v>F</v>
      </c>
      <c r="R508" s="15" t="str">
        <f>_xlfn.XLOOKUP(Tabla12[[#This Row],[codigo]],Tabla5[codigo],Tabla5[Lugar Funciones Codigo])</f>
        <v>01.83.02.00.01</v>
      </c>
    </row>
    <row r="509" spans="1:18">
      <c r="A509" s="40" t="s">
        <v>11</v>
      </c>
      <c r="B509" s="40" t="str">
        <f t="shared" si="7"/>
        <v>2.1.1.1.0140222908994</v>
      </c>
      <c r="C509" s="40" t="str">
        <f>_xlfn.XLOOKUP(A509,ctas[Tipo Empleado],ctas[cta])</f>
        <v>2.1.1.1.01</v>
      </c>
      <c r="D509" s="40" t="s">
        <v>2859</v>
      </c>
      <c r="E509" s="40" t="str">
        <f>_xlfn.XLOOKUP(Tabla12[[#This Row],[codigo]],Tabla5[codigo],Tabla5[Empleado])</f>
        <v>JONA ABREU LOPEZ</v>
      </c>
      <c r="F509" s="40" t="str">
        <f>_xlfn.XLOOKUP(Tabla12[[#This Row],[codigo]],Tabla5[codigo],Tabla5[Cargo])</f>
        <v>TRAMOYISTA</v>
      </c>
      <c r="G509" s="40" t="str">
        <f>_xlfn.XLOOKUP(Tabla12[[#This Row],[codigo]],Tabla5[codigo],Tabla5[Lugar Funciones])</f>
        <v>TEATRO NACIONAL</v>
      </c>
      <c r="H509" s="43" t="str">
        <f>Tabla12[[#This Row],[TIPO]]</f>
        <v>FIJO</v>
      </c>
      <c r="I509" s="43" t="e">
        <f>_xlfn.XLOOKUP(Tabla12[[#This Row],[nodoc]],'[1]Temporales 2022'!$B$146:$B$362,'[1]Temporales 2022'!$F$146:$F$362)</f>
        <v>#N/A</v>
      </c>
      <c r="J509" s="43" t="e">
        <f>_xlfn.XLOOKUP(Tabla12[[#This Row],[nodoc]],'[1]Temporales 2022'!$B$146:$B$362,'[1]Temporales 2022'!$G$146:$G$362)</f>
        <v>#N/A</v>
      </c>
      <c r="K509" s="43">
        <v>35000</v>
      </c>
      <c r="L509" s="44">
        <v>0</v>
      </c>
      <c r="M509" s="43">
        <v>1064</v>
      </c>
      <c r="N509" s="43">
        <v>1004.5</v>
      </c>
      <c r="O509" s="44">
        <f>+Tabla12[[#This Row],[sbruto]]-Tabla12[[#This Row],[Impuesto Sobre la R]]-Tabla12[[#This Row],[Seguro Familiar de]]-Tabla12[[#This Row],[AFP]]-Tabla12[[#This Row],[sneto]]</f>
        <v>25</v>
      </c>
      <c r="P509" s="41">
        <v>32906.5</v>
      </c>
      <c r="Q509" s="15" t="str" cm="1">
        <f t="array" ref="Q509">_xlfn.XLOOKUP(Tabla12[[#This Row],[codigo]],Tabla5[codigo],LEFT(Tabla5[Genero],1))</f>
        <v>M</v>
      </c>
      <c r="R509" s="15" t="str">
        <f>_xlfn.XLOOKUP(Tabla12[[#This Row],[codigo]],Tabla5[codigo],Tabla5[Lugar Funciones Codigo])</f>
        <v>01.83.02.00.01</v>
      </c>
    </row>
    <row r="510" spans="1:18">
      <c r="A510" s="40" t="s">
        <v>11</v>
      </c>
      <c r="B510" s="40" t="str">
        <f t="shared" si="7"/>
        <v>2.1.1.1.0100102486479</v>
      </c>
      <c r="C510" s="40" t="str">
        <f>_xlfn.XLOOKUP(A510,ctas[Tipo Empleado],ctas[cta])</f>
        <v>2.1.1.1.01</v>
      </c>
      <c r="D510" s="40" t="s">
        <v>1601</v>
      </c>
      <c r="E510" s="40" t="str">
        <f>_xlfn.XLOOKUP(Tabla12[[#This Row],[codigo]],Tabla5[codigo],Tabla5[Empleado])</f>
        <v>LUCIA MARIA GOMEZ CUELLO</v>
      </c>
      <c r="F510" s="40" t="str">
        <f>_xlfn.XLOOKUP(Tabla12[[#This Row],[codigo]],Tabla5[codigo],Tabla5[Cargo])</f>
        <v>AUXILIAR</v>
      </c>
      <c r="G510" s="40" t="str">
        <f>_xlfn.XLOOKUP(Tabla12[[#This Row],[codigo]],Tabla5[codigo],Tabla5[Lugar Funciones])</f>
        <v>TEATRO NACIONAL</v>
      </c>
      <c r="H510" s="45" t="str">
        <f>Tabla12[[#This Row],[TIPO]]</f>
        <v>FIJO</v>
      </c>
      <c r="I510" s="45" t="e">
        <f>_xlfn.XLOOKUP(Tabla12[[#This Row],[nodoc]],'[1]Temporales 2022'!$B$146:$B$362,'[1]Temporales 2022'!$F$146:$F$362)</f>
        <v>#N/A</v>
      </c>
      <c r="J510" s="45" t="e">
        <f>_xlfn.XLOOKUP(Tabla12[[#This Row],[nodoc]],'[1]Temporales 2022'!$B$146:$B$362,'[1]Temporales 2022'!$G$146:$G$362)</f>
        <v>#N/A</v>
      </c>
      <c r="K510" s="43">
        <v>35000</v>
      </c>
      <c r="L510" s="46">
        <v>0</v>
      </c>
      <c r="M510" s="43">
        <v>1064</v>
      </c>
      <c r="N510" s="43">
        <v>1004.5</v>
      </c>
      <c r="O510" s="44">
        <f>+Tabla12[[#This Row],[sbruto]]-Tabla12[[#This Row],[Impuesto Sobre la R]]-Tabla12[[#This Row],[Seguro Familiar de]]-Tabla12[[#This Row],[AFP]]-Tabla12[[#This Row],[sneto]]</f>
        <v>375</v>
      </c>
      <c r="P510" s="41">
        <v>32556.5</v>
      </c>
      <c r="Q510" s="15" t="str" cm="1">
        <f t="array" ref="Q510">_xlfn.XLOOKUP(Tabla12[[#This Row],[codigo]],Tabla5[codigo],LEFT(Tabla5[Genero],1))</f>
        <v>F</v>
      </c>
      <c r="R510" s="15" t="str">
        <f>_xlfn.XLOOKUP(Tabla12[[#This Row],[codigo]],Tabla5[codigo],Tabla5[Lugar Funciones Codigo])</f>
        <v>01.83.02.00.01</v>
      </c>
    </row>
    <row r="511" spans="1:18">
      <c r="A511" s="40" t="s">
        <v>11</v>
      </c>
      <c r="B511" s="40" t="str">
        <f t="shared" si="7"/>
        <v>2.1.1.1.0100102428109</v>
      </c>
      <c r="C511" s="40" t="str">
        <f>_xlfn.XLOOKUP(A511,ctas[Tipo Empleado],ctas[cta])</f>
        <v>2.1.1.1.01</v>
      </c>
      <c r="D511" s="40" t="s">
        <v>1612</v>
      </c>
      <c r="E511" s="40" t="str">
        <f>_xlfn.XLOOKUP(Tabla12[[#This Row],[codigo]],Tabla5[codigo],Tabla5[Empleado])</f>
        <v>MARITZA ENCARNACION VIOLA</v>
      </c>
      <c r="F511" s="40" t="str">
        <f>_xlfn.XLOOKUP(Tabla12[[#This Row],[codigo]],Tabla5[codigo],Tabla5[Cargo])</f>
        <v>SECRETARIA</v>
      </c>
      <c r="G511" s="40" t="str">
        <f>_xlfn.XLOOKUP(Tabla12[[#This Row],[codigo]],Tabla5[codigo],Tabla5[Lugar Funciones])</f>
        <v>TEATRO NACIONAL</v>
      </c>
      <c r="H511" s="45" t="str">
        <f>Tabla12[[#This Row],[TIPO]]</f>
        <v>FIJO</v>
      </c>
      <c r="I511" s="45" t="e">
        <f>_xlfn.XLOOKUP(Tabla12[[#This Row],[nodoc]],'[1]Temporales 2022'!$B$146:$B$362,'[1]Temporales 2022'!$F$146:$F$362)</f>
        <v>#N/A</v>
      </c>
      <c r="J511" s="45" t="e">
        <f>_xlfn.XLOOKUP(Tabla12[[#This Row],[nodoc]],'[1]Temporales 2022'!$B$146:$B$362,'[1]Temporales 2022'!$G$146:$G$362)</f>
        <v>#N/A</v>
      </c>
      <c r="K511" s="43">
        <v>35000</v>
      </c>
      <c r="L511" s="46">
        <v>0</v>
      </c>
      <c r="M511" s="43">
        <v>1064</v>
      </c>
      <c r="N511" s="43">
        <v>1004.5</v>
      </c>
      <c r="O511" s="44">
        <f>+Tabla12[[#This Row],[sbruto]]-Tabla12[[#This Row],[Impuesto Sobre la R]]-Tabla12[[#This Row],[Seguro Familiar de]]-Tabla12[[#This Row],[AFP]]-Tabla12[[#This Row],[sneto]]</f>
        <v>11889.349999999999</v>
      </c>
      <c r="P511" s="41">
        <v>21042.15</v>
      </c>
      <c r="Q511" s="15" t="str" cm="1">
        <f t="array" ref="Q511">_xlfn.XLOOKUP(Tabla12[[#This Row],[codigo]],Tabla5[codigo],LEFT(Tabla5[Genero],1))</f>
        <v>F</v>
      </c>
      <c r="R511" s="15" t="str">
        <f>_xlfn.XLOOKUP(Tabla12[[#This Row],[codigo]],Tabla5[codigo],Tabla5[Lugar Funciones Codigo])</f>
        <v>01.83.02.00.01</v>
      </c>
    </row>
    <row r="512" spans="1:18">
      <c r="A512" s="40" t="s">
        <v>11</v>
      </c>
      <c r="B512" s="40" t="str">
        <f t="shared" si="7"/>
        <v>2.1.1.1.0100109511535</v>
      </c>
      <c r="C512" s="40" t="str">
        <f>_xlfn.XLOOKUP(A512,ctas[Tipo Empleado],ctas[cta])</f>
        <v>2.1.1.1.01</v>
      </c>
      <c r="D512" s="40" t="s">
        <v>1615</v>
      </c>
      <c r="E512" s="40" t="str">
        <f>_xlfn.XLOOKUP(Tabla12[[#This Row],[codigo]],Tabla5[codigo],Tabla5[Empleado])</f>
        <v>MIGUELITO PEREZ</v>
      </c>
      <c r="F512" s="40" t="str">
        <f>_xlfn.XLOOKUP(Tabla12[[#This Row],[codigo]],Tabla5[codigo],Tabla5[Cargo])</f>
        <v>TRAMOYISTA</v>
      </c>
      <c r="G512" s="40" t="str">
        <f>_xlfn.XLOOKUP(Tabla12[[#This Row],[codigo]],Tabla5[codigo],Tabla5[Lugar Funciones])</f>
        <v>TEATRO NACIONAL</v>
      </c>
      <c r="H512" s="45" t="str">
        <f>Tabla12[[#This Row],[TIPO]]</f>
        <v>FIJO</v>
      </c>
      <c r="I512" s="45" t="e">
        <f>_xlfn.XLOOKUP(Tabla12[[#This Row],[nodoc]],'[1]Temporales 2022'!$B$146:$B$362,'[1]Temporales 2022'!$F$146:$F$362)</f>
        <v>#N/A</v>
      </c>
      <c r="J512" s="45" t="e">
        <f>_xlfn.XLOOKUP(Tabla12[[#This Row],[nodoc]],'[1]Temporales 2022'!$B$146:$B$362,'[1]Temporales 2022'!$G$146:$G$362)</f>
        <v>#N/A</v>
      </c>
      <c r="K512" s="43">
        <v>35000</v>
      </c>
      <c r="L512" s="46">
        <v>0</v>
      </c>
      <c r="M512" s="43">
        <v>1064</v>
      </c>
      <c r="N512" s="43">
        <v>1004.5</v>
      </c>
      <c r="O512" s="44">
        <f>+Tabla12[[#This Row],[sbruto]]-Tabla12[[#This Row],[Impuesto Sobre la R]]-Tabla12[[#This Row],[Seguro Familiar de]]-Tabla12[[#This Row],[AFP]]-Tabla12[[#This Row],[sneto]]</f>
        <v>13848.279999999999</v>
      </c>
      <c r="P512" s="41">
        <v>19083.22</v>
      </c>
      <c r="Q512" s="15" t="str" cm="1">
        <f t="array" ref="Q512">_xlfn.XLOOKUP(Tabla12[[#This Row],[codigo]],Tabla5[codigo],LEFT(Tabla5[Genero],1))</f>
        <v>M</v>
      </c>
      <c r="R512" s="15" t="str">
        <f>_xlfn.XLOOKUP(Tabla12[[#This Row],[codigo]],Tabla5[codigo],Tabla5[Lugar Funciones Codigo])</f>
        <v>01.83.02.00.01</v>
      </c>
    </row>
    <row r="513" spans="1:18">
      <c r="A513" s="40" t="s">
        <v>11</v>
      </c>
      <c r="B513" s="40" t="str">
        <f t="shared" si="7"/>
        <v>2.1.1.1.0100100744473</v>
      </c>
      <c r="C513" s="40" t="str">
        <f>_xlfn.XLOOKUP(A513,ctas[Tipo Empleado],ctas[cta])</f>
        <v>2.1.1.1.01</v>
      </c>
      <c r="D513" s="40" t="s">
        <v>2950</v>
      </c>
      <c r="E513" s="40" t="str">
        <f>_xlfn.XLOOKUP(Tabla12[[#This Row],[codigo]],Tabla5[codigo],Tabla5[Empleado])</f>
        <v>WILFRIDO ALCALA GAVINO</v>
      </c>
      <c r="F513" s="40" t="str">
        <f>_xlfn.XLOOKUP(Tabla12[[#This Row],[codigo]],Tabla5[codigo],Tabla5[Cargo])</f>
        <v>TRAMOYISTA</v>
      </c>
      <c r="G513" s="40" t="str">
        <f>_xlfn.XLOOKUP(Tabla12[[#This Row],[codigo]],Tabla5[codigo],Tabla5[Lugar Funciones])</f>
        <v>TEATRO NACIONAL</v>
      </c>
      <c r="H513" s="45" t="str">
        <f>Tabla12[[#This Row],[TIPO]]</f>
        <v>FIJO</v>
      </c>
      <c r="I513" s="45" t="e">
        <f>_xlfn.XLOOKUP(Tabla12[[#This Row],[nodoc]],'[1]Temporales 2022'!$B$146:$B$362,'[1]Temporales 2022'!$F$146:$F$362)</f>
        <v>#N/A</v>
      </c>
      <c r="J513" s="45" t="e">
        <f>_xlfn.XLOOKUP(Tabla12[[#This Row],[nodoc]],'[1]Temporales 2022'!$B$146:$B$362,'[1]Temporales 2022'!$G$146:$G$362)</f>
        <v>#N/A</v>
      </c>
      <c r="K513" s="43">
        <v>35000</v>
      </c>
      <c r="L513" s="46">
        <v>0</v>
      </c>
      <c r="M513" s="43">
        <v>1064</v>
      </c>
      <c r="N513" s="43">
        <v>1004.5</v>
      </c>
      <c r="O513" s="44">
        <f>+Tabla12[[#This Row],[sbruto]]-Tabla12[[#This Row],[Impuesto Sobre la R]]-Tabla12[[#This Row],[Seguro Familiar de]]-Tabla12[[#This Row],[AFP]]-Tabla12[[#This Row],[sneto]]</f>
        <v>20930.55</v>
      </c>
      <c r="P513" s="41">
        <v>12000.95</v>
      </c>
      <c r="Q513" s="15" t="str" cm="1">
        <f t="array" ref="Q513">_xlfn.XLOOKUP(Tabla12[[#This Row],[codigo]],Tabla5[codigo],LEFT(Tabla5[Genero],1))</f>
        <v>M</v>
      </c>
      <c r="R513" s="15" t="str">
        <f>_xlfn.XLOOKUP(Tabla12[[#This Row],[codigo]],Tabla5[codigo],Tabla5[Lugar Funciones Codigo])</f>
        <v>01.83.02.00.01</v>
      </c>
    </row>
    <row r="514" spans="1:18">
      <c r="A514" s="40" t="s">
        <v>11</v>
      </c>
      <c r="B514" s="40" t="str">
        <f t="shared" ref="B514:B577" si="8">C514&amp;D514</f>
        <v>2.1.1.1.0100100582980</v>
      </c>
      <c r="C514" s="40" t="str">
        <f>_xlfn.XLOOKUP(A514,ctas[Tipo Empleado],ctas[cta])</f>
        <v>2.1.1.1.01</v>
      </c>
      <c r="D514" s="40" t="s">
        <v>1583</v>
      </c>
      <c r="E514" s="40" t="str">
        <f>_xlfn.XLOOKUP(Tabla12[[#This Row],[codigo]],Tabla5[codigo],Tabla5[Empleado])</f>
        <v>DESIRE JANICE SUAZO CAMPILLO</v>
      </c>
      <c r="F514" s="40" t="str">
        <f>_xlfn.XLOOKUP(Tabla12[[#This Row],[codigo]],Tabla5[codigo],Tabla5[Cargo])</f>
        <v>SUPERVISOR (A)</v>
      </c>
      <c r="G514" s="40" t="str">
        <f>_xlfn.XLOOKUP(Tabla12[[#This Row],[codigo]],Tabla5[codigo],Tabla5[Lugar Funciones])</f>
        <v>TEATRO NACIONAL</v>
      </c>
      <c r="H514" s="45" t="str">
        <f>Tabla12[[#This Row],[TIPO]]</f>
        <v>FIJO</v>
      </c>
      <c r="I514" s="45" t="e">
        <f>_xlfn.XLOOKUP(Tabla12[[#This Row],[nodoc]],'[1]Temporales 2022'!$B$146:$B$362,'[1]Temporales 2022'!$F$146:$F$362)</f>
        <v>#N/A</v>
      </c>
      <c r="J514" s="45" t="e">
        <f>_xlfn.XLOOKUP(Tabla12[[#This Row],[nodoc]],'[1]Temporales 2022'!$B$146:$B$362,'[1]Temporales 2022'!$G$146:$G$362)</f>
        <v>#N/A</v>
      </c>
      <c r="K514" s="43">
        <v>31500</v>
      </c>
      <c r="L514" s="46">
        <v>0</v>
      </c>
      <c r="M514" s="43">
        <v>957.6</v>
      </c>
      <c r="N514" s="43">
        <v>904.05</v>
      </c>
      <c r="O514" s="44">
        <f>+Tabla12[[#This Row],[sbruto]]-Tabla12[[#This Row],[Impuesto Sobre la R]]-Tabla12[[#This Row],[Seguro Familiar de]]-Tabla12[[#This Row],[AFP]]-Tabla12[[#This Row],[sneto]]</f>
        <v>11844.890000000003</v>
      </c>
      <c r="P514" s="41">
        <v>17793.46</v>
      </c>
      <c r="Q514" s="15" t="str" cm="1">
        <f t="array" ref="Q514">_xlfn.XLOOKUP(Tabla12[[#This Row],[codigo]],Tabla5[codigo],LEFT(Tabla5[Genero],1))</f>
        <v>F</v>
      </c>
      <c r="R514" s="15" t="str">
        <f>_xlfn.XLOOKUP(Tabla12[[#This Row],[codigo]],Tabla5[codigo],Tabla5[Lugar Funciones Codigo])</f>
        <v>01.83.02.00.01</v>
      </c>
    </row>
    <row r="515" spans="1:18">
      <c r="A515" s="40" t="s">
        <v>11</v>
      </c>
      <c r="B515" s="40" t="str">
        <f t="shared" si="8"/>
        <v>2.1.1.1.0100108665217</v>
      </c>
      <c r="C515" s="40" t="str">
        <f>_xlfn.XLOOKUP(A515,ctas[Tipo Empleado],ctas[cta])</f>
        <v>2.1.1.1.01</v>
      </c>
      <c r="D515" s="40" t="s">
        <v>1604</v>
      </c>
      <c r="E515" s="40" t="str">
        <f>_xlfn.XLOOKUP(Tabla12[[#This Row],[codigo]],Tabla5[codigo],Tabla5[Empleado])</f>
        <v>MARCIA ANNERYS MEDINA MONTILLA</v>
      </c>
      <c r="F515" s="40" t="str">
        <f>_xlfn.XLOOKUP(Tabla12[[#This Row],[codigo]],Tabla5[codigo],Tabla5[Cargo])</f>
        <v>BOLETERA</v>
      </c>
      <c r="G515" s="40" t="str">
        <f>_xlfn.XLOOKUP(Tabla12[[#This Row],[codigo]],Tabla5[codigo],Tabla5[Lugar Funciones])</f>
        <v>TEATRO NACIONAL</v>
      </c>
      <c r="H515" s="45" t="str">
        <f>Tabla12[[#This Row],[TIPO]]</f>
        <v>FIJO</v>
      </c>
      <c r="I515" s="45" t="e">
        <f>_xlfn.XLOOKUP(Tabla12[[#This Row],[nodoc]],'[1]Temporales 2022'!$B$146:$B$362,'[1]Temporales 2022'!$F$146:$F$362)</f>
        <v>#N/A</v>
      </c>
      <c r="J515" s="45" t="e">
        <f>_xlfn.XLOOKUP(Tabla12[[#This Row],[nodoc]],'[1]Temporales 2022'!$B$146:$B$362,'[1]Temporales 2022'!$G$146:$G$362)</f>
        <v>#N/A</v>
      </c>
      <c r="K515" s="43">
        <v>31500</v>
      </c>
      <c r="L515" s="46">
        <v>0</v>
      </c>
      <c r="M515" s="43">
        <v>957.6</v>
      </c>
      <c r="N515" s="43">
        <v>904.05</v>
      </c>
      <c r="O515" s="44">
        <f>+Tabla12[[#This Row],[sbruto]]-Tabla12[[#This Row],[Impuesto Sobre la R]]-Tabla12[[#This Row],[Seguro Familiar de]]-Tabla12[[#This Row],[AFP]]-Tabla12[[#This Row],[sneto]]</f>
        <v>23448.22</v>
      </c>
      <c r="P515" s="41">
        <v>6190.13</v>
      </c>
      <c r="Q515" s="15" t="str" cm="1">
        <f t="array" ref="Q515">_xlfn.XLOOKUP(Tabla12[[#This Row],[codigo]],Tabla5[codigo],LEFT(Tabla5[Genero],1))</f>
        <v>F</v>
      </c>
      <c r="R515" s="15" t="str">
        <f>_xlfn.XLOOKUP(Tabla12[[#This Row],[codigo]],Tabla5[codigo],Tabla5[Lugar Funciones Codigo])</f>
        <v>01.83.02.00.01</v>
      </c>
    </row>
    <row r="516" spans="1:18">
      <c r="A516" s="40" t="s">
        <v>11</v>
      </c>
      <c r="B516" s="40" t="str">
        <f t="shared" si="8"/>
        <v>2.1.1.1.0100111574216</v>
      </c>
      <c r="C516" s="40" t="str">
        <f>_xlfn.XLOOKUP(A516,ctas[Tipo Empleado],ctas[cta])</f>
        <v>2.1.1.1.01</v>
      </c>
      <c r="D516" s="40" t="s">
        <v>1605</v>
      </c>
      <c r="E516" s="40" t="str">
        <f>_xlfn.XLOOKUP(Tabla12[[#This Row],[codigo]],Tabla5[codigo],Tabla5[Empleado])</f>
        <v>MARGARET SOLANGE FRIAS COCA</v>
      </c>
      <c r="F516" s="40" t="str">
        <f>_xlfn.XLOOKUP(Tabla12[[#This Row],[codigo]],Tabla5[codigo],Tabla5[Cargo])</f>
        <v>ENC. DE VENTAS Y PROMOCION</v>
      </c>
      <c r="G516" s="40" t="str">
        <f>_xlfn.XLOOKUP(Tabla12[[#This Row],[codigo]],Tabla5[codigo],Tabla5[Lugar Funciones])</f>
        <v>TEATRO NACIONAL</v>
      </c>
      <c r="H516" s="45" t="str">
        <f>Tabla12[[#This Row],[TIPO]]</f>
        <v>FIJO</v>
      </c>
      <c r="I516" s="45" t="e">
        <f>_xlfn.XLOOKUP(Tabla12[[#This Row],[nodoc]],'[1]Temporales 2022'!$B$146:$B$362,'[1]Temporales 2022'!$F$146:$F$362)</f>
        <v>#N/A</v>
      </c>
      <c r="J516" s="45" t="e">
        <f>_xlfn.XLOOKUP(Tabla12[[#This Row],[nodoc]],'[1]Temporales 2022'!$B$146:$B$362,'[1]Temporales 2022'!$G$146:$G$362)</f>
        <v>#N/A</v>
      </c>
      <c r="K516" s="43">
        <v>31500</v>
      </c>
      <c r="L516" s="46">
        <v>0</v>
      </c>
      <c r="M516" s="43">
        <v>957.6</v>
      </c>
      <c r="N516" s="43">
        <v>904.05</v>
      </c>
      <c r="O516" s="44">
        <f>+Tabla12[[#This Row],[sbruto]]-Tabla12[[#This Row],[Impuesto Sobre la R]]-Tabla12[[#This Row],[Seguro Familiar de]]-Tabla12[[#This Row],[AFP]]-Tabla12[[#This Row],[sneto]]</f>
        <v>10594.000000000004</v>
      </c>
      <c r="P516" s="41">
        <v>19044.349999999999</v>
      </c>
      <c r="Q516" s="15" t="str" cm="1">
        <f t="array" ref="Q516">_xlfn.XLOOKUP(Tabla12[[#This Row],[codigo]],Tabla5[codigo],LEFT(Tabla5[Genero],1))</f>
        <v>F</v>
      </c>
      <c r="R516" s="15" t="str">
        <f>_xlfn.XLOOKUP(Tabla12[[#This Row],[codigo]],Tabla5[codigo],Tabla5[Lugar Funciones Codigo])</f>
        <v>01.83.02.00.01</v>
      </c>
    </row>
    <row r="517" spans="1:18">
      <c r="A517" s="40" t="s">
        <v>11</v>
      </c>
      <c r="B517" s="40" t="str">
        <f t="shared" si="8"/>
        <v>2.1.1.1.0100114070055</v>
      </c>
      <c r="C517" s="40" t="str">
        <f>_xlfn.XLOOKUP(A517,ctas[Tipo Empleado],ctas[cta])</f>
        <v>2.1.1.1.01</v>
      </c>
      <c r="D517" s="40" t="s">
        <v>2789</v>
      </c>
      <c r="E517" s="40" t="str">
        <f>_xlfn.XLOOKUP(Tabla12[[#This Row],[codigo]],Tabla5[codigo],Tabla5[Empleado])</f>
        <v>CARMEN ROSA GARCIA DICEN</v>
      </c>
      <c r="F517" s="40" t="str">
        <f>_xlfn.XLOOKUP(Tabla12[[#This Row],[codigo]],Tabla5[codigo],Tabla5[Cargo])</f>
        <v>SUPERVISOR MAYORDOMIA</v>
      </c>
      <c r="G517" s="40" t="str">
        <f>_xlfn.XLOOKUP(Tabla12[[#This Row],[codigo]],Tabla5[codigo],Tabla5[Lugar Funciones])</f>
        <v>TEATRO NACIONAL</v>
      </c>
      <c r="H517" s="43" t="str">
        <f>Tabla12[[#This Row],[TIPO]]</f>
        <v>FIJO</v>
      </c>
      <c r="I517" s="43" t="e">
        <f>_xlfn.XLOOKUP(Tabla12[[#This Row],[nodoc]],'[1]Temporales 2022'!$B$146:$B$362,'[1]Temporales 2022'!$F$146:$F$362)</f>
        <v>#N/A</v>
      </c>
      <c r="J517" s="43" t="e">
        <f>_xlfn.XLOOKUP(Tabla12[[#This Row],[nodoc]],'[1]Temporales 2022'!$B$146:$B$362,'[1]Temporales 2022'!$G$146:$G$362)</f>
        <v>#N/A</v>
      </c>
      <c r="K517" s="43">
        <v>30000</v>
      </c>
      <c r="L517" s="44">
        <v>0</v>
      </c>
      <c r="M517" s="43">
        <v>912</v>
      </c>
      <c r="N517" s="43">
        <v>861</v>
      </c>
      <c r="O517" s="44">
        <f>+Tabla12[[#This Row],[sbruto]]-Tabla12[[#This Row],[Impuesto Sobre la R]]-Tabla12[[#This Row],[Seguro Familiar de]]-Tabla12[[#This Row],[AFP]]-Tabla12[[#This Row],[sneto]]</f>
        <v>25</v>
      </c>
      <c r="P517" s="41">
        <v>28202</v>
      </c>
      <c r="Q517" s="15" t="str" cm="1">
        <f t="array" ref="Q517">_xlfn.XLOOKUP(Tabla12[[#This Row],[codigo]],Tabla5[codigo],LEFT(Tabla5[Genero],1))</f>
        <v>F</v>
      </c>
      <c r="R517" s="15" t="str">
        <f>_xlfn.XLOOKUP(Tabla12[[#This Row],[codigo]],Tabla5[codigo],Tabla5[Lugar Funciones Codigo])</f>
        <v>01.83.02.00.01</v>
      </c>
    </row>
    <row r="518" spans="1:18">
      <c r="A518" s="40" t="s">
        <v>11</v>
      </c>
      <c r="B518" s="40" t="str">
        <f t="shared" si="8"/>
        <v>2.1.1.1.0100104963855</v>
      </c>
      <c r="C518" s="40" t="str">
        <f>_xlfn.XLOOKUP(A518,ctas[Tipo Empleado],ctas[cta])</f>
        <v>2.1.1.1.01</v>
      </c>
      <c r="D518" s="40" t="s">
        <v>2768</v>
      </c>
      <c r="E518" s="40" t="str">
        <f>_xlfn.XLOOKUP(Tabla12[[#This Row],[codigo]],Tabla5[codigo],Tabla5[Empleado])</f>
        <v>ALEJANDRINA GUZMAN CRUCETA</v>
      </c>
      <c r="F518" s="40" t="str">
        <f>_xlfn.XLOOKUP(Tabla12[[#This Row],[codigo]],Tabla5[codigo],Tabla5[Cargo])</f>
        <v>RECEPCIONISTA VESPERTINA</v>
      </c>
      <c r="G518" s="40" t="str">
        <f>_xlfn.XLOOKUP(Tabla12[[#This Row],[codigo]],Tabla5[codigo],Tabla5[Lugar Funciones])</f>
        <v>TEATRO NACIONAL</v>
      </c>
      <c r="H518" s="45" t="str">
        <f>Tabla12[[#This Row],[TIPO]]</f>
        <v>FIJO</v>
      </c>
      <c r="I518" s="45" t="e">
        <f>_xlfn.XLOOKUP(Tabla12[[#This Row],[nodoc]],'[1]Temporales 2022'!$B$146:$B$362,'[1]Temporales 2022'!$F$146:$F$362)</f>
        <v>#N/A</v>
      </c>
      <c r="J518" s="45" t="e">
        <f>_xlfn.XLOOKUP(Tabla12[[#This Row],[nodoc]],'[1]Temporales 2022'!$B$146:$B$362,'[1]Temporales 2022'!$G$146:$G$362)</f>
        <v>#N/A</v>
      </c>
      <c r="K518" s="43">
        <v>27300</v>
      </c>
      <c r="L518" s="46">
        <v>0</v>
      </c>
      <c r="M518" s="43">
        <v>829.92</v>
      </c>
      <c r="N518" s="43">
        <v>783.51</v>
      </c>
      <c r="O518" s="44">
        <f>+Tabla12[[#This Row],[sbruto]]-Tabla12[[#This Row],[Impuesto Sobre la R]]-Tabla12[[#This Row],[Seguro Familiar de]]-Tabla12[[#This Row],[AFP]]-Tabla12[[#This Row],[sneto]]</f>
        <v>5278.760000000002</v>
      </c>
      <c r="P518" s="41">
        <v>20407.810000000001</v>
      </c>
      <c r="Q518" s="15" t="str" cm="1">
        <f t="array" ref="Q518">_xlfn.XLOOKUP(Tabla12[[#This Row],[codigo]],Tabla5[codigo],LEFT(Tabla5[Genero],1))</f>
        <v>F</v>
      </c>
      <c r="R518" s="15" t="str">
        <f>_xlfn.XLOOKUP(Tabla12[[#This Row],[codigo]],Tabla5[codigo],Tabla5[Lugar Funciones Codigo])</f>
        <v>01.83.02.00.01</v>
      </c>
    </row>
    <row r="519" spans="1:18">
      <c r="A519" s="40" t="s">
        <v>11</v>
      </c>
      <c r="B519" s="40" t="str">
        <f t="shared" si="8"/>
        <v>2.1.1.1.0100100078831</v>
      </c>
      <c r="C519" s="40" t="str">
        <f>_xlfn.XLOOKUP(A519,ctas[Tipo Empleado],ctas[cta])</f>
        <v>2.1.1.1.01</v>
      </c>
      <c r="D519" s="40" t="s">
        <v>2842</v>
      </c>
      <c r="E519" s="40" t="str">
        <f>_xlfn.XLOOKUP(Tabla12[[#This Row],[codigo]],Tabla5[codigo],Tabla5[Empleado])</f>
        <v>GLORIA MARITZA CASTILLO</v>
      </c>
      <c r="F519" s="40" t="str">
        <f>_xlfn.XLOOKUP(Tabla12[[#This Row],[codigo]],Tabla5[codigo],Tabla5[Cargo])</f>
        <v>RECEPCIONISTA</v>
      </c>
      <c r="G519" s="40" t="str">
        <f>_xlfn.XLOOKUP(Tabla12[[#This Row],[codigo]],Tabla5[codigo],Tabla5[Lugar Funciones])</f>
        <v>TEATRO NACIONAL</v>
      </c>
      <c r="H519" s="45" t="str">
        <f>Tabla12[[#This Row],[TIPO]]</f>
        <v>FIJO</v>
      </c>
      <c r="I519" s="45" t="e">
        <f>_xlfn.XLOOKUP(Tabla12[[#This Row],[nodoc]],'[1]Temporales 2022'!$B$146:$B$362,'[1]Temporales 2022'!$F$146:$F$362)</f>
        <v>#N/A</v>
      </c>
      <c r="J519" s="45" t="e">
        <f>_xlfn.XLOOKUP(Tabla12[[#This Row],[nodoc]],'[1]Temporales 2022'!$B$146:$B$362,'[1]Temporales 2022'!$G$146:$G$362)</f>
        <v>#N/A</v>
      </c>
      <c r="K519" s="43">
        <v>27300</v>
      </c>
      <c r="L519" s="46">
        <v>0</v>
      </c>
      <c r="M519" s="43">
        <v>829.92</v>
      </c>
      <c r="N519" s="43">
        <v>783.51</v>
      </c>
      <c r="O519" s="44">
        <f>+Tabla12[[#This Row],[sbruto]]-Tabla12[[#This Row],[Impuesto Sobre la R]]-Tabla12[[#This Row],[Seguro Familiar de]]-Tabla12[[#This Row],[AFP]]-Tabla12[[#This Row],[sneto]]</f>
        <v>2121.0000000000036</v>
      </c>
      <c r="P519" s="41">
        <v>23565.57</v>
      </c>
      <c r="Q519" s="15" t="str" cm="1">
        <f t="array" ref="Q519">_xlfn.XLOOKUP(Tabla12[[#This Row],[codigo]],Tabla5[codigo],LEFT(Tabla5[Genero],1))</f>
        <v>F</v>
      </c>
      <c r="R519" s="15" t="str">
        <f>_xlfn.XLOOKUP(Tabla12[[#This Row],[codigo]],Tabla5[codigo],Tabla5[Lugar Funciones Codigo])</f>
        <v>01.83.02.00.01</v>
      </c>
    </row>
    <row r="520" spans="1:18">
      <c r="A520" s="40" t="s">
        <v>11</v>
      </c>
      <c r="B520" s="40" t="str">
        <f t="shared" si="8"/>
        <v>2.1.1.1.0100102527835</v>
      </c>
      <c r="C520" s="40" t="str">
        <f>_xlfn.XLOOKUP(A520,ctas[Tipo Empleado],ctas[cta])</f>
        <v>2.1.1.1.01</v>
      </c>
      <c r="D520" s="40" t="s">
        <v>1613</v>
      </c>
      <c r="E520" s="40" t="str">
        <f>_xlfn.XLOOKUP(Tabla12[[#This Row],[codigo]],Tabla5[codigo],Tabla5[Empleado])</f>
        <v>MERCEDES IVONNE PERALTA DE CALZADO</v>
      </c>
      <c r="F520" s="40" t="str">
        <f>_xlfn.XLOOKUP(Tabla12[[#This Row],[codigo]],Tabla5[codigo],Tabla5[Cargo])</f>
        <v>AUXILIAR</v>
      </c>
      <c r="G520" s="40" t="str">
        <f>_xlfn.XLOOKUP(Tabla12[[#This Row],[codigo]],Tabla5[codigo],Tabla5[Lugar Funciones])</f>
        <v>TEATRO NACIONAL</v>
      </c>
      <c r="H520" s="43" t="str">
        <f>Tabla12[[#This Row],[TIPO]]</f>
        <v>FIJO</v>
      </c>
      <c r="I520" s="43" t="e">
        <f>_xlfn.XLOOKUP(Tabla12[[#This Row],[nodoc]],'[1]Temporales 2022'!$B$146:$B$362,'[1]Temporales 2022'!$F$146:$F$362)</f>
        <v>#N/A</v>
      </c>
      <c r="J520" s="43" t="e">
        <f>_xlfn.XLOOKUP(Tabla12[[#This Row],[nodoc]],'[1]Temporales 2022'!$B$146:$B$362,'[1]Temporales 2022'!$G$146:$G$362)</f>
        <v>#N/A</v>
      </c>
      <c r="K520" s="43">
        <v>27300</v>
      </c>
      <c r="L520" s="44">
        <v>0</v>
      </c>
      <c r="M520" s="43">
        <v>829.92</v>
      </c>
      <c r="N520" s="43">
        <v>783.51</v>
      </c>
      <c r="O520" s="44">
        <f>+Tabla12[[#This Row],[sbruto]]-Tabla12[[#This Row],[Impuesto Sobre la R]]-Tabla12[[#This Row],[Seguro Familiar de]]-Tabla12[[#This Row],[AFP]]-Tabla12[[#This Row],[sneto]]</f>
        <v>4271.1200000000026</v>
      </c>
      <c r="P520" s="41">
        <v>21415.45</v>
      </c>
      <c r="Q520" s="15" t="str" cm="1">
        <f t="array" ref="Q520">_xlfn.XLOOKUP(Tabla12[[#This Row],[codigo]],Tabla5[codigo],LEFT(Tabla5[Genero],1))</f>
        <v>F</v>
      </c>
      <c r="R520" s="15" t="str">
        <f>_xlfn.XLOOKUP(Tabla12[[#This Row],[codigo]],Tabla5[codigo],Tabla5[Lugar Funciones Codigo])</f>
        <v>01.83.02.00.01</v>
      </c>
    </row>
    <row r="521" spans="1:18">
      <c r="A521" s="40" t="s">
        <v>11</v>
      </c>
      <c r="B521" s="40" t="str">
        <f t="shared" si="8"/>
        <v>2.1.1.1.0100112400478</v>
      </c>
      <c r="C521" s="40" t="str">
        <f>_xlfn.XLOOKUP(A521,ctas[Tipo Empleado],ctas[cta])</f>
        <v>2.1.1.1.01</v>
      </c>
      <c r="D521" s="40" t="s">
        <v>2781</v>
      </c>
      <c r="E521" s="40" t="str">
        <f>_xlfn.XLOOKUP(Tabla12[[#This Row],[codigo]],Tabla5[codigo],Tabla5[Empleado])</f>
        <v>BACILIO ANTONIO NUÑEZ ALCANTARA</v>
      </c>
      <c r="F521" s="40" t="str">
        <f>_xlfn.XLOOKUP(Tabla12[[#This Row],[codigo]],Tabla5[codigo],Tabla5[Cargo])</f>
        <v>CHOFER</v>
      </c>
      <c r="G521" s="40" t="str">
        <f>_xlfn.XLOOKUP(Tabla12[[#This Row],[codigo]],Tabla5[codigo],Tabla5[Lugar Funciones])</f>
        <v>TEATRO NACIONAL</v>
      </c>
      <c r="H521" s="45" t="str">
        <f>Tabla12[[#This Row],[TIPO]]</f>
        <v>FIJO</v>
      </c>
      <c r="I521" s="45" t="e">
        <f>_xlfn.XLOOKUP(Tabla12[[#This Row],[nodoc]],'[1]Temporales 2022'!$B$146:$B$362,'[1]Temporales 2022'!$F$146:$F$362)</f>
        <v>#N/A</v>
      </c>
      <c r="J521" s="45" t="e">
        <f>_xlfn.XLOOKUP(Tabla12[[#This Row],[nodoc]],'[1]Temporales 2022'!$B$146:$B$362,'[1]Temporales 2022'!$G$146:$G$362)</f>
        <v>#N/A</v>
      </c>
      <c r="K521" s="43">
        <v>26250</v>
      </c>
      <c r="L521" s="46">
        <v>0</v>
      </c>
      <c r="M521" s="43">
        <v>798</v>
      </c>
      <c r="N521" s="43">
        <v>753.38</v>
      </c>
      <c r="O521" s="44">
        <f>+Tabla12[[#This Row],[sbruto]]-Tabla12[[#This Row],[Impuesto Sobre la R]]-Tabla12[[#This Row],[Seguro Familiar de]]-Tabla12[[#This Row],[AFP]]-Tabla12[[#This Row],[sneto]]</f>
        <v>6381</v>
      </c>
      <c r="P521" s="41">
        <v>18317.62</v>
      </c>
      <c r="Q521" s="15" t="str" cm="1">
        <f t="array" ref="Q521">_xlfn.XLOOKUP(Tabla12[[#This Row],[codigo]],Tabla5[codigo],LEFT(Tabla5[Genero],1))</f>
        <v>M</v>
      </c>
      <c r="R521" s="15" t="str">
        <f>_xlfn.XLOOKUP(Tabla12[[#This Row],[codigo]],Tabla5[codigo],Tabla5[Lugar Funciones Codigo])</f>
        <v>01.83.02.00.01</v>
      </c>
    </row>
    <row r="522" spans="1:18">
      <c r="A522" s="40" t="s">
        <v>11</v>
      </c>
      <c r="B522" s="40" t="str">
        <f t="shared" si="8"/>
        <v>2.1.1.1.0100102646502</v>
      </c>
      <c r="C522" s="40" t="str">
        <f>_xlfn.XLOOKUP(A522,ctas[Tipo Empleado],ctas[cta])</f>
        <v>2.1.1.1.01</v>
      </c>
      <c r="D522" s="40" t="s">
        <v>2804</v>
      </c>
      <c r="E522" s="40" t="str">
        <f>_xlfn.XLOOKUP(Tabla12[[#This Row],[codigo]],Tabla5[codigo],Tabla5[Empleado])</f>
        <v>DARIO ROMAN GOMEZ</v>
      </c>
      <c r="F522" s="40" t="str">
        <f>_xlfn.XLOOKUP(Tabla12[[#This Row],[codigo]],Tabla5[codigo],Tabla5[Cargo])</f>
        <v>MENSAJERO EXTERNO</v>
      </c>
      <c r="G522" s="40" t="str">
        <f>_xlfn.XLOOKUP(Tabla12[[#This Row],[codigo]],Tabla5[codigo],Tabla5[Lugar Funciones])</f>
        <v>TEATRO NACIONAL</v>
      </c>
      <c r="H522" s="45" t="str">
        <f>Tabla12[[#This Row],[TIPO]]</f>
        <v>FIJO</v>
      </c>
      <c r="I522" s="45" t="e">
        <f>_xlfn.XLOOKUP(Tabla12[[#This Row],[nodoc]],'[1]Temporales 2022'!$B$146:$B$362,'[1]Temporales 2022'!$F$146:$F$362)</f>
        <v>#N/A</v>
      </c>
      <c r="J522" s="45" t="e">
        <f>_xlfn.XLOOKUP(Tabla12[[#This Row],[nodoc]],'[1]Temporales 2022'!$B$146:$B$362,'[1]Temporales 2022'!$G$146:$G$362)</f>
        <v>#N/A</v>
      </c>
      <c r="K522" s="43">
        <v>26250</v>
      </c>
      <c r="L522" s="46">
        <v>0</v>
      </c>
      <c r="M522" s="43">
        <v>798</v>
      </c>
      <c r="N522" s="43">
        <v>753.38</v>
      </c>
      <c r="O522" s="44">
        <f>+Tabla12[[#This Row],[sbruto]]-Tabla12[[#This Row],[Impuesto Sobre la R]]-Tabla12[[#This Row],[Seguro Familiar de]]-Tabla12[[#This Row],[AFP]]-Tabla12[[#This Row],[sneto]]</f>
        <v>13865.9</v>
      </c>
      <c r="P522" s="41">
        <v>10832.72</v>
      </c>
      <c r="Q522" s="15" t="str" cm="1">
        <f t="array" ref="Q522">_xlfn.XLOOKUP(Tabla12[[#This Row],[codigo]],Tabla5[codigo],LEFT(Tabla5[Genero],1))</f>
        <v>M</v>
      </c>
      <c r="R522" s="15" t="str">
        <f>_xlfn.XLOOKUP(Tabla12[[#This Row],[codigo]],Tabla5[codigo],Tabla5[Lugar Funciones Codigo])</f>
        <v>01.83.02.00.01</v>
      </c>
    </row>
    <row r="523" spans="1:18">
      <c r="A523" s="40" t="s">
        <v>11</v>
      </c>
      <c r="B523" s="40" t="str">
        <f t="shared" si="8"/>
        <v>2.1.1.1.0100114100100</v>
      </c>
      <c r="C523" s="40" t="str">
        <f>_xlfn.XLOOKUP(A523,ctas[Tipo Empleado],ctas[cta])</f>
        <v>2.1.1.1.01</v>
      </c>
      <c r="D523" s="40" t="s">
        <v>2927</v>
      </c>
      <c r="E523" s="40" t="str">
        <f>_xlfn.XLOOKUP(Tabla12[[#This Row],[codigo]],Tabla5[codigo],Tabla5[Empleado])</f>
        <v>RICHARD RODRIGUEZ PARRA</v>
      </c>
      <c r="F523" s="40" t="str">
        <f>_xlfn.XLOOKUP(Tabla12[[#This Row],[codigo]],Tabla5[codigo],Tabla5[Cargo])</f>
        <v>TECNICO AYUDANTE</v>
      </c>
      <c r="G523" s="40" t="str">
        <f>_xlfn.XLOOKUP(Tabla12[[#This Row],[codigo]],Tabla5[codigo],Tabla5[Lugar Funciones])</f>
        <v>TEATRO NACIONAL</v>
      </c>
      <c r="H523" s="45" t="str">
        <f>Tabla12[[#This Row],[TIPO]]</f>
        <v>FIJO</v>
      </c>
      <c r="I523" s="45" t="e">
        <f>_xlfn.XLOOKUP(Tabla12[[#This Row],[nodoc]],'[1]Temporales 2022'!$B$146:$B$362,'[1]Temporales 2022'!$F$146:$F$362)</f>
        <v>#N/A</v>
      </c>
      <c r="J523" s="45" t="e">
        <f>_xlfn.XLOOKUP(Tabla12[[#This Row],[nodoc]],'[1]Temporales 2022'!$B$146:$B$362,'[1]Temporales 2022'!$G$146:$G$362)</f>
        <v>#N/A</v>
      </c>
      <c r="K523" s="43">
        <v>26250</v>
      </c>
      <c r="L523" s="46">
        <v>0</v>
      </c>
      <c r="M523" s="43">
        <v>798</v>
      </c>
      <c r="N523" s="43">
        <v>753.38</v>
      </c>
      <c r="O523" s="44">
        <f>+Tabla12[[#This Row],[sbruto]]-Tabla12[[#This Row],[Impuesto Sobre la R]]-Tabla12[[#This Row],[Seguro Familiar de]]-Tabla12[[#This Row],[AFP]]-Tabla12[[#This Row],[sneto]]</f>
        <v>2258.619999999999</v>
      </c>
      <c r="P523" s="41">
        <v>22440</v>
      </c>
      <c r="Q523" s="15" t="str" cm="1">
        <f t="array" ref="Q523">_xlfn.XLOOKUP(Tabla12[[#This Row],[codigo]],Tabla5[codigo],LEFT(Tabla5[Genero],1))</f>
        <v>M</v>
      </c>
      <c r="R523" s="15" t="str">
        <f>_xlfn.XLOOKUP(Tabla12[[#This Row],[codigo]],Tabla5[codigo],Tabla5[Lugar Funciones Codigo])</f>
        <v>01.83.02.00.01</v>
      </c>
    </row>
    <row r="524" spans="1:18">
      <c r="A524" s="40" t="s">
        <v>11</v>
      </c>
      <c r="B524" s="40" t="str">
        <f t="shared" si="8"/>
        <v>2.1.1.1.0105200068137</v>
      </c>
      <c r="C524" s="40" t="str">
        <f>_xlfn.XLOOKUP(A524,ctas[Tipo Empleado],ctas[cta])</f>
        <v>2.1.1.1.01</v>
      </c>
      <c r="D524" s="40" t="s">
        <v>1579</v>
      </c>
      <c r="E524" s="40" t="str">
        <f>_xlfn.XLOOKUP(Tabla12[[#This Row],[codigo]],Tabla5[codigo],Tabla5[Empleado])</f>
        <v>BIENVENIDO ROBLES ROBLES</v>
      </c>
      <c r="F524" s="40" t="str">
        <f>_xlfn.XLOOKUP(Tabla12[[#This Row],[codigo]],Tabla5[codigo],Tabla5[Cargo])</f>
        <v>ENC. LIMPIEZA</v>
      </c>
      <c r="G524" s="40" t="str">
        <f>_xlfn.XLOOKUP(Tabla12[[#This Row],[codigo]],Tabla5[codigo],Tabla5[Lugar Funciones])</f>
        <v>TEATRO NACIONAL</v>
      </c>
      <c r="H524" s="45" t="str">
        <f>Tabla12[[#This Row],[TIPO]]</f>
        <v>FIJO</v>
      </c>
      <c r="I524" s="45" t="e">
        <f>_xlfn.XLOOKUP(Tabla12[[#This Row],[nodoc]],'[1]Temporales 2022'!$B$146:$B$362,'[1]Temporales 2022'!$F$146:$F$362)</f>
        <v>#N/A</v>
      </c>
      <c r="J524" s="45" t="e">
        <f>_xlfn.XLOOKUP(Tabla12[[#This Row],[nodoc]],'[1]Temporales 2022'!$B$146:$B$362,'[1]Temporales 2022'!$G$146:$G$362)</f>
        <v>#N/A</v>
      </c>
      <c r="K524" s="43">
        <v>22000</v>
      </c>
      <c r="L524" s="46">
        <v>0</v>
      </c>
      <c r="M524" s="43">
        <v>668.8</v>
      </c>
      <c r="N524" s="43">
        <v>631.4</v>
      </c>
      <c r="O524" s="44">
        <f>+Tabla12[[#This Row],[sbruto]]-Tabla12[[#This Row],[Impuesto Sobre la R]]-Tabla12[[#This Row],[Seguro Familiar de]]-Tabla12[[#This Row],[AFP]]-Tabla12[[#This Row],[sneto]]</f>
        <v>7955.58</v>
      </c>
      <c r="P524" s="41">
        <v>12744.22</v>
      </c>
      <c r="Q524" s="15" t="str" cm="1">
        <f t="array" ref="Q524">_xlfn.XLOOKUP(Tabla12[[#This Row],[codigo]],Tabla5[codigo],LEFT(Tabla5[Genero],1))</f>
        <v>M</v>
      </c>
      <c r="R524" s="15" t="str">
        <f>_xlfn.XLOOKUP(Tabla12[[#This Row],[codigo]],Tabla5[codigo],Tabla5[Lugar Funciones Codigo])</f>
        <v>01.83.02.00.01</v>
      </c>
    </row>
    <row r="525" spans="1:18">
      <c r="A525" s="40" t="s">
        <v>11</v>
      </c>
      <c r="B525" s="40" t="str">
        <f t="shared" si="8"/>
        <v>2.1.1.1.0100102631660</v>
      </c>
      <c r="C525" s="40" t="str">
        <f>_xlfn.XLOOKUP(A525,ctas[Tipo Empleado],ctas[cta])</f>
        <v>2.1.1.1.01</v>
      </c>
      <c r="D525" s="40" t="s">
        <v>1581</v>
      </c>
      <c r="E525" s="40" t="str">
        <f>_xlfn.XLOOKUP(Tabla12[[#This Row],[codigo]],Tabla5[codigo],Tabla5[Empleado])</f>
        <v>CARLIXTA ENEIDA PRINCE</v>
      </c>
      <c r="F525" s="40" t="str">
        <f>_xlfn.XLOOKUP(Tabla12[[#This Row],[codigo]],Tabla5[codigo],Tabla5[Cargo])</f>
        <v>CONSERJE</v>
      </c>
      <c r="G525" s="40" t="str">
        <f>_xlfn.XLOOKUP(Tabla12[[#This Row],[codigo]],Tabla5[codigo],Tabla5[Lugar Funciones])</f>
        <v>TEATRO NACIONAL</v>
      </c>
      <c r="H525" s="45" t="str">
        <f>Tabla12[[#This Row],[TIPO]]</f>
        <v>FIJO</v>
      </c>
      <c r="I525" s="45" t="e">
        <f>_xlfn.XLOOKUP(Tabla12[[#This Row],[nodoc]],'[1]Temporales 2022'!$B$146:$B$362,'[1]Temporales 2022'!$F$146:$F$362)</f>
        <v>#N/A</v>
      </c>
      <c r="J525" s="45" t="e">
        <f>_xlfn.XLOOKUP(Tabla12[[#This Row],[nodoc]],'[1]Temporales 2022'!$B$146:$B$362,'[1]Temporales 2022'!$G$146:$G$362)</f>
        <v>#N/A</v>
      </c>
      <c r="K525" s="43">
        <v>22000</v>
      </c>
      <c r="L525" s="46">
        <v>0</v>
      </c>
      <c r="M525" s="43">
        <v>668.8</v>
      </c>
      <c r="N525" s="43">
        <v>631.4</v>
      </c>
      <c r="O525" s="44">
        <f>+Tabla12[[#This Row],[sbruto]]-Tabla12[[#This Row],[Impuesto Sobre la R]]-Tabla12[[#This Row],[Seguro Familiar de]]-Tabla12[[#This Row],[AFP]]-Tabla12[[#This Row],[sneto]]</f>
        <v>5725.99</v>
      </c>
      <c r="P525" s="41">
        <v>14973.81</v>
      </c>
      <c r="Q525" s="15" t="str" cm="1">
        <f t="array" ref="Q525">_xlfn.XLOOKUP(Tabla12[[#This Row],[codigo]],Tabla5[codigo],LEFT(Tabla5[Genero],1))</f>
        <v>F</v>
      </c>
      <c r="R525" s="15" t="str">
        <f>_xlfn.XLOOKUP(Tabla12[[#This Row],[codigo]],Tabla5[codigo],Tabla5[Lugar Funciones Codigo])</f>
        <v>01.83.02.00.01</v>
      </c>
    </row>
    <row r="526" spans="1:18">
      <c r="A526" s="40" t="s">
        <v>11</v>
      </c>
      <c r="B526" s="40" t="str">
        <f t="shared" si="8"/>
        <v>2.1.1.1.0101700121401</v>
      </c>
      <c r="C526" s="40" t="str">
        <f>_xlfn.XLOOKUP(A526,ctas[Tipo Empleado],ctas[cta])</f>
        <v>2.1.1.1.01</v>
      </c>
      <c r="D526" s="40" t="s">
        <v>2801</v>
      </c>
      <c r="E526" s="40" t="str">
        <f>_xlfn.XLOOKUP(Tabla12[[#This Row],[codigo]],Tabla5[codigo],Tabla5[Empleado])</f>
        <v>DANNY DE LA ROSA JIMENEZ</v>
      </c>
      <c r="F526" s="40" t="str">
        <f>_xlfn.XLOOKUP(Tabla12[[#This Row],[codigo]],Tabla5[codigo],Tabla5[Cargo])</f>
        <v>CONSERJE</v>
      </c>
      <c r="G526" s="40" t="str">
        <f>_xlfn.XLOOKUP(Tabla12[[#This Row],[codigo]],Tabla5[codigo],Tabla5[Lugar Funciones])</f>
        <v>TEATRO NACIONAL</v>
      </c>
      <c r="H526" s="45" t="str">
        <f>Tabla12[[#This Row],[TIPO]]</f>
        <v>FIJO</v>
      </c>
      <c r="I526" s="45" t="e">
        <f>_xlfn.XLOOKUP(Tabla12[[#This Row],[nodoc]],'[1]Temporales 2022'!$B$146:$B$362,'[1]Temporales 2022'!$F$146:$F$362)</f>
        <v>#N/A</v>
      </c>
      <c r="J526" s="45" t="e">
        <f>_xlfn.XLOOKUP(Tabla12[[#This Row],[nodoc]],'[1]Temporales 2022'!$B$146:$B$362,'[1]Temporales 2022'!$G$146:$G$362)</f>
        <v>#N/A</v>
      </c>
      <c r="K526" s="43">
        <v>22000</v>
      </c>
      <c r="L526" s="46">
        <v>0</v>
      </c>
      <c r="M526" s="43">
        <v>668.8</v>
      </c>
      <c r="N526" s="43">
        <v>631.4</v>
      </c>
      <c r="O526" s="44">
        <f>+Tabla12[[#This Row],[sbruto]]-Tabla12[[#This Row],[Impuesto Sobre la R]]-Tabla12[[#This Row],[Seguro Familiar de]]-Tabla12[[#This Row],[AFP]]-Tabla12[[#This Row],[sneto]]</f>
        <v>11410.38</v>
      </c>
      <c r="P526" s="41">
        <v>9289.42</v>
      </c>
      <c r="Q526" s="15" t="str" cm="1">
        <f t="array" ref="Q526">_xlfn.XLOOKUP(Tabla12[[#This Row],[codigo]],Tabla5[codigo],LEFT(Tabla5[Genero],1))</f>
        <v>M</v>
      </c>
      <c r="R526" s="15" t="str">
        <f>_xlfn.XLOOKUP(Tabla12[[#This Row],[codigo]],Tabla5[codigo],Tabla5[Lugar Funciones Codigo])</f>
        <v>01.83.02.00.01</v>
      </c>
    </row>
    <row r="527" spans="1:18">
      <c r="A527" s="40" t="s">
        <v>11</v>
      </c>
      <c r="B527" s="40" t="str">
        <f t="shared" si="8"/>
        <v>2.1.1.1.0100109606525</v>
      </c>
      <c r="C527" s="40" t="str">
        <f>_xlfn.XLOOKUP(A527,ctas[Tipo Empleado],ctas[cta])</f>
        <v>2.1.1.1.01</v>
      </c>
      <c r="D527" s="40" t="s">
        <v>1584</v>
      </c>
      <c r="E527" s="40" t="str">
        <f>_xlfn.XLOOKUP(Tabla12[[#This Row],[codigo]],Tabla5[codigo],Tabla5[Empleado])</f>
        <v>DIONICIA DOLORES FERREIRA CRUZ</v>
      </c>
      <c r="F527" s="40" t="str">
        <f>_xlfn.XLOOKUP(Tabla12[[#This Row],[codigo]],Tabla5[codigo],Tabla5[Cargo])</f>
        <v>CONSERJE</v>
      </c>
      <c r="G527" s="40" t="str">
        <f>_xlfn.XLOOKUP(Tabla12[[#This Row],[codigo]],Tabla5[codigo],Tabla5[Lugar Funciones])</f>
        <v>TEATRO NACIONAL</v>
      </c>
      <c r="H527" s="45" t="str">
        <f>Tabla12[[#This Row],[TIPO]]</f>
        <v>FIJO</v>
      </c>
      <c r="I527" s="45" t="e">
        <f>_xlfn.XLOOKUP(Tabla12[[#This Row],[nodoc]],'[1]Temporales 2022'!$B$146:$B$362,'[1]Temporales 2022'!$F$146:$F$362)</f>
        <v>#N/A</v>
      </c>
      <c r="J527" s="45" t="e">
        <f>_xlfn.XLOOKUP(Tabla12[[#This Row],[nodoc]],'[1]Temporales 2022'!$B$146:$B$362,'[1]Temporales 2022'!$G$146:$G$362)</f>
        <v>#N/A</v>
      </c>
      <c r="K527" s="43">
        <v>22000</v>
      </c>
      <c r="L527" s="46">
        <v>0</v>
      </c>
      <c r="M527" s="43">
        <v>668.8</v>
      </c>
      <c r="N527" s="43">
        <v>631.4</v>
      </c>
      <c r="O527" s="44">
        <f>+Tabla12[[#This Row],[sbruto]]-Tabla12[[#This Row],[Impuesto Sobre la R]]-Tabla12[[#This Row],[Seguro Familiar de]]-Tabla12[[#This Row],[AFP]]-Tabla12[[#This Row],[sneto]]</f>
        <v>781</v>
      </c>
      <c r="P527" s="41">
        <v>19918.8</v>
      </c>
      <c r="Q527" s="15" t="str" cm="1">
        <f t="array" ref="Q527">_xlfn.XLOOKUP(Tabla12[[#This Row],[codigo]],Tabla5[codigo],LEFT(Tabla5[Genero],1))</f>
        <v>F</v>
      </c>
      <c r="R527" s="15" t="str">
        <f>_xlfn.XLOOKUP(Tabla12[[#This Row],[codigo]],Tabla5[codigo],Tabla5[Lugar Funciones Codigo])</f>
        <v>01.83.02.00.01</v>
      </c>
    </row>
    <row r="528" spans="1:18">
      <c r="A528" s="40" t="s">
        <v>11</v>
      </c>
      <c r="B528" s="40" t="str">
        <f t="shared" si="8"/>
        <v>2.1.1.1.0122500343623</v>
      </c>
      <c r="C528" s="40" t="str">
        <f>_xlfn.XLOOKUP(A528,ctas[Tipo Empleado],ctas[cta])</f>
        <v>2.1.1.1.01</v>
      </c>
      <c r="D528" s="40" t="s">
        <v>2815</v>
      </c>
      <c r="E528" s="40" t="str">
        <f>_xlfn.XLOOKUP(Tabla12[[#This Row],[codigo]],Tabla5[codigo],Tabla5[Empleado])</f>
        <v>EMMANUEL DE JESUS BEATO BERROA</v>
      </c>
      <c r="F528" s="40" t="str">
        <f>_xlfn.XLOOKUP(Tabla12[[#This Row],[codigo]],Tabla5[codigo],Tabla5[Cargo])</f>
        <v>GUARDIAN</v>
      </c>
      <c r="G528" s="40" t="str">
        <f>_xlfn.XLOOKUP(Tabla12[[#This Row],[codigo]],Tabla5[codigo],Tabla5[Lugar Funciones])</f>
        <v>TEATRO NACIONAL</v>
      </c>
      <c r="H528" s="45" t="str">
        <f>Tabla12[[#This Row],[TIPO]]</f>
        <v>FIJO</v>
      </c>
      <c r="I528" s="45" t="e">
        <f>_xlfn.XLOOKUP(Tabla12[[#This Row],[nodoc]],'[1]Temporales 2022'!$B$146:$B$362,'[1]Temporales 2022'!$F$146:$F$362)</f>
        <v>#N/A</v>
      </c>
      <c r="J528" s="45" t="e">
        <f>_xlfn.XLOOKUP(Tabla12[[#This Row],[nodoc]],'[1]Temporales 2022'!$B$146:$B$362,'[1]Temporales 2022'!$G$146:$G$362)</f>
        <v>#N/A</v>
      </c>
      <c r="K528" s="43">
        <v>22000</v>
      </c>
      <c r="L528" s="46">
        <v>0</v>
      </c>
      <c r="M528" s="43">
        <v>668.8</v>
      </c>
      <c r="N528" s="43">
        <v>631.4</v>
      </c>
      <c r="O528" s="44">
        <f>+Tabla12[[#This Row],[sbruto]]-Tabla12[[#This Row],[Impuesto Sobre la R]]-Tabla12[[#This Row],[Seguro Familiar de]]-Tabla12[[#This Row],[AFP]]-Tabla12[[#This Row],[sneto]]</f>
        <v>10483.019999999999</v>
      </c>
      <c r="P528" s="41">
        <v>10216.780000000001</v>
      </c>
      <c r="Q528" s="15" t="str" cm="1">
        <f t="array" ref="Q528">_xlfn.XLOOKUP(Tabla12[[#This Row],[codigo]],Tabla5[codigo],LEFT(Tabla5[Genero],1))</f>
        <v>M</v>
      </c>
      <c r="R528" s="15" t="str">
        <f>_xlfn.XLOOKUP(Tabla12[[#This Row],[codigo]],Tabla5[codigo],Tabla5[Lugar Funciones Codigo])</f>
        <v>01.83.02.00.01</v>
      </c>
    </row>
    <row r="529" spans="1:18">
      <c r="A529" s="40" t="s">
        <v>11</v>
      </c>
      <c r="B529" s="40" t="str">
        <f t="shared" si="8"/>
        <v>2.1.1.1.0106800138346</v>
      </c>
      <c r="C529" s="40" t="str">
        <f>_xlfn.XLOOKUP(A529,ctas[Tipo Empleado],ctas[cta])</f>
        <v>2.1.1.1.01</v>
      </c>
      <c r="D529" s="40" t="s">
        <v>2816</v>
      </c>
      <c r="E529" s="40" t="str">
        <f>_xlfn.XLOOKUP(Tabla12[[#This Row],[codigo]],Tabla5[codigo],Tabla5[Empleado])</f>
        <v>ENEDINA VALENZUELA POLANCO</v>
      </c>
      <c r="F529" s="40" t="str">
        <f>_xlfn.XLOOKUP(Tabla12[[#This Row],[codigo]],Tabla5[codigo],Tabla5[Cargo])</f>
        <v>CONSERJE</v>
      </c>
      <c r="G529" s="40" t="str">
        <f>_xlfn.XLOOKUP(Tabla12[[#This Row],[codigo]],Tabla5[codigo],Tabla5[Lugar Funciones])</f>
        <v>TEATRO NACIONAL</v>
      </c>
      <c r="H529" s="45" t="str">
        <f>Tabla12[[#This Row],[TIPO]]</f>
        <v>FIJO</v>
      </c>
      <c r="I529" s="45" t="e">
        <f>_xlfn.XLOOKUP(Tabla12[[#This Row],[nodoc]],'[1]Temporales 2022'!$B$146:$B$362,'[1]Temporales 2022'!$F$146:$F$362)</f>
        <v>#N/A</v>
      </c>
      <c r="J529" s="45" t="e">
        <f>_xlfn.XLOOKUP(Tabla12[[#This Row],[nodoc]],'[1]Temporales 2022'!$B$146:$B$362,'[1]Temporales 2022'!$G$146:$G$362)</f>
        <v>#N/A</v>
      </c>
      <c r="K529" s="43">
        <v>22000</v>
      </c>
      <c r="L529" s="46">
        <v>0</v>
      </c>
      <c r="M529" s="43">
        <v>668.8</v>
      </c>
      <c r="N529" s="43">
        <v>631.4</v>
      </c>
      <c r="O529" s="44">
        <f>+Tabla12[[#This Row],[sbruto]]-Tabla12[[#This Row],[Impuesto Sobre la R]]-Tabla12[[#This Row],[Seguro Familiar de]]-Tabla12[[#This Row],[AFP]]-Tabla12[[#This Row],[sneto]]</f>
        <v>12545.02</v>
      </c>
      <c r="P529" s="41">
        <v>8154.78</v>
      </c>
      <c r="Q529" s="15" t="str" cm="1">
        <f t="array" ref="Q529">_xlfn.XLOOKUP(Tabla12[[#This Row],[codigo]],Tabla5[codigo],LEFT(Tabla5[Genero],1))</f>
        <v>F</v>
      </c>
      <c r="R529" s="15" t="str">
        <f>_xlfn.XLOOKUP(Tabla12[[#This Row],[codigo]],Tabla5[codigo],Tabla5[Lugar Funciones Codigo])</f>
        <v>01.83.02.00.01</v>
      </c>
    </row>
    <row r="530" spans="1:18">
      <c r="A530" s="40" t="s">
        <v>11</v>
      </c>
      <c r="B530" s="40" t="str">
        <f t="shared" si="8"/>
        <v>2.1.1.1.0101000777662</v>
      </c>
      <c r="C530" s="40" t="str">
        <f>_xlfn.XLOOKUP(A530,ctas[Tipo Empleado],ctas[cta])</f>
        <v>2.1.1.1.01</v>
      </c>
      <c r="D530" s="40" t="s">
        <v>2819</v>
      </c>
      <c r="E530" s="40" t="str">
        <f>_xlfn.XLOOKUP(Tabla12[[#This Row],[codigo]],Tabla5[codigo],Tabla5[Empleado])</f>
        <v>EURI RAMON MATOS</v>
      </c>
      <c r="F530" s="40" t="str">
        <f>_xlfn.XLOOKUP(Tabla12[[#This Row],[codigo]],Tabla5[codigo],Tabla5[Cargo])</f>
        <v>PLOMERO</v>
      </c>
      <c r="G530" s="40" t="str">
        <f>_xlfn.XLOOKUP(Tabla12[[#This Row],[codigo]],Tabla5[codigo],Tabla5[Lugar Funciones])</f>
        <v>TEATRO NACIONAL</v>
      </c>
      <c r="H530" s="45" t="str">
        <f>Tabla12[[#This Row],[TIPO]]</f>
        <v>FIJO</v>
      </c>
      <c r="I530" s="45" t="e">
        <f>_xlfn.XLOOKUP(Tabla12[[#This Row],[nodoc]],'[1]Temporales 2022'!$B$146:$B$362,'[1]Temporales 2022'!$F$146:$F$362)</f>
        <v>#N/A</v>
      </c>
      <c r="J530" s="45" t="e">
        <f>_xlfn.XLOOKUP(Tabla12[[#This Row],[nodoc]],'[1]Temporales 2022'!$B$146:$B$362,'[1]Temporales 2022'!$G$146:$G$362)</f>
        <v>#N/A</v>
      </c>
      <c r="K530" s="43">
        <v>22000</v>
      </c>
      <c r="L530" s="46">
        <v>0</v>
      </c>
      <c r="M530" s="43">
        <v>668.8</v>
      </c>
      <c r="N530" s="43">
        <v>631.4</v>
      </c>
      <c r="O530" s="44">
        <f>+Tabla12[[#This Row],[sbruto]]-Tabla12[[#This Row],[Impuesto Sobre la R]]-Tabla12[[#This Row],[Seguro Familiar de]]-Tabla12[[#This Row],[AFP]]-Tabla12[[#This Row],[sneto]]</f>
        <v>25</v>
      </c>
      <c r="P530" s="41">
        <v>20674.8</v>
      </c>
      <c r="Q530" s="15" t="str" cm="1">
        <f t="array" ref="Q530">_xlfn.XLOOKUP(Tabla12[[#This Row],[codigo]],Tabla5[codigo],LEFT(Tabla5[Genero],1))</f>
        <v>M</v>
      </c>
      <c r="R530" s="15" t="str">
        <f>_xlfn.XLOOKUP(Tabla12[[#This Row],[codigo]],Tabla5[codigo],Tabla5[Lugar Funciones Codigo])</f>
        <v>01.83.02.00.01</v>
      </c>
    </row>
    <row r="531" spans="1:18">
      <c r="A531" s="40" t="s">
        <v>11</v>
      </c>
      <c r="B531" s="40" t="str">
        <f t="shared" si="8"/>
        <v>2.1.1.1.0110800091836</v>
      </c>
      <c r="C531" s="40" t="str">
        <f>_xlfn.XLOOKUP(A531,ctas[Tipo Empleado],ctas[cta])</f>
        <v>2.1.1.1.01</v>
      </c>
      <c r="D531" s="40" t="s">
        <v>2822</v>
      </c>
      <c r="E531" s="40" t="str">
        <f>_xlfn.XLOOKUP(Tabla12[[#This Row],[codigo]],Tabla5[codigo],Tabla5[Empleado])</f>
        <v>EVANLLELINA MONTERO CIPION</v>
      </c>
      <c r="F531" s="40" t="str">
        <f>_xlfn.XLOOKUP(Tabla12[[#This Row],[codigo]],Tabla5[codigo],Tabla5[Cargo])</f>
        <v>CONSERJE</v>
      </c>
      <c r="G531" s="40" t="str">
        <f>_xlfn.XLOOKUP(Tabla12[[#This Row],[codigo]],Tabla5[codigo],Tabla5[Lugar Funciones])</f>
        <v>TEATRO NACIONAL</v>
      </c>
      <c r="H531" s="45" t="str">
        <f>Tabla12[[#This Row],[TIPO]]</f>
        <v>FIJO</v>
      </c>
      <c r="I531" s="45" t="e">
        <f>_xlfn.XLOOKUP(Tabla12[[#This Row],[nodoc]],'[1]Temporales 2022'!$B$146:$B$362,'[1]Temporales 2022'!$F$146:$F$362)</f>
        <v>#N/A</v>
      </c>
      <c r="J531" s="45" t="e">
        <f>_xlfn.XLOOKUP(Tabla12[[#This Row],[nodoc]],'[1]Temporales 2022'!$B$146:$B$362,'[1]Temporales 2022'!$G$146:$G$362)</f>
        <v>#N/A</v>
      </c>
      <c r="K531" s="43">
        <v>22000</v>
      </c>
      <c r="L531" s="46">
        <v>0</v>
      </c>
      <c r="M531" s="43">
        <v>668.8</v>
      </c>
      <c r="N531" s="43">
        <v>631.4</v>
      </c>
      <c r="O531" s="44">
        <f>+Tabla12[[#This Row],[sbruto]]-Tabla12[[#This Row],[Impuesto Sobre la R]]-Tabla12[[#This Row],[Seguro Familiar de]]-Tabla12[[#This Row],[AFP]]-Tabla12[[#This Row],[sneto]]</f>
        <v>325</v>
      </c>
      <c r="P531" s="41">
        <v>20374.8</v>
      </c>
      <c r="Q531" s="15" t="str" cm="1">
        <f t="array" ref="Q531">_xlfn.XLOOKUP(Tabla12[[#This Row],[codigo]],Tabla5[codigo],LEFT(Tabla5[Genero],1))</f>
        <v>F</v>
      </c>
      <c r="R531" s="15" t="str">
        <f>_xlfn.XLOOKUP(Tabla12[[#This Row],[codigo]],Tabla5[codigo],Tabla5[Lugar Funciones Codigo])</f>
        <v>01.83.02.00.01</v>
      </c>
    </row>
    <row r="532" spans="1:18">
      <c r="A532" s="40" t="s">
        <v>11</v>
      </c>
      <c r="B532" s="40" t="str">
        <f t="shared" si="8"/>
        <v>2.1.1.1.0100109377333</v>
      </c>
      <c r="C532" s="40" t="str">
        <f>_xlfn.XLOOKUP(A532,ctas[Tipo Empleado],ctas[cta])</f>
        <v>2.1.1.1.01</v>
      </c>
      <c r="D532" s="40" t="s">
        <v>2829</v>
      </c>
      <c r="E532" s="40" t="str">
        <f>_xlfn.XLOOKUP(Tabla12[[#This Row],[codigo]],Tabla5[codigo],Tabla5[Empleado])</f>
        <v>FIOR DALIZA TAVAREZ DOMINGUEZ</v>
      </c>
      <c r="F532" s="40" t="str">
        <f>_xlfn.XLOOKUP(Tabla12[[#This Row],[codigo]],Tabla5[codigo],Tabla5[Cargo])</f>
        <v>ACOMODADOR (A)</v>
      </c>
      <c r="G532" s="40" t="str">
        <f>_xlfn.XLOOKUP(Tabla12[[#This Row],[codigo]],Tabla5[codigo],Tabla5[Lugar Funciones])</f>
        <v>TEATRO NACIONAL</v>
      </c>
      <c r="H532" s="45" t="str">
        <f>Tabla12[[#This Row],[TIPO]]</f>
        <v>FIJO</v>
      </c>
      <c r="I532" s="45" t="e">
        <f>_xlfn.XLOOKUP(Tabla12[[#This Row],[nodoc]],'[1]Temporales 2022'!$B$146:$B$362,'[1]Temporales 2022'!$F$146:$F$362)</f>
        <v>#N/A</v>
      </c>
      <c r="J532" s="45" t="e">
        <f>_xlfn.XLOOKUP(Tabla12[[#This Row],[nodoc]],'[1]Temporales 2022'!$B$146:$B$362,'[1]Temporales 2022'!$G$146:$G$362)</f>
        <v>#N/A</v>
      </c>
      <c r="K532" s="43">
        <v>22000</v>
      </c>
      <c r="L532" s="46">
        <v>0</v>
      </c>
      <c r="M532" s="43">
        <v>668.8</v>
      </c>
      <c r="N532" s="43">
        <v>631.4</v>
      </c>
      <c r="O532" s="44">
        <f>+Tabla12[[#This Row],[sbruto]]-Tabla12[[#This Row],[Impuesto Sobre la R]]-Tabla12[[#This Row],[Seguro Familiar de]]-Tabla12[[#This Row],[AFP]]-Tabla12[[#This Row],[sneto]]</f>
        <v>3221.119999999999</v>
      </c>
      <c r="P532" s="41">
        <v>17478.68</v>
      </c>
      <c r="Q532" s="15" t="str" cm="1">
        <f t="array" ref="Q532">_xlfn.XLOOKUP(Tabla12[[#This Row],[codigo]],Tabla5[codigo],LEFT(Tabla5[Genero],1))</f>
        <v>F</v>
      </c>
      <c r="R532" s="15" t="str">
        <f>_xlfn.XLOOKUP(Tabla12[[#This Row],[codigo]],Tabla5[codigo],Tabla5[Lugar Funciones Codigo])</f>
        <v>01.83.02.00.01</v>
      </c>
    </row>
    <row r="533" spans="1:18">
      <c r="A533" s="40" t="s">
        <v>11</v>
      </c>
      <c r="B533" s="40" t="str">
        <f t="shared" si="8"/>
        <v>2.1.1.1.0100111177564</v>
      </c>
      <c r="C533" s="40" t="str">
        <f>_xlfn.XLOOKUP(A533,ctas[Tipo Empleado],ctas[cta])</f>
        <v>2.1.1.1.01</v>
      </c>
      <c r="D533" s="40" t="s">
        <v>2832</v>
      </c>
      <c r="E533" s="40" t="str">
        <f>_xlfn.XLOOKUP(Tabla12[[#This Row],[codigo]],Tabla5[codigo],Tabla5[Empleado])</f>
        <v>FRANCISCA ALTAGRACIA MEJIA GONZALEZ</v>
      </c>
      <c r="F533" s="40" t="str">
        <f>_xlfn.XLOOKUP(Tabla12[[#This Row],[codigo]],Tabla5[codigo],Tabla5[Cargo])</f>
        <v>ACOMODADOR (A)</v>
      </c>
      <c r="G533" s="40" t="str">
        <f>_xlfn.XLOOKUP(Tabla12[[#This Row],[codigo]],Tabla5[codigo],Tabla5[Lugar Funciones])</f>
        <v>TEATRO NACIONAL</v>
      </c>
      <c r="H533" s="45" t="str">
        <f>Tabla12[[#This Row],[TIPO]]</f>
        <v>FIJO</v>
      </c>
      <c r="I533" s="45" t="e">
        <f>_xlfn.XLOOKUP(Tabla12[[#This Row],[nodoc]],'[1]Temporales 2022'!$B$146:$B$362,'[1]Temporales 2022'!$F$146:$F$362)</f>
        <v>#N/A</v>
      </c>
      <c r="J533" s="45" t="e">
        <f>_xlfn.XLOOKUP(Tabla12[[#This Row],[nodoc]],'[1]Temporales 2022'!$B$146:$B$362,'[1]Temporales 2022'!$G$146:$G$362)</f>
        <v>#N/A</v>
      </c>
      <c r="K533" s="43">
        <v>22000</v>
      </c>
      <c r="L533" s="46">
        <v>0</v>
      </c>
      <c r="M533" s="43">
        <v>668.8</v>
      </c>
      <c r="N533" s="43">
        <v>631.4</v>
      </c>
      <c r="O533" s="44">
        <f>+Tabla12[[#This Row],[sbruto]]-Tabla12[[#This Row],[Impuesto Sobre la R]]-Tabla12[[#This Row],[Seguro Familiar de]]-Tabla12[[#This Row],[AFP]]-Tabla12[[#This Row],[sneto]]</f>
        <v>17429.02</v>
      </c>
      <c r="P533" s="41">
        <v>3270.78</v>
      </c>
      <c r="Q533" s="15" t="str" cm="1">
        <f t="array" ref="Q533">_xlfn.XLOOKUP(Tabla12[[#This Row],[codigo]],Tabla5[codigo],LEFT(Tabla5[Genero],1))</f>
        <v>F</v>
      </c>
      <c r="R533" s="15" t="str">
        <f>_xlfn.XLOOKUP(Tabla12[[#This Row],[codigo]],Tabla5[codigo],Tabla5[Lugar Funciones Codigo])</f>
        <v>01.83.02.00.01</v>
      </c>
    </row>
    <row r="534" spans="1:18">
      <c r="A534" s="40" t="s">
        <v>11</v>
      </c>
      <c r="B534" s="40" t="str">
        <f t="shared" si="8"/>
        <v>2.1.1.1.0100112940028</v>
      </c>
      <c r="C534" s="40" t="str">
        <f>_xlfn.XLOOKUP(A534,ctas[Tipo Empleado],ctas[cta])</f>
        <v>2.1.1.1.01</v>
      </c>
      <c r="D534" s="40" t="s">
        <v>2844</v>
      </c>
      <c r="E534" s="40" t="str">
        <f>_xlfn.XLOOKUP(Tabla12[[#This Row],[codigo]],Tabla5[codigo],Tabla5[Empleado])</f>
        <v>GUADALUPE DE LA ROSA</v>
      </c>
      <c r="F534" s="40" t="str">
        <f>_xlfn.XLOOKUP(Tabla12[[#This Row],[codigo]],Tabla5[codigo],Tabla5[Cargo])</f>
        <v>CONSERJE</v>
      </c>
      <c r="G534" s="40" t="str">
        <f>_xlfn.XLOOKUP(Tabla12[[#This Row],[codigo]],Tabla5[codigo],Tabla5[Lugar Funciones])</f>
        <v>TEATRO NACIONAL</v>
      </c>
      <c r="H534" s="45" t="str">
        <f>Tabla12[[#This Row],[TIPO]]</f>
        <v>FIJO</v>
      </c>
      <c r="I534" s="45" t="e">
        <f>_xlfn.XLOOKUP(Tabla12[[#This Row],[nodoc]],'[1]Temporales 2022'!$B$146:$B$362,'[1]Temporales 2022'!$F$146:$F$362)</f>
        <v>#N/A</v>
      </c>
      <c r="J534" s="45" t="e">
        <f>_xlfn.XLOOKUP(Tabla12[[#This Row],[nodoc]],'[1]Temporales 2022'!$B$146:$B$362,'[1]Temporales 2022'!$G$146:$G$362)</f>
        <v>#N/A</v>
      </c>
      <c r="K534" s="43">
        <v>22000</v>
      </c>
      <c r="L534" s="46">
        <v>0</v>
      </c>
      <c r="M534" s="43">
        <v>668.8</v>
      </c>
      <c r="N534" s="43">
        <v>631.4</v>
      </c>
      <c r="O534" s="44">
        <f>+Tabla12[[#This Row],[sbruto]]-Tabla12[[#This Row],[Impuesto Sobre la R]]-Tabla12[[#This Row],[Seguro Familiar de]]-Tabla12[[#This Row],[AFP]]-Tabla12[[#This Row],[sneto]]</f>
        <v>7383.5</v>
      </c>
      <c r="P534" s="41">
        <v>13316.3</v>
      </c>
      <c r="Q534" s="15" t="str" cm="1">
        <f t="array" ref="Q534">_xlfn.XLOOKUP(Tabla12[[#This Row],[codigo]],Tabla5[codigo],LEFT(Tabla5[Genero],1))</f>
        <v>F</v>
      </c>
      <c r="R534" s="15" t="str">
        <f>_xlfn.XLOOKUP(Tabla12[[#This Row],[codigo]],Tabla5[codigo],Tabla5[Lugar Funciones Codigo])</f>
        <v>01.83.02.00.01</v>
      </c>
    </row>
    <row r="535" spans="1:18">
      <c r="A535" s="40" t="s">
        <v>11</v>
      </c>
      <c r="B535" s="40" t="str">
        <f t="shared" si="8"/>
        <v>2.1.1.1.0140200459143</v>
      </c>
      <c r="C535" s="40" t="str">
        <f>_xlfn.XLOOKUP(A535,ctas[Tipo Empleado],ctas[cta])</f>
        <v>2.1.1.1.01</v>
      </c>
      <c r="D535" s="40" t="s">
        <v>2845</v>
      </c>
      <c r="E535" s="40" t="str">
        <f>_xlfn.XLOOKUP(Tabla12[[#This Row],[codigo]],Tabla5[codigo],Tabla5[Empleado])</f>
        <v>GUILLERMO ADON MERCEDES</v>
      </c>
      <c r="F535" s="40" t="str">
        <f>_xlfn.XLOOKUP(Tabla12[[#This Row],[codigo]],Tabla5[codigo],Tabla5[Cargo])</f>
        <v>VIGILANTE</v>
      </c>
      <c r="G535" s="40" t="str">
        <f>_xlfn.XLOOKUP(Tabla12[[#This Row],[codigo]],Tabla5[codigo],Tabla5[Lugar Funciones])</f>
        <v>TEATRO NACIONAL</v>
      </c>
      <c r="H535" s="45" t="str">
        <f>Tabla12[[#This Row],[TIPO]]</f>
        <v>FIJO</v>
      </c>
      <c r="I535" s="45" t="e">
        <f>_xlfn.XLOOKUP(Tabla12[[#This Row],[nodoc]],'[1]Temporales 2022'!$B$146:$B$362,'[1]Temporales 2022'!$F$146:$F$362)</f>
        <v>#N/A</v>
      </c>
      <c r="J535" s="45" t="e">
        <f>_xlfn.XLOOKUP(Tabla12[[#This Row],[nodoc]],'[1]Temporales 2022'!$B$146:$B$362,'[1]Temporales 2022'!$G$146:$G$362)</f>
        <v>#N/A</v>
      </c>
      <c r="K535" s="43">
        <v>22000</v>
      </c>
      <c r="L535" s="46">
        <v>0</v>
      </c>
      <c r="M535" s="43">
        <v>668.8</v>
      </c>
      <c r="N535" s="43">
        <v>631.4</v>
      </c>
      <c r="O535" s="44">
        <f>+Tabla12[[#This Row],[sbruto]]-Tabla12[[#This Row],[Impuesto Sobre la R]]-Tabla12[[#This Row],[Seguro Familiar de]]-Tabla12[[#This Row],[AFP]]-Tabla12[[#This Row],[sneto]]</f>
        <v>25</v>
      </c>
      <c r="P535" s="41">
        <v>20674.8</v>
      </c>
      <c r="Q535" s="15" t="str" cm="1">
        <f t="array" ref="Q535">_xlfn.XLOOKUP(Tabla12[[#This Row],[codigo]],Tabla5[codigo],LEFT(Tabla5[Genero],1))</f>
        <v>M</v>
      </c>
      <c r="R535" s="15" t="str">
        <f>_xlfn.XLOOKUP(Tabla12[[#This Row],[codigo]],Tabla5[codigo],Tabla5[Lugar Funciones Codigo])</f>
        <v>01.83.02.00.01</v>
      </c>
    </row>
    <row r="536" spans="1:18">
      <c r="A536" s="40" t="s">
        <v>11</v>
      </c>
      <c r="B536" s="40" t="str">
        <f t="shared" si="8"/>
        <v>2.1.1.1.0100116821000</v>
      </c>
      <c r="C536" s="40" t="str">
        <f>_xlfn.XLOOKUP(A536,ctas[Tipo Empleado],ctas[cta])</f>
        <v>2.1.1.1.01</v>
      </c>
      <c r="D536" s="40" t="s">
        <v>2851</v>
      </c>
      <c r="E536" s="40" t="str">
        <f>_xlfn.XLOOKUP(Tabla12[[#This Row],[codigo]],Tabla5[codigo],Tabla5[Empleado])</f>
        <v>INGRID PEREZ PIMENTEL</v>
      </c>
      <c r="F536" s="40" t="str">
        <f>_xlfn.XLOOKUP(Tabla12[[#This Row],[codigo]],Tabla5[codigo],Tabla5[Cargo])</f>
        <v>CONSERJE</v>
      </c>
      <c r="G536" s="40" t="str">
        <f>_xlfn.XLOOKUP(Tabla12[[#This Row],[codigo]],Tabla5[codigo],Tabla5[Lugar Funciones])</f>
        <v>TEATRO NACIONAL</v>
      </c>
      <c r="H536" s="45" t="str">
        <f>Tabla12[[#This Row],[TIPO]]</f>
        <v>FIJO</v>
      </c>
      <c r="I536" s="45" t="e">
        <f>_xlfn.XLOOKUP(Tabla12[[#This Row],[nodoc]],'[1]Temporales 2022'!$B$146:$B$362,'[1]Temporales 2022'!$F$146:$F$362)</f>
        <v>#N/A</v>
      </c>
      <c r="J536" s="45" t="e">
        <f>_xlfn.XLOOKUP(Tabla12[[#This Row],[nodoc]],'[1]Temporales 2022'!$B$146:$B$362,'[1]Temporales 2022'!$G$146:$G$362)</f>
        <v>#N/A</v>
      </c>
      <c r="K536" s="43">
        <v>22000</v>
      </c>
      <c r="L536" s="46">
        <v>0</v>
      </c>
      <c r="M536" s="43">
        <v>668.8</v>
      </c>
      <c r="N536" s="43">
        <v>631.4</v>
      </c>
      <c r="O536" s="44">
        <f>+Tabla12[[#This Row],[sbruto]]-Tabla12[[#This Row],[Impuesto Sobre la R]]-Tabla12[[#This Row],[Seguro Familiar de]]-Tabla12[[#This Row],[AFP]]-Tabla12[[#This Row],[sneto]]</f>
        <v>10315.789999999999</v>
      </c>
      <c r="P536" s="41">
        <v>10384.01</v>
      </c>
      <c r="Q536" s="15" t="str" cm="1">
        <f t="array" ref="Q536">_xlfn.XLOOKUP(Tabla12[[#This Row],[codigo]],Tabla5[codigo],LEFT(Tabla5[Genero],1))</f>
        <v>F</v>
      </c>
      <c r="R536" s="15" t="str">
        <f>_xlfn.XLOOKUP(Tabla12[[#This Row],[codigo]],Tabla5[codigo],Tabla5[Lugar Funciones Codigo])</f>
        <v>01.83.02.00.01</v>
      </c>
    </row>
    <row r="537" spans="1:18">
      <c r="A537" s="40" t="s">
        <v>11</v>
      </c>
      <c r="B537" s="40" t="str">
        <f t="shared" si="8"/>
        <v>2.1.1.1.0140238644708</v>
      </c>
      <c r="C537" s="40" t="str">
        <f>_xlfn.XLOOKUP(A537,ctas[Tipo Empleado],ctas[cta])</f>
        <v>2.1.1.1.01</v>
      </c>
      <c r="D537" s="40" t="s">
        <v>2856</v>
      </c>
      <c r="E537" s="40" t="str">
        <f>_xlfn.XLOOKUP(Tabla12[[#This Row],[codigo]],Tabla5[codigo],Tabla5[Empleado])</f>
        <v>JEANCARLO MICHAEL MENDEZ PIMENTEL</v>
      </c>
      <c r="F537" s="40" t="str">
        <f>_xlfn.XLOOKUP(Tabla12[[#This Row],[codigo]],Tabla5[codigo],Tabla5[Cargo])</f>
        <v>VIGILANTE</v>
      </c>
      <c r="G537" s="40" t="str">
        <f>_xlfn.XLOOKUP(Tabla12[[#This Row],[codigo]],Tabla5[codigo],Tabla5[Lugar Funciones])</f>
        <v>TEATRO NACIONAL</v>
      </c>
      <c r="H537" s="45" t="str">
        <f>Tabla12[[#This Row],[TIPO]]</f>
        <v>FIJO</v>
      </c>
      <c r="I537" s="45" t="e">
        <f>_xlfn.XLOOKUP(Tabla12[[#This Row],[nodoc]],'[1]Temporales 2022'!$B$146:$B$362,'[1]Temporales 2022'!$F$146:$F$362)</f>
        <v>#N/A</v>
      </c>
      <c r="J537" s="45" t="e">
        <f>_xlfn.XLOOKUP(Tabla12[[#This Row],[nodoc]],'[1]Temporales 2022'!$B$146:$B$362,'[1]Temporales 2022'!$G$146:$G$362)</f>
        <v>#N/A</v>
      </c>
      <c r="K537" s="43">
        <v>22000</v>
      </c>
      <c r="L537" s="46">
        <v>0</v>
      </c>
      <c r="M537" s="43">
        <v>668.8</v>
      </c>
      <c r="N537" s="43">
        <v>631.4</v>
      </c>
      <c r="O537" s="44">
        <f>+Tabla12[[#This Row],[sbruto]]-Tabla12[[#This Row],[Impuesto Sobre la R]]-Tabla12[[#This Row],[Seguro Familiar de]]-Tabla12[[#This Row],[AFP]]-Tabla12[[#This Row],[sneto]]</f>
        <v>25</v>
      </c>
      <c r="P537" s="41">
        <v>20674.8</v>
      </c>
      <c r="Q537" s="15" t="str" cm="1">
        <f t="array" ref="Q537">_xlfn.XLOOKUP(Tabla12[[#This Row],[codigo]],Tabla5[codigo],LEFT(Tabla5[Genero],1))</f>
        <v>M</v>
      </c>
      <c r="R537" s="15" t="str">
        <f>_xlfn.XLOOKUP(Tabla12[[#This Row],[codigo]],Tabla5[codigo],Tabla5[Lugar Funciones Codigo])</f>
        <v>01.83.02.00.01</v>
      </c>
    </row>
    <row r="538" spans="1:18">
      <c r="A538" s="40" t="s">
        <v>11</v>
      </c>
      <c r="B538" s="40" t="str">
        <f t="shared" si="8"/>
        <v>2.1.1.1.0100113884134</v>
      </c>
      <c r="C538" s="40" t="str">
        <f>_xlfn.XLOOKUP(A538,ctas[Tipo Empleado],ctas[cta])</f>
        <v>2.1.1.1.01</v>
      </c>
      <c r="D538" s="40" t="s">
        <v>2865</v>
      </c>
      <c r="E538" s="40" t="str">
        <f>_xlfn.XLOOKUP(Tabla12[[#This Row],[codigo]],Tabla5[codigo],Tabla5[Empleado])</f>
        <v>JOSE MIGUEL ANGULO CUESTA</v>
      </c>
      <c r="F538" s="40" t="str">
        <f>_xlfn.XLOOKUP(Tabla12[[#This Row],[codigo]],Tabla5[codigo],Tabla5[Cargo])</f>
        <v>VIGILANTE</v>
      </c>
      <c r="G538" s="40" t="str">
        <f>_xlfn.XLOOKUP(Tabla12[[#This Row],[codigo]],Tabla5[codigo],Tabla5[Lugar Funciones])</f>
        <v>TEATRO NACIONAL</v>
      </c>
      <c r="H538" s="43" t="str">
        <f>Tabla12[[#This Row],[TIPO]]</f>
        <v>FIJO</v>
      </c>
      <c r="I538" s="43" t="e">
        <f>_xlfn.XLOOKUP(Tabla12[[#This Row],[nodoc]],'[1]Temporales 2022'!$B$146:$B$362,'[1]Temporales 2022'!$F$146:$F$362)</f>
        <v>#N/A</v>
      </c>
      <c r="J538" s="43" t="e">
        <f>_xlfn.XLOOKUP(Tabla12[[#This Row],[nodoc]],'[1]Temporales 2022'!$B$146:$B$362,'[1]Temporales 2022'!$G$146:$G$362)</f>
        <v>#N/A</v>
      </c>
      <c r="K538" s="43">
        <v>22000</v>
      </c>
      <c r="L538" s="44">
        <v>0</v>
      </c>
      <c r="M538" s="43">
        <v>668.8</v>
      </c>
      <c r="N538" s="43">
        <v>631.4</v>
      </c>
      <c r="O538" s="44">
        <f>+Tabla12[[#This Row],[sbruto]]-Tabla12[[#This Row],[Impuesto Sobre la R]]-Tabla12[[#This Row],[Seguro Familiar de]]-Tabla12[[#This Row],[AFP]]-Tabla12[[#This Row],[sneto]]</f>
        <v>25</v>
      </c>
      <c r="P538" s="41">
        <v>20674.8</v>
      </c>
      <c r="Q538" s="15" t="str" cm="1">
        <f t="array" ref="Q538">_xlfn.XLOOKUP(Tabla12[[#This Row],[codigo]],Tabla5[codigo],LEFT(Tabla5[Genero],1))</f>
        <v>M</v>
      </c>
      <c r="R538" s="15" t="str">
        <f>_xlfn.XLOOKUP(Tabla12[[#This Row],[codigo]],Tabla5[codigo],Tabla5[Lugar Funciones Codigo])</f>
        <v>01.83.02.00.01</v>
      </c>
    </row>
    <row r="539" spans="1:18">
      <c r="A539" s="40" t="s">
        <v>11</v>
      </c>
      <c r="B539" s="40" t="str">
        <f t="shared" si="8"/>
        <v>2.1.1.1.0100108186925</v>
      </c>
      <c r="C539" s="40" t="str">
        <f>_xlfn.XLOOKUP(A539,ctas[Tipo Empleado],ctas[cta])</f>
        <v>2.1.1.1.01</v>
      </c>
      <c r="D539" s="40" t="s">
        <v>2874</v>
      </c>
      <c r="E539" s="40" t="str">
        <f>_xlfn.XLOOKUP(Tabla12[[#This Row],[codigo]],Tabla5[codigo],Tabla5[Empleado])</f>
        <v>JUAN CARVAJAL CASILLA</v>
      </c>
      <c r="F539" s="40" t="str">
        <f>_xlfn.XLOOKUP(Tabla12[[#This Row],[codigo]],Tabla5[codigo],Tabla5[Cargo])</f>
        <v>PARQUEADOR</v>
      </c>
      <c r="G539" s="40" t="str">
        <f>_xlfn.XLOOKUP(Tabla12[[#This Row],[codigo]],Tabla5[codigo],Tabla5[Lugar Funciones])</f>
        <v>TEATRO NACIONAL</v>
      </c>
      <c r="H539" s="45" t="str">
        <f>Tabla12[[#This Row],[TIPO]]</f>
        <v>FIJO</v>
      </c>
      <c r="I539" s="45" t="e">
        <f>_xlfn.XLOOKUP(Tabla12[[#This Row],[nodoc]],'[1]Temporales 2022'!$B$146:$B$362,'[1]Temporales 2022'!$F$146:$F$362)</f>
        <v>#N/A</v>
      </c>
      <c r="J539" s="45" t="e">
        <f>_xlfn.XLOOKUP(Tabla12[[#This Row],[nodoc]],'[1]Temporales 2022'!$B$146:$B$362,'[1]Temporales 2022'!$G$146:$G$362)</f>
        <v>#N/A</v>
      </c>
      <c r="K539" s="43">
        <v>22000</v>
      </c>
      <c r="L539" s="46">
        <v>0</v>
      </c>
      <c r="M539" s="43">
        <v>668.8</v>
      </c>
      <c r="N539" s="43">
        <v>631.4</v>
      </c>
      <c r="O539" s="44">
        <f>+Tabla12[[#This Row],[sbruto]]-Tabla12[[#This Row],[Impuesto Sobre la R]]-Tabla12[[#This Row],[Seguro Familiar de]]-Tabla12[[#This Row],[AFP]]-Tabla12[[#This Row],[sneto]]</f>
        <v>2121</v>
      </c>
      <c r="P539" s="41">
        <v>18578.8</v>
      </c>
      <c r="Q539" s="15" t="str" cm="1">
        <f t="array" ref="Q539">_xlfn.XLOOKUP(Tabla12[[#This Row],[codigo]],Tabla5[codigo],LEFT(Tabla5[Genero],1))</f>
        <v>M</v>
      </c>
      <c r="R539" s="15" t="str">
        <f>_xlfn.XLOOKUP(Tabla12[[#This Row],[codigo]],Tabla5[codigo],Tabla5[Lugar Funciones Codigo])</f>
        <v>01.83.02.00.01</v>
      </c>
    </row>
    <row r="540" spans="1:18">
      <c r="A540" s="40" t="s">
        <v>11</v>
      </c>
      <c r="B540" s="40" t="str">
        <f t="shared" si="8"/>
        <v>2.1.1.1.0100109626853</v>
      </c>
      <c r="C540" s="40" t="str">
        <f>_xlfn.XLOOKUP(A540,ctas[Tipo Empleado],ctas[cta])</f>
        <v>2.1.1.1.01</v>
      </c>
      <c r="D540" s="40" t="s">
        <v>2877</v>
      </c>
      <c r="E540" s="40" t="str">
        <f>_xlfn.XLOOKUP(Tabla12[[#This Row],[codigo]],Tabla5[codigo],Tabla5[Empleado])</f>
        <v>JUAN ISIDRO HOLGUIN CACERES</v>
      </c>
      <c r="F540" s="40" t="str">
        <f>_xlfn.XLOOKUP(Tabla12[[#This Row],[codigo]],Tabla5[codigo],Tabla5[Cargo])</f>
        <v>ACOMODADOR</v>
      </c>
      <c r="G540" s="40" t="str">
        <f>_xlfn.XLOOKUP(Tabla12[[#This Row],[codigo]],Tabla5[codigo],Tabla5[Lugar Funciones])</f>
        <v>TEATRO NACIONAL</v>
      </c>
      <c r="H540" s="45" t="str">
        <f>Tabla12[[#This Row],[TIPO]]</f>
        <v>FIJO</v>
      </c>
      <c r="I540" s="45" t="e">
        <f>_xlfn.XLOOKUP(Tabla12[[#This Row],[nodoc]],'[1]Temporales 2022'!$B$146:$B$362,'[1]Temporales 2022'!$F$146:$F$362)</f>
        <v>#N/A</v>
      </c>
      <c r="J540" s="45" t="e">
        <f>_xlfn.XLOOKUP(Tabla12[[#This Row],[nodoc]],'[1]Temporales 2022'!$B$146:$B$362,'[1]Temporales 2022'!$G$146:$G$362)</f>
        <v>#N/A</v>
      </c>
      <c r="K540" s="43">
        <v>22000</v>
      </c>
      <c r="L540" s="46">
        <v>0</v>
      </c>
      <c r="M540" s="43">
        <v>668.8</v>
      </c>
      <c r="N540" s="43">
        <v>631.4</v>
      </c>
      <c r="O540" s="44">
        <f>+Tabla12[[#This Row],[sbruto]]-Tabla12[[#This Row],[Impuesto Sobre la R]]-Tabla12[[#This Row],[Seguro Familiar de]]-Tabla12[[#This Row],[AFP]]-Tabla12[[#This Row],[sneto]]</f>
        <v>75</v>
      </c>
      <c r="P540" s="41">
        <v>20624.8</v>
      </c>
      <c r="Q540" s="15" t="str" cm="1">
        <f t="array" ref="Q540">_xlfn.XLOOKUP(Tabla12[[#This Row],[codigo]],Tabla5[codigo],LEFT(Tabla5[Genero],1))</f>
        <v>M</v>
      </c>
      <c r="R540" s="15" t="str">
        <f>_xlfn.XLOOKUP(Tabla12[[#This Row],[codigo]],Tabla5[codigo],Tabla5[Lugar Funciones Codigo])</f>
        <v>01.83.02.00.01</v>
      </c>
    </row>
    <row r="541" spans="1:18">
      <c r="A541" s="40" t="s">
        <v>11</v>
      </c>
      <c r="B541" s="40" t="str">
        <f t="shared" si="8"/>
        <v>2.1.1.1.0100110434958</v>
      </c>
      <c r="C541" s="40" t="str">
        <f>_xlfn.XLOOKUP(A541,ctas[Tipo Empleado],ctas[cta])</f>
        <v>2.1.1.1.01</v>
      </c>
      <c r="D541" s="40" t="s">
        <v>1596</v>
      </c>
      <c r="E541" s="40" t="str">
        <f>_xlfn.XLOOKUP(Tabla12[[#This Row],[codigo]],Tabla5[codigo],Tabla5[Empleado])</f>
        <v>JUANA ISABEL GONZALEZ LINARES</v>
      </c>
      <c r="F541" s="40" t="str">
        <f>_xlfn.XLOOKUP(Tabla12[[#This Row],[codigo]],Tabla5[codigo],Tabla5[Cargo])</f>
        <v>ENC. LIMPIEZA</v>
      </c>
      <c r="G541" s="40" t="str">
        <f>_xlfn.XLOOKUP(Tabla12[[#This Row],[codigo]],Tabla5[codigo],Tabla5[Lugar Funciones])</f>
        <v>TEATRO NACIONAL</v>
      </c>
      <c r="H541" s="43" t="str">
        <f>Tabla12[[#This Row],[TIPO]]</f>
        <v>FIJO</v>
      </c>
      <c r="I541" s="43" t="e">
        <f>_xlfn.XLOOKUP(Tabla12[[#This Row],[nodoc]],'[1]Temporales 2022'!$B$146:$B$362,'[1]Temporales 2022'!$F$146:$F$362)</f>
        <v>#N/A</v>
      </c>
      <c r="J541" s="43" t="e">
        <f>_xlfn.XLOOKUP(Tabla12[[#This Row],[nodoc]],'[1]Temporales 2022'!$B$146:$B$362,'[1]Temporales 2022'!$G$146:$G$362)</f>
        <v>#N/A</v>
      </c>
      <c r="K541" s="43">
        <v>22000</v>
      </c>
      <c r="L541" s="44">
        <v>0</v>
      </c>
      <c r="M541" s="43">
        <v>668.8</v>
      </c>
      <c r="N541" s="43">
        <v>631.4</v>
      </c>
      <c r="O541" s="44">
        <f>+Tabla12[[#This Row],[sbruto]]-Tabla12[[#This Row],[Impuesto Sobre la R]]-Tabla12[[#This Row],[Seguro Familiar de]]-Tabla12[[#This Row],[AFP]]-Tabla12[[#This Row],[sneto]]</f>
        <v>13124.529999999999</v>
      </c>
      <c r="P541" s="41">
        <v>7575.27</v>
      </c>
      <c r="Q541" s="15" t="str" cm="1">
        <f t="array" ref="Q541">_xlfn.XLOOKUP(Tabla12[[#This Row],[codigo]],Tabla5[codigo],LEFT(Tabla5[Genero],1))</f>
        <v>F</v>
      </c>
      <c r="R541" s="15" t="str">
        <f>_xlfn.XLOOKUP(Tabla12[[#This Row],[codigo]],Tabla5[codigo],Tabla5[Lugar Funciones Codigo])</f>
        <v>01.83.02.00.01</v>
      </c>
    </row>
    <row r="542" spans="1:18">
      <c r="A542" s="40" t="s">
        <v>11</v>
      </c>
      <c r="B542" s="40" t="str">
        <f t="shared" si="8"/>
        <v>2.1.1.1.0100111885521</v>
      </c>
      <c r="C542" s="40" t="str">
        <f>_xlfn.XLOOKUP(A542,ctas[Tipo Empleado],ctas[cta])</f>
        <v>2.1.1.1.01</v>
      </c>
      <c r="D542" s="40" t="s">
        <v>1598</v>
      </c>
      <c r="E542" s="40" t="str">
        <f>_xlfn.XLOOKUP(Tabla12[[#This Row],[codigo]],Tabla5[codigo],Tabla5[Empleado])</f>
        <v>LAURA AMANTINA BLANCO GONZALEZ</v>
      </c>
      <c r="F542" s="40" t="str">
        <f>_xlfn.XLOOKUP(Tabla12[[#This Row],[codigo]],Tabla5[codigo],Tabla5[Cargo])</f>
        <v>ACOMODADOR (A)</v>
      </c>
      <c r="G542" s="40" t="str">
        <f>_xlfn.XLOOKUP(Tabla12[[#This Row],[codigo]],Tabla5[codigo],Tabla5[Lugar Funciones])</f>
        <v>TEATRO NACIONAL</v>
      </c>
      <c r="H542" s="45" t="str">
        <f>Tabla12[[#This Row],[TIPO]]</f>
        <v>FIJO</v>
      </c>
      <c r="I542" s="45" t="e">
        <f>_xlfn.XLOOKUP(Tabla12[[#This Row],[nodoc]],'[1]Temporales 2022'!$B$146:$B$362,'[1]Temporales 2022'!$F$146:$F$362)</f>
        <v>#N/A</v>
      </c>
      <c r="J542" s="45" t="e">
        <f>_xlfn.XLOOKUP(Tabla12[[#This Row],[nodoc]],'[1]Temporales 2022'!$B$146:$B$362,'[1]Temporales 2022'!$G$146:$G$362)</f>
        <v>#N/A</v>
      </c>
      <c r="K542" s="43">
        <v>22000</v>
      </c>
      <c r="L542" s="46">
        <v>0</v>
      </c>
      <c r="M542" s="43">
        <v>668.8</v>
      </c>
      <c r="N542" s="43">
        <v>631.4</v>
      </c>
      <c r="O542" s="44">
        <f>+Tabla12[[#This Row],[sbruto]]-Tabla12[[#This Row],[Impuesto Sobre la R]]-Tabla12[[#This Row],[Seguro Familiar de]]-Tabla12[[#This Row],[AFP]]-Tabla12[[#This Row],[sneto]]</f>
        <v>2421</v>
      </c>
      <c r="P542" s="41">
        <v>18278.8</v>
      </c>
      <c r="Q542" s="15" t="str" cm="1">
        <f t="array" ref="Q542">_xlfn.XLOOKUP(Tabla12[[#This Row],[codigo]],Tabla5[codigo],LEFT(Tabla5[Genero],1))</f>
        <v>F</v>
      </c>
      <c r="R542" s="15" t="str">
        <f>_xlfn.XLOOKUP(Tabla12[[#This Row],[codigo]],Tabla5[codigo],Tabla5[Lugar Funciones Codigo])</f>
        <v>01.83.02.00.01</v>
      </c>
    </row>
    <row r="543" spans="1:18">
      <c r="A543" s="40" t="s">
        <v>11</v>
      </c>
      <c r="B543" s="40" t="str">
        <f t="shared" si="8"/>
        <v>2.1.1.1.0107500083543</v>
      </c>
      <c r="C543" s="40" t="str">
        <f>_xlfn.XLOOKUP(A543,ctas[Tipo Empleado],ctas[cta])</f>
        <v>2.1.1.1.01</v>
      </c>
      <c r="D543" s="40" t="s">
        <v>1600</v>
      </c>
      <c r="E543" s="40" t="str">
        <f>_xlfn.XLOOKUP(Tabla12[[#This Row],[codigo]],Tabla5[codigo],Tabla5[Empleado])</f>
        <v>LLENNY MONTERO MORILLO</v>
      </c>
      <c r="F543" s="40" t="str">
        <f>_xlfn.XLOOKUP(Tabla12[[#This Row],[codigo]],Tabla5[codigo],Tabla5[Cargo])</f>
        <v>ACOMODADOR (A)</v>
      </c>
      <c r="G543" s="40" t="str">
        <f>_xlfn.XLOOKUP(Tabla12[[#This Row],[codigo]],Tabla5[codigo],Tabla5[Lugar Funciones])</f>
        <v>TEATRO NACIONAL</v>
      </c>
      <c r="H543" s="45" t="str">
        <f>Tabla12[[#This Row],[TIPO]]</f>
        <v>FIJO</v>
      </c>
      <c r="I543" s="45" t="e">
        <f>_xlfn.XLOOKUP(Tabla12[[#This Row],[nodoc]],'[1]Temporales 2022'!$B$146:$B$362,'[1]Temporales 2022'!$F$146:$F$362)</f>
        <v>#N/A</v>
      </c>
      <c r="J543" s="45" t="e">
        <f>_xlfn.XLOOKUP(Tabla12[[#This Row],[nodoc]],'[1]Temporales 2022'!$B$146:$B$362,'[1]Temporales 2022'!$G$146:$G$362)</f>
        <v>#N/A</v>
      </c>
      <c r="K543" s="43">
        <v>22000</v>
      </c>
      <c r="L543" s="46">
        <v>0</v>
      </c>
      <c r="M543" s="43">
        <v>668.8</v>
      </c>
      <c r="N543" s="43">
        <v>631.4</v>
      </c>
      <c r="O543" s="44">
        <f>+Tabla12[[#This Row],[sbruto]]-Tabla12[[#This Row],[Impuesto Sobre la R]]-Tabla12[[#This Row],[Seguro Familiar de]]-Tabla12[[#This Row],[AFP]]-Tabla12[[#This Row],[sneto]]</f>
        <v>2801.119999999999</v>
      </c>
      <c r="P543" s="41">
        <v>17898.68</v>
      </c>
      <c r="Q543" s="15" t="str" cm="1">
        <f t="array" ref="Q543">_xlfn.XLOOKUP(Tabla12[[#This Row],[codigo]],Tabla5[codigo],LEFT(Tabla5[Genero],1))</f>
        <v>F</v>
      </c>
      <c r="R543" s="15" t="str">
        <f>_xlfn.XLOOKUP(Tabla12[[#This Row],[codigo]],Tabla5[codigo],Tabla5[Lugar Funciones Codigo])</f>
        <v>01.83.02.00.01</v>
      </c>
    </row>
    <row r="544" spans="1:18">
      <c r="A544" s="40" t="s">
        <v>11</v>
      </c>
      <c r="B544" s="40" t="str">
        <f t="shared" si="8"/>
        <v>2.1.1.1.0122300142522</v>
      </c>
      <c r="C544" s="40" t="str">
        <f>_xlfn.XLOOKUP(A544,ctas[Tipo Empleado],ctas[cta])</f>
        <v>2.1.1.1.01</v>
      </c>
      <c r="D544" s="40" t="s">
        <v>1607</v>
      </c>
      <c r="E544" s="40" t="str">
        <f>_xlfn.XLOOKUP(Tabla12[[#This Row],[codigo]],Tabla5[codigo],Tabla5[Empleado])</f>
        <v>MARIA ALTAGRACIA CASTILLO DE LA CRUZ</v>
      </c>
      <c r="F544" s="40" t="str">
        <f>_xlfn.XLOOKUP(Tabla12[[#This Row],[codigo]],Tabla5[codigo],Tabla5[Cargo])</f>
        <v>ACOMODADOR (A)</v>
      </c>
      <c r="G544" s="40" t="str">
        <f>_xlfn.XLOOKUP(Tabla12[[#This Row],[codigo]],Tabla5[codigo],Tabla5[Lugar Funciones])</f>
        <v>TEATRO NACIONAL</v>
      </c>
      <c r="H544" s="45" t="str">
        <f>Tabla12[[#This Row],[TIPO]]</f>
        <v>FIJO</v>
      </c>
      <c r="I544" s="45" t="e">
        <f>_xlfn.XLOOKUP(Tabla12[[#This Row],[nodoc]],'[1]Temporales 2022'!$B$146:$B$362,'[1]Temporales 2022'!$F$146:$F$362)</f>
        <v>#N/A</v>
      </c>
      <c r="J544" s="45" t="e">
        <f>_xlfn.XLOOKUP(Tabla12[[#This Row],[nodoc]],'[1]Temporales 2022'!$B$146:$B$362,'[1]Temporales 2022'!$G$146:$G$362)</f>
        <v>#N/A</v>
      </c>
      <c r="K544" s="43">
        <v>22000</v>
      </c>
      <c r="L544" s="46">
        <v>0</v>
      </c>
      <c r="M544" s="43">
        <v>668.8</v>
      </c>
      <c r="N544" s="43">
        <v>631.4</v>
      </c>
      <c r="O544" s="44">
        <f>+Tabla12[[#This Row],[sbruto]]-Tabla12[[#This Row],[Impuesto Sobre la R]]-Tabla12[[#This Row],[Seguro Familiar de]]-Tabla12[[#This Row],[AFP]]-Tabla12[[#This Row],[sneto]]</f>
        <v>7171.0099999999984</v>
      </c>
      <c r="P544" s="41">
        <v>13528.79</v>
      </c>
      <c r="Q544" s="15" t="str" cm="1">
        <f t="array" ref="Q544">_xlfn.XLOOKUP(Tabla12[[#This Row],[codigo]],Tabla5[codigo],LEFT(Tabla5[Genero],1))</f>
        <v>F</v>
      </c>
      <c r="R544" s="15" t="str">
        <f>_xlfn.XLOOKUP(Tabla12[[#This Row],[codigo]],Tabla5[codigo],Tabla5[Lugar Funciones Codigo])</f>
        <v>01.83.02.00.01</v>
      </c>
    </row>
    <row r="545" spans="1:18">
      <c r="A545" s="40" t="s">
        <v>11</v>
      </c>
      <c r="B545" s="40" t="str">
        <f t="shared" si="8"/>
        <v>2.1.1.1.0100115230872</v>
      </c>
      <c r="C545" s="40" t="str">
        <f>_xlfn.XLOOKUP(A545,ctas[Tipo Empleado],ctas[cta])</f>
        <v>2.1.1.1.01</v>
      </c>
      <c r="D545" s="40" t="s">
        <v>2904</v>
      </c>
      <c r="E545" s="40" t="str">
        <f>_xlfn.XLOOKUP(Tabla12[[#This Row],[codigo]],Tabla5[codigo],Tabla5[Empleado])</f>
        <v>MARIA DEL CARMEN CASTILLO</v>
      </c>
      <c r="F545" s="40" t="str">
        <f>_xlfn.XLOOKUP(Tabla12[[#This Row],[codigo]],Tabla5[codigo],Tabla5[Cargo])</f>
        <v>ACOMODADOR (A)</v>
      </c>
      <c r="G545" s="40" t="str">
        <f>_xlfn.XLOOKUP(Tabla12[[#This Row],[codigo]],Tabla5[codigo],Tabla5[Lugar Funciones])</f>
        <v>TEATRO NACIONAL</v>
      </c>
      <c r="H545" s="45" t="str">
        <f>Tabla12[[#This Row],[TIPO]]</f>
        <v>FIJO</v>
      </c>
      <c r="I545" s="45" t="e">
        <f>_xlfn.XLOOKUP(Tabla12[[#This Row],[nodoc]],'[1]Temporales 2022'!$B$146:$B$362,'[1]Temporales 2022'!$F$146:$F$362)</f>
        <v>#N/A</v>
      </c>
      <c r="J545" s="45" t="e">
        <f>_xlfn.XLOOKUP(Tabla12[[#This Row],[nodoc]],'[1]Temporales 2022'!$B$146:$B$362,'[1]Temporales 2022'!$G$146:$G$362)</f>
        <v>#N/A</v>
      </c>
      <c r="K545" s="43">
        <v>22000</v>
      </c>
      <c r="L545" s="46">
        <v>0</v>
      </c>
      <c r="M545" s="43">
        <v>668.8</v>
      </c>
      <c r="N545" s="43">
        <v>631.4</v>
      </c>
      <c r="O545" s="44">
        <f>+Tabla12[[#This Row],[sbruto]]-Tabla12[[#This Row],[Impuesto Sobre la R]]-Tabla12[[#This Row],[Seguro Familiar de]]-Tabla12[[#This Row],[AFP]]-Tabla12[[#This Row],[sneto]]</f>
        <v>925</v>
      </c>
      <c r="P545" s="41">
        <v>19774.8</v>
      </c>
      <c r="Q545" s="15" t="str" cm="1">
        <f t="array" ref="Q545">_xlfn.XLOOKUP(Tabla12[[#This Row],[codigo]],Tabla5[codigo],LEFT(Tabla5[Genero],1))</f>
        <v>F</v>
      </c>
      <c r="R545" s="15" t="str">
        <f>_xlfn.XLOOKUP(Tabla12[[#This Row],[codigo]],Tabla5[codigo],Tabla5[Lugar Funciones Codigo])</f>
        <v>01.83.02.00.01</v>
      </c>
    </row>
    <row r="546" spans="1:18">
      <c r="A546" s="40" t="s">
        <v>11</v>
      </c>
      <c r="B546" s="40" t="str">
        <f t="shared" si="8"/>
        <v>2.1.1.1.0100105508691</v>
      </c>
      <c r="C546" s="40" t="str">
        <f>_xlfn.XLOOKUP(A546,ctas[Tipo Empleado],ctas[cta])</f>
        <v>2.1.1.1.01</v>
      </c>
      <c r="D546" s="40" t="s">
        <v>2911</v>
      </c>
      <c r="E546" s="40" t="str">
        <f>_xlfn.XLOOKUP(Tabla12[[#This Row],[codigo]],Tabla5[codigo],Tabla5[Empleado])</f>
        <v>NALDA MATILDE ABREU MENDEZ</v>
      </c>
      <c r="F546" s="40" t="str">
        <f>_xlfn.XLOOKUP(Tabla12[[#This Row],[codigo]],Tabla5[codigo],Tabla5[Cargo])</f>
        <v>CONSERJE</v>
      </c>
      <c r="G546" s="40" t="str">
        <f>_xlfn.XLOOKUP(Tabla12[[#This Row],[codigo]],Tabla5[codigo],Tabla5[Lugar Funciones])</f>
        <v>TEATRO NACIONAL</v>
      </c>
      <c r="H546" s="45" t="str">
        <f>Tabla12[[#This Row],[TIPO]]</f>
        <v>FIJO</v>
      </c>
      <c r="I546" s="45" t="e">
        <f>_xlfn.XLOOKUP(Tabla12[[#This Row],[nodoc]],'[1]Temporales 2022'!$B$146:$B$362,'[1]Temporales 2022'!$F$146:$F$362)</f>
        <v>#N/A</v>
      </c>
      <c r="J546" s="45" t="e">
        <f>_xlfn.XLOOKUP(Tabla12[[#This Row],[nodoc]],'[1]Temporales 2022'!$B$146:$B$362,'[1]Temporales 2022'!$G$146:$G$362)</f>
        <v>#N/A</v>
      </c>
      <c r="K546" s="43">
        <v>22000</v>
      </c>
      <c r="L546" s="46">
        <v>0</v>
      </c>
      <c r="M546" s="43">
        <v>668.8</v>
      </c>
      <c r="N546" s="43">
        <v>631.4</v>
      </c>
      <c r="O546" s="44">
        <f>+Tabla12[[#This Row],[sbruto]]-Tabla12[[#This Row],[Impuesto Sobre la R]]-Tabla12[[#This Row],[Seguro Familiar de]]-Tabla12[[#This Row],[AFP]]-Tabla12[[#This Row],[sneto]]</f>
        <v>25</v>
      </c>
      <c r="P546" s="41">
        <v>20674.8</v>
      </c>
      <c r="Q546" s="15" t="str" cm="1">
        <f t="array" ref="Q546">_xlfn.XLOOKUP(Tabla12[[#This Row],[codigo]],Tabla5[codigo],LEFT(Tabla5[Genero],1))</f>
        <v>F</v>
      </c>
      <c r="R546" s="15" t="str">
        <f>_xlfn.XLOOKUP(Tabla12[[#This Row],[codigo]],Tabla5[codigo],Tabla5[Lugar Funciones Codigo])</f>
        <v>01.83.02.00.01</v>
      </c>
    </row>
    <row r="547" spans="1:18">
      <c r="A547" s="40" t="s">
        <v>11</v>
      </c>
      <c r="B547" s="40" t="str">
        <f t="shared" si="8"/>
        <v>2.1.1.1.0101200290128</v>
      </c>
      <c r="C547" s="40" t="str">
        <f>_xlfn.XLOOKUP(A547,ctas[Tipo Empleado],ctas[cta])</f>
        <v>2.1.1.1.01</v>
      </c>
      <c r="D547" s="40" t="s">
        <v>2912</v>
      </c>
      <c r="E547" s="40" t="str">
        <f>_xlfn.XLOOKUP(Tabla12[[#This Row],[codigo]],Tabla5[codigo],Tabla5[Empleado])</f>
        <v>NATALIA CEPEDA TERRERO</v>
      </c>
      <c r="F547" s="40" t="str">
        <f>_xlfn.XLOOKUP(Tabla12[[#This Row],[codigo]],Tabla5[codigo],Tabla5[Cargo])</f>
        <v>ACOMODADOR (A)</v>
      </c>
      <c r="G547" s="40" t="str">
        <f>_xlfn.XLOOKUP(Tabla12[[#This Row],[codigo]],Tabla5[codigo],Tabla5[Lugar Funciones])</f>
        <v>TEATRO NACIONAL</v>
      </c>
      <c r="H547" s="43" t="str">
        <f>Tabla12[[#This Row],[TIPO]]</f>
        <v>FIJO</v>
      </c>
      <c r="I547" s="43" t="e">
        <f>_xlfn.XLOOKUP(Tabla12[[#This Row],[nodoc]],'[1]Temporales 2022'!$B$146:$B$362,'[1]Temporales 2022'!$F$146:$F$362)</f>
        <v>#N/A</v>
      </c>
      <c r="J547" s="43" t="e">
        <f>_xlfn.XLOOKUP(Tabla12[[#This Row],[nodoc]],'[1]Temporales 2022'!$B$146:$B$362,'[1]Temporales 2022'!$G$146:$G$362)</f>
        <v>#N/A</v>
      </c>
      <c r="K547" s="43">
        <v>22000</v>
      </c>
      <c r="L547" s="44">
        <v>0</v>
      </c>
      <c r="M547" s="43">
        <v>668.8</v>
      </c>
      <c r="N547" s="43">
        <v>631.4</v>
      </c>
      <c r="O547" s="44">
        <f>+Tabla12[[#This Row],[sbruto]]-Tabla12[[#This Row],[Impuesto Sobre la R]]-Tabla12[[#This Row],[Seguro Familiar de]]-Tabla12[[#This Row],[AFP]]-Tabla12[[#This Row],[sneto]]</f>
        <v>2477.119999999999</v>
      </c>
      <c r="P547" s="41">
        <v>18222.68</v>
      </c>
      <c r="Q547" s="15" t="str" cm="1">
        <f t="array" ref="Q547">_xlfn.XLOOKUP(Tabla12[[#This Row],[codigo]],Tabla5[codigo],LEFT(Tabla5[Genero],1))</f>
        <v>F</v>
      </c>
      <c r="R547" s="15" t="str">
        <f>_xlfn.XLOOKUP(Tabla12[[#This Row],[codigo]],Tabla5[codigo],Tabla5[Lugar Funciones Codigo])</f>
        <v>01.83.02.00.01</v>
      </c>
    </row>
    <row r="548" spans="1:18">
      <c r="A548" s="40" t="s">
        <v>11</v>
      </c>
      <c r="B548" s="40" t="str">
        <f t="shared" si="8"/>
        <v>2.1.1.1.0100300624327</v>
      </c>
      <c r="C548" s="40" t="str">
        <f>_xlfn.XLOOKUP(A548,ctas[Tipo Empleado],ctas[cta])</f>
        <v>2.1.1.1.01</v>
      </c>
      <c r="D548" s="40" t="s">
        <v>2935</v>
      </c>
      <c r="E548" s="40" t="str">
        <f>_xlfn.XLOOKUP(Tabla12[[#This Row],[codigo]],Tabla5[codigo],Tabla5[Empleado])</f>
        <v>SIRIA ALTAGRACIA LARA LARA</v>
      </c>
      <c r="F548" s="40" t="str">
        <f>_xlfn.XLOOKUP(Tabla12[[#This Row],[codigo]],Tabla5[codigo],Tabla5[Cargo])</f>
        <v>CONSERJE</v>
      </c>
      <c r="G548" s="40" t="str">
        <f>_xlfn.XLOOKUP(Tabla12[[#This Row],[codigo]],Tabla5[codigo],Tabla5[Lugar Funciones])</f>
        <v>TEATRO NACIONAL</v>
      </c>
      <c r="H548" s="45" t="str">
        <f>Tabla12[[#This Row],[TIPO]]</f>
        <v>FIJO</v>
      </c>
      <c r="I548" s="45" t="e">
        <f>_xlfn.XLOOKUP(Tabla12[[#This Row],[nodoc]],'[1]Temporales 2022'!$B$146:$B$362,'[1]Temporales 2022'!$F$146:$F$362)</f>
        <v>#N/A</v>
      </c>
      <c r="J548" s="45" t="e">
        <f>_xlfn.XLOOKUP(Tabla12[[#This Row],[nodoc]],'[1]Temporales 2022'!$B$146:$B$362,'[1]Temporales 2022'!$G$146:$G$362)</f>
        <v>#N/A</v>
      </c>
      <c r="K548" s="43">
        <v>22000</v>
      </c>
      <c r="L548" s="46">
        <v>0</v>
      </c>
      <c r="M548" s="43">
        <v>668.8</v>
      </c>
      <c r="N548" s="43">
        <v>631.4</v>
      </c>
      <c r="O548" s="44">
        <f>+Tabla12[[#This Row],[sbruto]]-Tabla12[[#This Row],[Impuesto Sobre la R]]-Tabla12[[#This Row],[Seguro Familiar de]]-Tabla12[[#This Row],[AFP]]-Tabla12[[#This Row],[sneto]]</f>
        <v>11880.38</v>
      </c>
      <c r="P548" s="41">
        <v>8819.42</v>
      </c>
      <c r="Q548" s="15" t="str" cm="1">
        <f t="array" ref="Q548">_xlfn.XLOOKUP(Tabla12[[#This Row],[codigo]],Tabla5[codigo],LEFT(Tabla5[Genero],1))</f>
        <v>F</v>
      </c>
      <c r="R548" s="15" t="str">
        <f>_xlfn.XLOOKUP(Tabla12[[#This Row],[codigo]],Tabla5[codigo],Tabla5[Lugar Funciones Codigo])</f>
        <v>01.83.02.00.01</v>
      </c>
    </row>
    <row r="549" spans="1:18">
      <c r="A549" s="40" t="s">
        <v>11</v>
      </c>
      <c r="B549" s="40" t="str">
        <f t="shared" si="8"/>
        <v>2.1.1.1.0122300832627</v>
      </c>
      <c r="C549" s="40" t="str">
        <f>_xlfn.XLOOKUP(A549,ctas[Tipo Empleado],ctas[cta])</f>
        <v>2.1.1.1.01</v>
      </c>
      <c r="D549" s="40" t="s">
        <v>2938</v>
      </c>
      <c r="E549" s="40" t="str">
        <f>_xlfn.XLOOKUP(Tabla12[[#This Row],[codigo]],Tabla5[codigo],Tabla5[Empleado])</f>
        <v>STARLING PASCUAL DE LA CRUZ ROSARIO</v>
      </c>
      <c r="F549" s="40" t="str">
        <f>_xlfn.XLOOKUP(Tabla12[[#This Row],[codigo]],Tabla5[codigo],Tabla5[Cargo])</f>
        <v>VIGILANTE</v>
      </c>
      <c r="G549" s="40" t="str">
        <f>_xlfn.XLOOKUP(Tabla12[[#This Row],[codigo]],Tabla5[codigo],Tabla5[Lugar Funciones])</f>
        <v>TEATRO NACIONAL</v>
      </c>
      <c r="H549" s="45" t="str">
        <f>Tabla12[[#This Row],[TIPO]]</f>
        <v>FIJO</v>
      </c>
      <c r="I549" s="45" t="e">
        <f>_xlfn.XLOOKUP(Tabla12[[#This Row],[nodoc]],'[1]Temporales 2022'!$B$146:$B$362,'[1]Temporales 2022'!$F$146:$F$362)</f>
        <v>#N/A</v>
      </c>
      <c r="J549" s="45" t="e">
        <f>_xlfn.XLOOKUP(Tabla12[[#This Row],[nodoc]],'[1]Temporales 2022'!$B$146:$B$362,'[1]Temporales 2022'!$G$146:$G$362)</f>
        <v>#N/A</v>
      </c>
      <c r="K549" s="43">
        <v>22000</v>
      </c>
      <c r="L549" s="46">
        <v>0</v>
      </c>
      <c r="M549" s="43">
        <v>668.8</v>
      </c>
      <c r="N549" s="43">
        <v>631.4</v>
      </c>
      <c r="O549" s="44">
        <f>+Tabla12[[#This Row],[sbruto]]-Tabla12[[#This Row],[Impuesto Sobre la R]]-Tabla12[[#This Row],[Seguro Familiar de]]-Tabla12[[#This Row],[AFP]]-Tabla12[[#This Row],[sneto]]</f>
        <v>25</v>
      </c>
      <c r="P549" s="41">
        <v>20674.8</v>
      </c>
      <c r="Q549" s="15" t="str" cm="1">
        <f t="array" ref="Q549">_xlfn.XLOOKUP(Tabla12[[#This Row],[codigo]],Tabla5[codigo],LEFT(Tabla5[Genero],1))</f>
        <v>M</v>
      </c>
      <c r="R549" s="15" t="str">
        <f>_xlfn.XLOOKUP(Tabla12[[#This Row],[codigo]],Tabla5[codigo],Tabla5[Lugar Funciones Codigo])</f>
        <v>01.83.02.00.01</v>
      </c>
    </row>
    <row r="550" spans="1:18">
      <c r="A550" s="40" t="s">
        <v>11</v>
      </c>
      <c r="B550" s="40" t="str">
        <f t="shared" si="8"/>
        <v>2.1.1.1.0100108165150</v>
      </c>
      <c r="C550" s="40" t="str">
        <f>_xlfn.XLOOKUP(A550,ctas[Tipo Empleado],ctas[cta])</f>
        <v>2.1.1.1.01</v>
      </c>
      <c r="D550" s="40" t="s">
        <v>1630</v>
      </c>
      <c r="E550" s="40" t="str">
        <f>_xlfn.XLOOKUP(Tabla12[[#This Row],[codigo]],Tabla5[codigo],Tabla5[Empleado])</f>
        <v>VIRGILIA SANCHEZ RODRIGUEZ</v>
      </c>
      <c r="F550" s="40" t="str">
        <f>_xlfn.XLOOKUP(Tabla12[[#This Row],[codigo]],Tabla5[codigo],Tabla5[Cargo])</f>
        <v>CONSERJE</v>
      </c>
      <c r="G550" s="40" t="str">
        <f>_xlfn.XLOOKUP(Tabla12[[#This Row],[codigo]],Tabla5[codigo],Tabla5[Lugar Funciones])</f>
        <v>TEATRO NACIONAL</v>
      </c>
      <c r="H550" s="45" t="str">
        <f>Tabla12[[#This Row],[TIPO]]</f>
        <v>FIJO</v>
      </c>
      <c r="I550" s="45" t="e">
        <f>_xlfn.XLOOKUP(Tabla12[[#This Row],[nodoc]],'[1]Temporales 2022'!$B$146:$B$362,'[1]Temporales 2022'!$F$146:$F$362)</f>
        <v>#N/A</v>
      </c>
      <c r="J550" s="45" t="e">
        <f>_xlfn.XLOOKUP(Tabla12[[#This Row],[nodoc]],'[1]Temporales 2022'!$B$146:$B$362,'[1]Temporales 2022'!$G$146:$G$362)</f>
        <v>#N/A</v>
      </c>
      <c r="K550" s="43">
        <v>22000</v>
      </c>
      <c r="L550" s="46">
        <v>0</v>
      </c>
      <c r="M550" s="43">
        <v>668.8</v>
      </c>
      <c r="N550" s="43">
        <v>631.4</v>
      </c>
      <c r="O550" s="44">
        <f>+Tabla12[[#This Row],[sbruto]]-Tabla12[[#This Row],[Impuesto Sobre la R]]-Tabla12[[#This Row],[Seguro Familiar de]]-Tabla12[[#This Row],[AFP]]-Tabla12[[#This Row],[sneto]]</f>
        <v>15748.98</v>
      </c>
      <c r="P550" s="41">
        <v>4950.82</v>
      </c>
      <c r="Q550" s="15" t="str" cm="1">
        <f t="array" ref="Q550">_xlfn.XLOOKUP(Tabla12[[#This Row],[codigo]],Tabla5[codigo],LEFT(Tabla5[Genero],1))</f>
        <v>F</v>
      </c>
      <c r="R550" s="15" t="str">
        <f>_xlfn.XLOOKUP(Tabla12[[#This Row],[codigo]],Tabla5[codigo],Tabla5[Lugar Funciones Codigo])</f>
        <v>01.83.02.00.01</v>
      </c>
    </row>
    <row r="551" spans="1:18">
      <c r="A551" s="40" t="s">
        <v>11</v>
      </c>
      <c r="B551" s="40" t="str">
        <f t="shared" si="8"/>
        <v>2.1.1.1.0100105234538</v>
      </c>
      <c r="C551" s="40" t="str">
        <f>_xlfn.XLOOKUP(A551,ctas[Tipo Empleado],ctas[cta])</f>
        <v>2.1.1.1.01</v>
      </c>
      <c r="D551" s="40" t="s">
        <v>2956</v>
      </c>
      <c r="E551" s="40" t="str">
        <f>_xlfn.XLOOKUP(Tabla12[[#This Row],[codigo]],Tabla5[codigo],Tabla5[Empleado])</f>
        <v>YERRI MIGUELINA SOSA FLORES</v>
      </c>
      <c r="F551" s="40" t="str">
        <f>_xlfn.XLOOKUP(Tabla12[[#This Row],[codigo]],Tabla5[codigo],Tabla5[Cargo])</f>
        <v>CONSERJE</v>
      </c>
      <c r="G551" s="40" t="str">
        <f>_xlfn.XLOOKUP(Tabla12[[#This Row],[codigo]],Tabla5[codigo],Tabla5[Lugar Funciones])</f>
        <v>TEATRO NACIONAL</v>
      </c>
      <c r="H551" s="45" t="str">
        <f>Tabla12[[#This Row],[TIPO]]</f>
        <v>FIJO</v>
      </c>
      <c r="I551" s="45" t="e">
        <f>_xlfn.XLOOKUP(Tabla12[[#This Row],[nodoc]],'[1]Temporales 2022'!$B$146:$B$362,'[1]Temporales 2022'!$F$146:$F$362)</f>
        <v>#N/A</v>
      </c>
      <c r="J551" s="45" t="e">
        <f>_xlfn.XLOOKUP(Tabla12[[#This Row],[nodoc]],'[1]Temporales 2022'!$B$146:$B$362,'[1]Temporales 2022'!$G$146:$G$362)</f>
        <v>#N/A</v>
      </c>
      <c r="K551" s="43">
        <v>22000</v>
      </c>
      <c r="L551" s="46">
        <v>0</v>
      </c>
      <c r="M551" s="43">
        <v>668.8</v>
      </c>
      <c r="N551" s="43">
        <v>631.4</v>
      </c>
      <c r="O551" s="44">
        <f>+Tabla12[[#This Row],[sbruto]]-Tabla12[[#This Row],[Impuesto Sobre la R]]-Tabla12[[#This Row],[Seguro Familiar de]]-Tabla12[[#This Row],[AFP]]-Tabla12[[#This Row],[sneto]]</f>
        <v>11071.72</v>
      </c>
      <c r="P551" s="41">
        <v>9628.08</v>
      </c>
      <c r="Q551" s="15" t="str" cm="1">
        <f t="array" ref="Q551">_xlfn.XLOOKUP(Tabla12[[#This Row],[codigo]],Tabla5[codigo],LEFT(Tabla5[Genero],1))</f>
        <v>F</v>
      </c>
      <c r="R551" s="15" t="str">
        <f>_xlfn.XLOOKUP(Tabla12[[#This Row],[codigo]],Tabla5[codigo],Tabla5[Lugar Funciones Codigo])</f>
        <v>01.83.02.00.01</v>
      </c>
    </row>
    <row r="552" spans="1:18">
      <c r="A552" s="40" t="s">
        <v>11</v>
      </c>
      <c r="B552" s="40" t="str">
        <f t="shared" si="8"/>
        <v>2.1.1.1.0100109106682</v>
      </c>
      <c r="C552" s="40" t="str">
        <f>_xlfn.XLOOKUP(A552,ctas[Tipo Empleado],ctas[cta])</f>
        <v>2.1.1.1.01</v>
      </c>
      <c r="D552" s="40" t="s">
        <v>2957</v>
      </c>
      <c r="E552" s="40" t="str">
        <f>_xlfn.XLOOKUP(Tabla12[[#This Row],[codigo]],Tabla5[codigo],Tabla5[Empleado])</f>
        <v>YESENIA CASTILLO CONTRERAS</v>
      </c>
      <c r="F552" s="40" t="str">
        <f>_xlfn.XLOOKUP(Tabla12[[#This Row],[codigo]],Tabla5[codigo],Tabla5[Cargo])</f>
        <v>GUARDIAN</v>
      </c>
      <c r="G552" s="40" t="str">
        <f>_xlfn.XLOOKUP(Tabla12[[#This Row],[codigo]],Tabla5[codigo],Tabla5[Lugar Funciones])</f>
        <v>TEATRO NACIONAL</v>
      </c>
      <c r="H552" s="45" t="str">
        <f>Tabla12[[#This Row],[TIPO]]</f>
        <v>FIJO</v>
      </c>
      <c r="I552" s="45" t="e">
        <f>_xlfn.XLOOKUP(Tabla12[[#This Row],[nodoc]],'[1]Temporales 2022'!$B$146:$B$362,'[1]Temporales 2022'!$F$146:$F$362)</f>
        <v>#N/A</v>
      </c>
      <c r="J552" s="45" t="e">
        <f>_xlfn.XLOOKUP(Tabla12[[#This Row],[nodoc]],'[1]Temporales 2022'!$B$146:$B$362,'[1]Temporales 2022'!$G$146:$G$362)</f>
        <v>#N/A</v>
      </c>
      <c r="K552" s="43">
        <v>22000</v>
      </c>
      <c r="L552" s="46">
        <v>0</v>
      </c>
      <c r="M552" s="43">
        <v>668.8</v>
      </c>
      <c r="N552" s="43">
        <v>631.4</v>
      </c>
      <c r="O552" s="44">
        <f>+Tabla12[[#This Row],[sbruto]]-Tabla12[[#This Row],[Impuesto Sobre la R]]-Tabla12[[#This Row],[Seguro Familiar de]]-Tabla12[[#This Row],[AFP]]-Tabla12[[#This Row],[sneto]]</f>
        <v>12021.779999999999</v>
      </c>
      <c r="P552" s="41">
        <v>8678.02</v>
      </c>
      <c r="Q552" s="15" t="str" cm="1">
        <f t="array" ref="Q552">_xlfn.XLOOKUP(Tabla12[[#This Row],[codigo]],Tabla5[codigo],LEFT(Tabla5[Genero],1))</f>
        <v>F</v>
      </c>
      <c r="R552" s="15" t="str">
        <f>_xlfn.XLOOKUP(Tabla12[[#This Row],[codigo]],Tabla5[codigo],Tabla5[Lugar Funciones Codigo])</f>
        <v>01.83.02.00.01</v>
      </c>
    </row>
    <row r="553" spans="1:18">
      <c r="A553" s="40" t="s">
        <v>11</v>
      </c>
      <c r="B553" s="40" t="str">
        <f t="shared" si="8"/>
        <v>2.1.1.1.0105900153833</v>
      </c>
      <c r="C553" s="40" t="str">
        <f>_xlfn.XLOOKUP(A553,ctas[Tipo Empleado],ctas[cta])</f>
        <v>2.1.1.1.01</v>
      </c>
      <c r="D553" s="40" t="s">
        <v>2814</v>
      </c>
      <c r="E553" s="40" t="str">
        <f>_xlfn.XLOOKUP(Tabla12[[#This Row],[codigo]],Tabla5[codigo],Tabla5[Empleado])</f>
        <v>EMILIO ANTONIO PORTORREAL GIL</v>
      </c>
      <c r="F553" s="40" t="str">
        <f>_xlfn.XLOOKUP(Tabla12[[#This Row],[codigo]],Tabla5[codigo],Tabla5[Cargo])</f>
        <v>VIGILANTE</v>
      </c>
      <c r="G553" s="40" t="str">
        <f>_xlfn.XLOOKUP(Tabla12[[#This Row],[codigo]],Tabla5[codigo],Tabla5[Lugar Funciones])</f>
        <v>TEATRO NACIONAL</v>
      </c>
      <c r="H553" s="45" t="str">
        <f>Tabla12[[#This Row],[TIPO]]</f>
        <v>FIJO</v>
      </c>
      <c r="I553" s="45" t="e">
        <f>_xlfn.XLOOKUP(Tabla12[[#This Row],[nodoc]],'[1]Temporales 2022'!$B$146:$B$362,'[1]Temporales 2022'!$F$146:$F$362)</f>
        <v>#N/A</v>
      </c>
      <c r="J553" s="45" t="e">
        <f>_xlfn.XLOOKUP(Tabla12[[#This Row],[nodoc]],'[1]Temporales 2022'!$B$146:$B$362,'[1]Temporales 2022'!$G$146:$G$362)</f>
        <v>#N/A</v>
      </c>
      <c r="K553" s="43">
        <v>20000</v>
      </c>
      <c r="L553" s="46">
        <v>0</v>
      </c>
      <c r="M553" s="43">
        <v>608</v>
      </c>
      <c r="N553" s="43">
        <v>574</v>
      </c>
      <c r="O553" s="44">
        <f>+Tabla12[[#This Row],[sbruto]]-Tabla12[[#This Row],[Impuesto Sobre la R]]-Tabla12[[#This Row],[Seguro Familiar de]]-Tabla12[[#This Row],[AFP]]-Tabla12[[#This Row],[sneto]]</f>
        <v>5287.2000000000007</v>
      </c>
      <c r="P553" s="41">
        <v>13530.8</v>
      </c>
      <c r="Q553" s="15" t="str" cm="1">
        <f t="array" ref="Q553">_xlfn.XLOOKUP(Tabla12[[#This Row],[codigo]],Tabla5[codigo],LEFT(Tabla5[Genero],1))</f>
        <v>M</v>
      </c>
      <c r="R553" s="15" t="str">
        <f>_xlfn.XLOOKUP(Tabla12[[#This Row],[codigo]],Tabla5[codigo],Tabla5[Lugar Funciones Codigo])</f>
        <v>01.83.02.00.01</v>
      </c>
    </row>
    <row r="554" spans="1:18">
      <c r="A554" s="40" t="s">
        <v>11</v>
      </c>
      <c r="B554" s="40" t="str">
        <f t="shared" si="8"/>
        <v>2.1.1.1.0100116432055</v>
      </c>
      <c r="C554" s="40" t="str">
        <f>_xlfn.XLOOKUP(A554,ctas[Tipo Empleado],ctas[cta])</f>
        <v>2.1.1.1.01</v>
      </c>
      <c r="D554" s="40" t="s">
        <v>2899</v>
      </c>
      <c r="E554" s="40" t="str">
        <f>_xlfn.XLOOKUP(Tabla12[[#This Row],[codigo]],Tabla5[codigo],Tabla5[Empleado])</f>
        <v>LUIS MARCELL RICART GRULLON</v>
      </c>
      <c r="F554" s="40" t="str">
        <f>_xlfn.XLOOKUP(Tabla12[[#This Row],[codigo]],Tabla5[codigo],Tabla5[Cargo])</f>
        <v>DIRECTOR (A)</v>
      </c>
      <c r="G554" s="40" t="str">
        <f>_xlfn.XLOOKUP(Tabla12[[#This Row],[codigo]],Tabla5[codigo],Tabla5[Lugar Funciones])</f>
        <v>GRAN TEATRO DEL CIBAO</v>
      </c>
      <c r="H554" s="45" t="str">
        <f>Tabla12[[#This Row],[TIPO]]</f>
        <v>FIJO</v>
      </c>
      <c r="I554" s="45" t="e">
        <f>_xlfn.XLOOKUP(Tabla12[[#This Row],[nodoc]],'[1]Temporales 2022'!$B$146:$B$362,'[1]Temporales 2022'!$F$146:$F$362)</f>
        <v>#N/A</v>
      </c>
      <c r="J554" s="45" t="e">
        <f>_xlfn.XLOOKUP(Tabla12[[#This Row],[nodoc]],'[1]Temporales 2022'!$B$146:$B$362,'[1]Temporales 2022'!$G$146:$G$362)</f>
        <v>#N/A</v>
      </c>
      <c r="K554" s="43">
        <v>180000</v>
      </c>
      <c r="L554" s="45">
        <v>31055.42</v>
      </c>
      <c r="M554" s="43">
        <v>4943.8</v>
      </c>
      <c r="N554" s="43">
        <v>5166</v>
      </c>
      <c r="O554" s="44">
        <f>+Tabla12[[#This Row],[sbruto]]-Tabla12[[#This Row],[Impuesto Sobre la R]]-Tabla12[[#This Row],[Seguro Familiar de]]-Tabla12[[#This Row],[AFP]]-Tabla12[[#This Row],[sneto]]</f>
        <v>25.000000000029104</v>
      </c>
      <c r="P554" s="41">
        <v>138809.78</v>
      </c>
      <c r="Q554" s="15" t="str" cm="1">
        <f t="array" ref="Q554">_xlfn.XLOOKUP(Tabla12[[#This Row],[codigo]],Tabla5[codigo],LEFT(Tabla5[Genero],1))</f>
        <v>M</v>
      </c>
      <c r="R554" s="15" t="str">
        <f>_xlfn.XLOOKUP(Tabla12[[#This Row],[codigo]],Tabla5[codigo],Tabla5[Lugar Funciones Codigo])</f>
        <v>01.83.02.00.02</v>
      </c>
    </row>
    <row r="555" spans="1:18">
      <c r="A555" s="40" t="s">
        <v>11</v>
      </c>
      <c r="B555" s="40" t="str">
        <f t="shared" si="8"/>
        <v>2.1.1.1.0100119077030</v>
      </c>
      <c r="C555" s="40" t="str">
        <f>_xlfn.XLOOKUP(A555,ctas[Tipo Empleado],ctas[cta])</f>
        <v>2.1.1.1.01</v>
      </c>
      <c r="D555" s="40" t="s">
        <v>2900</v>
      </c>
      <c r="E555" s="40" t="str">
        <f>_xlfn.XLOOKUP(Tabla12[[#This Row],[codigo]],Tabla5[codigo],Tabla5[Empleado])</f>
        <v>MANUEL ALEJANDRO BASURTO LOMBA</v>
      </c>
      <c r="F555" s="40" t="str">
        <f>_xlfn.XLOOKUP(Tabla12[[#This Row],[codigo]],Tabla5[codigo],Tabla5[Cargo])</f>
        <v>ASESOR CULTURAL</v>
      </c>
      <c r="G555" s="40" t="str">
        <f>_xlfn.XLOOKUP(Tabla12[[#This Row],[codigo]],Tabla5[codigo],Tabla5[Lugar Funciones])</f>
        <v>GRAN TEATRO DEL CIBAO</v>
      </c>
      <c r="H555" s="45" t="str">
        <f>Tabla12[[#This Row],[TIPO]]</f>
        <v>FIJO</v>
      </c>
      <c r="I555" s="45" t="e">
        <f>_xlfn.XLOOKUP(Tabla12[[#This Row],[nodoc]],'[1]Temporales 2022'!$B$146:$B$362,'[1]Temporales 2022'!$F$146:$F$362)</f>
        <v>#N/A</v>
      </c>
      <c r="J555" s="45" t="e">
        <f>_xlfn.XLOOKUP(Tabla12[[#This Row],[nodoc]],'[1]Temporales 2022'!$B$146:$B$362,'[1]Temporales 2022'!$G$146:$G$362)</f>
        <v>#N/A</v>
      </c>
      <c r="K555" s="43">
        <v>100000</v>
      </c>
      <c r="L555" s="45">
        <v>12105.37</v>
      </c>
      <c r="M555" s="43">
        <v>3040</v>
      </c>
      <c r="N555" s="43">
        <v>2870</v>
      </c>
      <c r="O555" s="44">
        <f>+Tabla12[[#This Row],[sbruto]]-Tabla12[[#This Row],[Impuesto Sobre la R]]-Tabla12[[#This Row],[Seguro Familiar de]]-Tabla12[[#This Row],[AFP]]-Tabla12[[#This Row],[sneto]]</f>
        <v>25</v>
      </c>
      <c r="P555" s="41">
        <v>81959.63</v>
      </c>
      <c r="Q555" s="15" t="str" cm="1">
        <f t="array" ref="Q555">_xlfn.XLOOKUP(Tabla12[[#This Row],[codigo]],Tabla5[codigo],LEFT(Tabla5[Genero],1))</f>
        <v>M</v>
      </c>
      <c r="R555" s="15" t="str">
        <f>_xlfn.XLOOKUP(Tabla12[[#This Row],[codigo]],Tabla5[codigo],Tabla5[Lugar Funciones Codigo])</f>
        <v>01.83.02.00.02</v>
      </c>
    </row>
    <row r="556" spans="1:18">
      <c r="A556" s="40" t="s">
        <v>11</v>
      </c>
      <c r="B556" s="40" t="str">
        <f t="shared" si="8"/>
        <v>2.1.1.1.0100112838248</v>
      </c>
      <c r="C556" s="40" t="str">
        <f>_xlfn.XLOOKUP(A556,ctas[Tipo Empleado],ctas[cta])</f>
        <v>2.1.1.1.01</v>
      </c>
      <c r="D556" s="40" t="s">
        <v>2771</v>
      </c>
      <c r="E556" s="40" t="str">
        <f>_xlfn.XLOOKUP(Tabla12[[#This Row],[codigo]],Tabla5[codigo],Tabla5[Empleado])</f>
        <v>AMERIS ALEJANDRA CEPEDA SANCHEZ</v>
      </c>
      <c r="F556" s="40" t="str">
        <f>_xlfn.XLOOKUP(Tabla12[[#This Row],[codigo]],Tabla5[codigo],Tabla5[Cargo])</f>
        <v>ASESOR CULTURAL</v>
      </c>
      <c r="G556" s="40" t="str">
        <f>_xlfn.XLOOKUP(Tabla12[[#This Row],[codigo]],Tabla5[codigo],Tabla5[Lugar Funciones])</f>
        <v>GRAN TEATRO DEL CIBAO</v>
      </c>
      <c r="H556" s="45" t="str">
        <f>Tabla12[[#This Row],[TIPO]]</f>
        <v>FIJO</v>
      </c>
      <c r="I556" s="45" t="e">
        <f>_xlfn.XLOOKUP(Tabla12[[#This Row],[nodoc]],'[1]Temporales 2022'!$B$146:$B$362,'[1]Temporales 2022'!$F$146:$F$362)</f>
        <v>#N/A</v>
      </c>
      <c r="J556" s="45" t="e">
        <f>_xlfn.XLOOKUP(Tabla12[[#This Row],[nodoc]],'[1]Temporales 2022'!$B$146:$B$362,'[1]Temporales 2022'!$G$146:$G$362)</f>
        <v>#N/A</v>
      </c>
      <c r="K556" s="43">
        <v>50000</v>
      </c>
      <c r="L556" s="45">
        <v>1854</v>
      </c>
      <c r="M556" s="43">
        <v>1520</v>
      </c>
      <c r="N556" s="43">
        <v>1435</v>
      </c>
      <c r="O556" s="44">
        <f>+Tabla12[[#This Row],[sbruto]]-Tabla12[[#This Row],[Impuesto Sobre la R]]-Tabla12[[#This Row],[Seguro Familiar de]]-Tabla12[[#This Row],[AFP]]-Tabla12[[#This Row],[sneto]]</f>
        <v>25</v>
      </c>
      <c r="P556" s="41">
        <v>45166</v>
      </c>
      <c r="Q556" s="15" t="str" cm="1">
        <f t="array" ref="Q556">_xlfn.XLOOKUP(Tabla12[[#This Row],[codigo]],Tabla5[codigo],LEFT(Tabla5[Genero],1))</f>
        <v>F</v>
      </c>
      <c r="R556" s="15" t="str">
        <f>_xlfn.XLOOKUP(Tabla12[[#This Row],[codigo]],Tabla5[codigo],Tabla5[Lugar Funciones Codigo])</f>
        <v>01.83.02.00.02</v>
      </c>
    </row>
    <row r="557" spans="1:18">
      <c r="A557" s="40" t="s">
        <v>11</v>
      </c>
      <c r="B557" s="40" t="str">
        <f t="shared" si="8"/>
        <v>2.1.1.1.0103101094104</v>
      </c>
      <c r="C557" s="40" t="str">
        <f>_xlfn.XLOOKUP(A557,ctas[Tipo Empleado],ctas[cta])</f>
        <v>2.1.1.1.01</v>
      </c>
      <c r="D557" s="40" t="s">
        <v>2892</v>
      </c>
      <c r="E557" s="40" t="str">
        <f>_xlfn.XLOOKUP(Tabla12[[#This Row],[codigo]],Tabla5[codigo],Tabla5[Empleado])</f>
        <v>LISANDRA ALTAGRACIA CRUZ RODRIGUEZ</v>
      </c>
      <c r="F557" s="40" t="str">
        <f>_xlfn.XLOOKUP(Tabla12[[#This Row],[codigo]],Tabla5[codigo],Tabla5[Cargo])</f>
        <v>COORDINADOR (A)</v>
      </c>
      <c r="G557" s="40" t="str">
        <f>_xlfn.XLOOKUP(Tabla12[[#This Row],[codigo]],Tabla5[codigo],Tabla5[Lugar Funciones])</f>
        <v>GRAN TEATRO DEL CIBAO</v>
      </c>
      <c r="H557" s="45" t="str">
        <f>Tabla12[[#This Row],[TIPO]]</f>
        <v>FIJO</v>
      </c>
      <c r="I557" s="45" t="e">
        <f>_xlfn.XLOOKUP(Tabla12[[#This Row],[nodoc]],'[1]Temporales 2022'!$B$146:$B$362,'[1]Temporales 2022'!$F$146:$F$362)</f>
        <v>#N/A</v>
      </c>
      <c r="J557" s="45" t="e">
        <f>_xlfn.XLOOKUP(Tabla12[[#This Row],[nodoc]],'[1]Temporales 2022'!$B$146:$B$362,'[1]Temporales 2022'!$G$146:$G$362)</f>
        <v>#N/A</v>
      </c>
      <c r="K557" s="43">
        <v>45000</v>
      </c>
      <c r="L557" s="45">
        <v>945.81</v>
      </c>
      <c r="M557" s="43">
        <v>1368</v>
      </c>
      <c r="N557" s="43">
        <v>1291.5</v>
      </c>
      <c r="O557" s="44">
        <f>+Tabla12[[#This Row],[sbruto]]-Tabla12[[#This Row],[Impuesto Sobre la R]]-Tabla12[[#This Row],[Seguro Familiar de]]-Tabla12[[#This Row],[AFP]]-Tabla12[[#This Row],[sneto]]</f>
        <v>1675.1200000000026</v>
      </c>
      <c r="P557" s="41">
        <v>39719.57</v>
      </c>
      <c r="Q557" s="15" t="str" cm="1">
        <f t="array" ref="Q557">_xlfn.XLOOKUP(Tabla12[[#This Row],[codigo]],Tabla5[codigo],LEFT(Tabla5[Genero],1))</f>
        <v>F</v>
      </c>
      <c r="R557" s="15" t="str">
        <f>_xlfn.XLOOKUP(Tabla12[[#This Row],[codigo]],Tabla5[codigo],Tabla5[Lugar Funciones Codigo])</f>
        <v>01.83.02.00.02</v>
      </c>
    </row>
    <row r="558" spans="1:18">
      <c r="A558" s="40" t="s">
        <v>11</v>
      </c>
      <c r="B558" s="40" t="str">
        <f t="shared" si="8"/>
        <v>2.1.1.1.0103100378706</v>
      </c>
      <c r="C558" s="40" t="str">
        <f>_xlfn.XLOOKUP(A558,ctas[Tipo Empleado],ctas[cta])</f>
        <v>2.1.1.1.01</v>
      </c>
      <c r="D558" s="40" t="s">
        <v>2946</v>
      </c>
      <c r="E558" s="40" t="str">
        <f>_xlfn.XLOOKUP(Tabla12[[#This Row],[codigo]],Tabla5[codigo],Tabla5[Empleado])</f>
        <v>VINICIO ANTONIO PONS PEÑA</v>
      </c>
      <c r="F558" s="40" t="str">
        <f>_xlfn.XLOOKUP(Tabla12[[#This Row],[codigo]],Tabla5[codigo],Tabla5[Cargo])</f>
        <v>ENCARGADO TECNICO</v>
      </c>
      <c r="G558" s="40" t="str">
        <f>_xlfn.XLOOKUP(Tabla12[[#This Row],[codigo]],Tabla5[codigo],Tabla5[Lugar Funciones])</f>
        <v>GRAN TEATRO DEL CIBAO</v>
      </c>
      <c r="H558" s="45" t="str">
        <f>Tabla12[[#This Row],[TIPO]]</f>
        <v>FIJO</v>
      </c>
      <c r="I558" s="45" t="e">
        <f>_xlfn.XLOOKUP(Tabla12[[#This Row],[nodoc]],'[1]Temporales 2022'!$B$146:$B$362,'[1]Temporales 2022'!$F$146:$F$362)</f>
        <v>#N/A</v>
      </c>
      <c r="J558" s="45" t="e">
        <f>_xlfn.XLOOKUP(Tabla12[[#This Row],[nodoc]],'[1]Temporales 2022'!$B$146:$B$362,'[1]Temporales 2022'!$G$146:$G$362)</f>
        <v>#N/A</v>
      </c>
      <c r="K558" s="43">
        <v>45000</v>
      </c>
      <c r="L558" s="45">
        <v>1148.33</v>
      </c>
      <c r="M558" s="43">
        <v>1368</v>
      </c>
      <c r="N558" s="43">
        <v>1291.5</v>
      </c>
      <c r="O558" s="44">
        <f>+Tabla12[[#This Row],[sbruto]]-Tabla12[[#This Row],[Impuesto Sobre la R]]-Tabla12[[#This Row],[Seguro Familiar de]]-Tabla12[[#This Row],[AFP]]-Tabla12[[#This Row],[sneto]]</f>
        <v>75</v>
      </c>
      <c r="P558" s="41">
        <v>41117.17</v>
      </c>
      <c r="Q558" s="15" t="str" cm="1">
        <f t="array" ref="Q558">_xlfn.XLOOKUP(Tabla12[[#This Row],[codigo]],Tabla5[codigo],LEFT(Tabla5[Genero],1))</f>
        <v>M</v>
      </c>
      <c r="R558" s="15" t="str">
        <f>_xlfn.XLOOKUP(Tabla12[[#This Row],[codigo]],Tabla5[codigo],Tabla5[Lugar Funciones Codigo])</f>
        <v>01.83.02.00.02</v>
      </c>
    </row>
    <row r="559" spans="1:18">
      <c r="A559" s="40" t="s">
        <v>11</v>
      </c>
      <c r="B559" s="40" t="str">
        <f t="shared" si="8"/>
        <v>2.1.1.1.0103104329119</v>
      </c>
      <c r="C559" s="40" t="str">
        <f>_xlfn.XLOOKUP(A559,ctas[Tipo Empleado],ctas[cta])</f>
        <v>2.1.1.1.01</v>
      </c>
      <c r="D559" s="40" t="s">
        <v>2834</v>
      </c>
      <c r="E559" s="40" t="str">
        <f>_xlfn.XLOOKUP(Tabla12[[#This Row],[codigo]],Tabla5[codigo],Tabla5[Empleado])</f>
        <v>FRANCISCO ANTONIO CAPELLAN ORTEGA</v>
      </c>
      <c r="F559" s="40" t="str">
        <f>_xlfn.XLOOKUP(Tabla12[[#This Row],[codigo]],Tabla5[codigo],Tabla5[Cargo])</f>
        <v>ELECTRICISTA</v>
      </c>
      <c r="G559" s="40" t="str">
        <f>_xlfn.XLOOKUP(Tabla12[[#This Row],[codigo]],Tabla5[codigo],Tabla5[Lugar Funciones])</f>
        <v>GRAN TEATRO DEL CIBAO</v>
      </c>
      <c r="H559" s="45" t="str">
        <f>Tabla12[[#This Row],[TIPO]]</f>
        <v>FIJO</v>
      </c>
      <c r="I559" s="45" t="e">
        <f>_xlfn.XLOOKUP(Tabla12[[#This Row],[nodoc]],'[1]Temporales 2022'!$B$146:$B$362,'[1]Temporales 2022'!$F$146:$F$362)</f>
        <v>#N/A</v>
      </c>
      <c r="J559" s="45" t="e">
        <f>_xlfn.XLOOKUP(Tabla12[[#This Row],[nodoc]],'[1]Temporales 2022'!$B$146:$B$362,'[1]Temporales 2022'!$G$146:$G$362)</f>
        <v>#N/A</v>
      </c>
      <c r="K559" s="43">
        <v>32000</v>
      </c>
      <c r="L559" s="46">
        <v>0</v>
      </c>
      <c r="M559" s="43">
        <v>972.8</v>
      </c>
      <c r="N559" s="43">
        <v>918.4</v>
      </c>
      <c r="O559" s="44">
        <f>+Tabla12[[#This Row],[sbruto]]-Tabla12[[#This Row],[Impuesto Sobre la R]]-Tabla12[[#This Row],[Seguro Familiar de]]-Tabla12[[#This Row],[AFP]]-Tabla12[[#This Row],[sneto]]</f>
        <v>25</v>
      </c>
      <c r="P559" s="41">
        <v>30083.8</v>
      </c>
      <c r="Q559" s="15" t="str" cm="1">
        <f t="array" ref="Q559">_xlfn.XLOOKUP(Tabla12[[#This Row],[codigo]],Tabla5[codigo],LEFT(Tabla5[Genero],1))</f>
        <v>M</v>
      </c>
      <c r="R559" s="15" t="str">
        <f>_xlfn.XLOOKUP(Tabla12[[#This Row],[codigo]],Tabla5[codigo],Tabla5[Lugar Funciones Codigo])</f>
        <v>01.83.02.00.02</v>
      </c>
    </row>
    <row r="560" spans="1:18">
      <c r="A560" s="40" t="s">
        <v>11</v>
      </c>
      <c r="B560" s="40" t="str">
        <f t="shared" si="8"/>
        <v>2.1.1.1.0103100945777</v>
      </c>
      <c r="C560" s="40" t="str">
        <f>_xlfn.XLOOKUP(A560,ctas[Tipo Empleado],ctas[cta])</f>
        <v>2.1.1.1.01</v>
      </c>
      <c r="D560" s="40" t="s">
        <v>2764</v>
      </c>
      <c r="E560" s="40" t="str">
        <f>_xlfn.XLOOKUP(Tabla12[[#This Row],[codigo]],Tabla5[codigo],Tabla5[Empleado])</f>
        <v>ADALBERTO RAFAEL RODRIGUEZ</v>
      </c>
      <c r="F560" s="40" t="str">
        <f>_xlfn.XLOOKUP(Tabla12[[#This Row],[codigo]],Tabla5[codigo],Tabla5[Cargo])</f>
        <v>TECNICO SONIDO</v>
      </c>
      <c r="G560" s="40" t="str">
        <f>_xlfn.XLOOKUP(Tabla12[[#This Row],[codigo]],Tabla5[codigo],Tabla5[Lugar Funciones])</f>
        <v>GRAN TEATRO DEL CIBAO</v>
      </c>
      <c r="H560" s="45" t="str">
        <f>Tabla12[[#This Row],[TIPO]]</f>
        <v>FIJO</v>
      </c>
      <c r="I560" s="45" t="e">
        <f>_xlfn.XLOOKUP(Tabla12[[#This Row],[nodoc]],'[1]Temporales 2022'!$B$146:$B$362,'[1]Temporales 2022'!$F$146:$F$362)</f>
        <v>#N/A</v>
      </c>
      <c r="J560" s="45" t="e">
        <f>_xlfn.XLOOKUP(Tabla12[[#This Row],[nodoc]],'[1]Temporales 2022'!$B$146:$B$362,'[1]Temporales 2022'!$G$146:$G$362)</f>
        <v>#N/A</v>
      </c>
      <c r="K560" s="43">
        <v>25000</v>
      </c>
      <c r="L560" s="46">
        <v>0</v>
      </c>
      <c r="M560" s="43">
        <v>760</v>
      </c>
      <c r="N560" s="43">
        <v>717.5</v>
      </c>
      <c r="O560" s="44">
        <f>+Tabla12[[#This Row],[sbruto]]-Tabla12[[#This Row],[Impuesto Sobre la R]]-Tabla12[[#This Row],[Seguro Familiar de]]-Tabla12[[#This Row],[AFP]]-Tabla12[[#This Row],[sneto]]</f>
        <v>375</v>
      </c>
      <c r="P560" s="41">
        <v>23147.5</v>
      </c>
      <c r="Q560" s="15" t="str" cm="1">
        <f t="array" ref="Q560">_xlfn.XLOOKUP(Tabla12[[#This Row],[codigo]],Tabla5[codigo],LEFT(Tabla5[Genero],1))</f>
        <v>M</v>
      </c>
      <c r="R560" s="15" t="str">
        <f>_xlfn.XLOOKUP(Tabla12[[#This Row],[codigo]],Tabla5[codigo],Tabla5[Lugar Funciones Codigo])</f>
        <v>01.83.02.00.02</v>
      </c>
    </row>
    <row r="561" spans="1:18">
      <c r="A561" s="40" t="s">
        <v>11</v>
      </c>
      <c r="B561" s="40" t="str">
        <f t="shared" si="8"/>
        <v>2.1.1.1.0103104521186</v>
      </c>
      <c r="C561" s="40" t="str">
        <f>_xlfn.XLOOKUP(A561,ctas[Tipo Empleado],ctas[cta])</f>
        <v>2.1.1.1.01</v>
      </c>
      <c r="D561" s="40" t="s">
        <v>2847</v>
      </c>
      <c r="E561" s="40" t="str">
        <f>_xlfn.XLOOKUP(Tabla12[[#This Row],[codigo]],Tabla5[codigo],Tabla5[Empleado])</f>
        <v>HANSEL ARIAS POLONIA</v>
      </c>
      <c r="F561" s="40" t="str">
        <f>_xlfn.XLOOKUP(Tabla12[[#This Row],[codigo]],Tabla5[codigo],Tabla5[Cargo])</f>
        <v>ELECTRICISTA</v>
      </c>
      <c r="G561" s="40" t="str">
        <f>_xlfn.XLOOKUP(Tabla12[[#This Row],[codigo]],Tabla5[codigo],Tabla5[Lugar Funciones])</f>
        <v>GRAN TEATRO DEL CIBAO</v>
      </c>
      <c r="H561" s="45" t="str">
        <f>Tabla12[[#This Row],[TIPO]]</f>
        <v>FIJO</v>
      </c>
      <c r="I561" s="45" t="e">
        <f>_xlfn.XLOOKUP(Tabla12[[#This Row],[nodoc]],'[1]Temporales 2022'!$B$146:$B$362,'[1]Temporales 2022'!$F$146:$F$362)</f>
        <v>#N/A</v>
      </c>
      <c r="J561" s="45" t="e">
        <f>_xlfn.XLOOKUP(Tabla12[[#This Row],[nodoc]],'[1]Temporales 2022'!$B$146:$B$362,'[1]Temporales 2022'!$G$146:$G$362)</f>
        <v>#N/A</v>
      </c>
      <c r="K561" s="43">
        <v>25000</v>
      </c>
      <c r="L561" s="46">
        <v>0</v>
      </c>
      <c r="M561" s="43">
        <v>760</v>
      </c>
      <c r="N561" s="43">
        <v>717.5</v>
      </c>
      <c r="O561" s="44">
        <f>+Tabla12[[#This Row],[sbruto]]-Tabla12[[#This Row],[Impuesto Sobre la R]]-Tabla12[[#This Row],[Seguro Familiar de]]-Tabla12[[#This Row],[AFP]]-Tabla12[[#This Row],[sneto]]</f>
        <v>25</v>
      </c>
      <c r="P561" s="41">
        <v>23497.5</v>
      </c>
      <c r="Q561" s="15" t="str" cm="1">
        <f t="array" ref="Q561">_xlfn.XLOOKUP(Tabla12[[#This Row],[codigo]],Tabla5[codigo],LEFT(Tabla5[Genero],1))</f>
        <v>M</v>
      </c>
      <c r="R561" s="15" t="str">
        <f>_xlfn.XLOOKUP(Tabla12[[#This Row],[codigo]],Tabla5[codigo],Tabla5[Lugar Funciones Codigo])</f>
        <v>01.83.02.00.02</v>
      </c>
    </row>
    <row r="562" spans="1:18">
      <c r="A562" s="40" t="s">
        <v>11</v>
      </c>
      <c r="B562" s="40" t="str">
        <f t="shared" si="8"/>
        <v>2.1.1.1.0103103220020</v>
      </c>
      <c r="C562" s="40" t="str">
        <f>_xlfn.XLOOKUP(A562,ctas[Tipo Empleado],ctas[cta])</f>
        <v>2.1.1.1.01</v>
      </c>
      <c r="D562" s="40" t="s">
        <v>1614</v>
      </c>
      <c r="E562" s="40" t="str">
        <f>_xlfn.XLOOKUP(Tabla12[[#This Row],[codigo]],Tabla5[codigo],Tabla5[Empleado])</f>
        <v>MIGUEL APOLINAR GAVILAN REYES</v>
      </c>
      <c r="F562" s="40" t="str">
        <f>_xlfn.XLOOKUP(Tabla12[[#This Row],[codigo]],Tabla5[codigo],Tabla5[Cargo])</f>
        <v>SONIDISTA</v>
      </c>
      <c r="G562" s="40" t="str">
        <f>_xlfn.XLOOKUP(Tabla12[[#This Row],[codigo]],Tabla5[codigo],Tabla5[Lugar Funciones])</f>
        <v>GRAN TEATRO DEL CIBAO</v>
      </c>
      <c r="H562" s="45" t="str">
        <f>Tabla12[[#This Row],[TIPO]]</f>
        <v>FIJO</v>
      </c>
      <c r="I562" s="45" t="e">
        <f>_xlfn.XLOOKUP(Tabla12[[#This Row],[nodoc]],'[1]Temporales 2022'!$B$146:$B$362,'[1]Temporales 2022'!$F$146:$F$362)</f>
        <v>#N/A</v>
      </c>
      <c r="J562" s="45" t="e">
        <f>_xlfn.XLOOKUP(Tabla12[[#This Row],[nodoc]],'[1]Temporales 2022'!$B$146:$B$362,'[1]Temporales 2022'!$G$146:$G$362)</f>
        <v>#N/A</v>
      </c>
      <c r="K562" s="43">
        <v>25000</v>
      </c>
      <c r="L562" s="46">
        <v>0</v>
      </c>
      <c r="M562" s="43">
        <v>760</v>
      </c>
      <c r="N562" s="43">
        <v>717.5</v>
      </c>
      <c r="O562" s="44">
        <f>+Tabla12[[#This Row],[sbruto]]-Tabla12[[#This Row],[Impuesto Sobre la R]]-Tabla12[[#This Row],[Seguro Familiar de]]-Tabla12[[#This Row],[AFP]]-Tabla12[[#This Row],[sneto]]</f>
        <v>4175.3600000000006</v>
      </c>
      <c r="P562" s="41">
        <v>19347.14</v>
      </c>
      <c r="Q562" s="15" t="str" cm="1">
        <f t="array" ref="Q562">_xlfn.XLOOKUP(Tabla12[[#This Row],[codigo]],Tabla5[codigo],LEFT(Tabla5[Genero],1))</f>
        <v>M</v>
      </c>
      <c r="R562" s="15" t="str">
        <f>_xlfn.XLOOKUP(Tabla12[[#This Row],[codigo]],Tabla5[codigo],Tabla5[Lugar Funciones Codigo])</f>
        <v>01.83.02.00.02</v>
      </c>
    </row>
    <row r="563" spans="1:18">
      <c r="A563" s="40" t="s">
        <v>11</v>
      </c>
      <c r="B563" s="40" t="str">
        <f t="shared" si="8"/>
        <v>2.1.1.1.0100102201928</v>
      </c>
      <c r="C563" s="40" t="str">
        <f>_xlfn.XLOOKUP(A563,ctas[Tipo Empleado],ctas[cta])</f>
        <v>2.1.1.1.01</v>
      </c>
      <c r="D563" s="40" t="s">
        <v>2910</v>
      </c>
      <c r="E563" s="40" t="str">
        <f>_xlfn.XLOOKUP(Tabla12[[#This Row],[codigo]],Tabla5[codigo],Tabla5[Empleado])</f>
        <v>MODESTO ANTONIO FELIX</v>
      </c>
      <c r="F563" s="40" t="str">
        <f>_xlfn.XLOOKUP(Tabla12[[#This Row],[codigo]],Tabla5[codigo],Tabla5[Cargo])</f>
        <v>TRAMOYISTA</v>
      </c>
      <c r="G563" s="40" t="str">
        <f>_xlfn.XLOOKUP(Tabla12[[#This Row],[codigo]],Tabla5[codigo],Tabla5[Lugar Funciones])</f>
        <v>GRAN TEATRO DEL CIBAO</v>
      </c>
      <c r="H563" s="45" t="str">
        <f>Tabla12[[#This Row],[TIPO]]</f>
        <v>FIJO</v>
      </c>
      <c r="I563" s="45" t="e">
        <f>_xlfn.XLOOKUP(Tabla12[[#This Row],[nodoc]],'[1]Temporales 2022'!$B$146:$B$362,'[1]Temporales 2022'!$F$146:$F$362)</f>
        <v>#N/A</v>
      </c>
      <c r="J563" s="45" t="e">
        <f>_xlfn.XLOOKUP(Tabla12[[#This Row],[nodoc]],'[1]Temporales 2022'!$B$146:$B$362,'[1]Temporales 2022'!$G$146:$G$362)</f>
        <v>#N/A</v>
      </c>
      <c r="K563" s="43">
        <v>25000</v>
      </c>
      <c r="L563" s="46">
        <v>0</v>
      </c>
      <c r="M563" s="43">
        <v>760</v>
      </c>
      <c r="N563" s="43">
        <v>717.5</v>
      </c>
      <c r="O563" s="44">
        <f>+Tabla12[[#This Row],[sbruto]]-Tabla12[[#This Row],[Impuesto Sobre la R]]-Tabla12[[#This Row],[Seguro Familiar de]]-Tabla12[[#This Row],[AFP]]-Tabla12[[#This Row],[sneto]]</f>
        <v>1675.119999999999</v>
      </c>
      <c r="P563" s="41">
        <v>21847.38</v>
      </c>
      <c r="Q563" s="15" t="str" cm="1">
        <f t="array" ref="Q563">_xlfn.XLOOKUP(Tabla12[[#This Row],[codigo]],Tabla5[codigo],LEFT(Tabla5[Genero],1))</f>
        <v>M</v>
      </c>
      <c r="R563" s="15" t="str">
        <f>_xlfn.XLOOKUP(Tabla12[[#This Row],[codigo]],Tabla5[codigo],Tabla5[Lugar Funciones Codigo])</f>
        <v>01.83.02.00.02</v>
      </c>
    </row>
    <row r="564" spans="1:18">
      <c r="A564" s="40" t="s">
        <v>11</v>
      </c>
      <c r="B564" s="40" t="str">
        <f t="shared" si="8"/>
        <v>2.1.1.1.0103104359397</v>
      </c>
      <c r="C564" s="40" t="str">
        <f>_xlfn.XLOOKUP(A564,ctas[Tipo Empleado],ctas[cta])</f>
        <v>2.1.1.1.01</v>
      </c>
      <c r="D564" s="40" t="s">
        <v>2940</v>
      </c>
      <c r="E564" s="40" t="str">
        <f>_xlfn.XLOOKUP(Tabla12[[#This Row],[codigo]],Tabla5[codigo],Tabla5[Empleado])</f>
        <v>VERONICA ALTAGRACIA REYES MARTINEZ</v>
      </c>
      <c r="F564" s="40" t="str">
        <f>_xlfn.XLOOKUP(Tabla12[[#This Row],[codigo]],Tabla5[codigo],Tabla5[Cargo])</f>
        <v>ACOMODADOR (A)</v>
      </c>
      <c r="G564" s="40" t="str">
        <f>_xlfn.XLOOKUP(Tabla12[[#This Row],[codigo]],Tabla5[codigo],Tabla5[Lugar Funciones])</f>
        <v>GRAN TEATRO DEL CIBAO</v>
      </c>
      <c r="H564" s="45" t="str">
        <f>Tabla12[[#This Row],[TIPO]]</f>
        <v>FIJO</v>
      </c>
      <c r="I564" s="45" t="e">
        <f>_xlfn.XLOOKUP(Tabla12[[#This Row],[nodoc]],'[1]Temporales 2022'!$B$146:$B$362,'[1]Temporales 2022'!$F$146:$F$362)</f>
        <v>#N/A</v>
      </c>
      <c r="J564" s="45" t="e">
        <f>_xlfn.XLOOKUP(Tabla12[[#This Row],[nodoc]],'[1]Temporales 2022'!$B$146:$B$362,'[1]Temporales 2022'!$G$146:$G$362)</f>
        <v>#N/A</v>
      </c>
      <c r="K564" s="43">
        <v>25000</v>
      </c>
      <c r="L564" s="46">
        <v>0</v>
      </c>
      <c r="M564" s="43">
        <v>760</v>
      </c>
      <c r="N564" s="43">
        <v>717.5</v>
      </c>
      <c r="O564" s="44">
        <f>+Tabla12[[#This Row],[sbruto]]-Tabla12[[#This Row],[Impuesto Sobre la R]]-Tabla12[[#This Row],[Seguro Familiar de]]-Tabla12[[#This Row],[AFP]]-Tabla12[[#This Row],[sneto]]</f>
        <v>25</v>
      </c>
      <c r="P564" s="41">
        <v>23497.5</v>
      </c>
      <c r="Q564" s="15" t="str" cm="1">
        <f t="array" ref="Q564">_xlfn.XLOOKUP(Tabla12[[#This Row],[codigo]],Tabla5[codigo],LEFT(Tabla5[Genero],1))</f>
        <v>F</v>
      </c>
      <c r="R564" s="15" t="str">
        <f>_xlfn.XLOOKUP(Tabla12[[#This Row],[codigo]],Tabla5[codigo],Tabla5[Lugar Funciones Codigo])</f>
        <v>01.83.02.00.02</v>
      </c>
    </row>
    <row r="565" spans="1:18">
      <c r="A565" s="40" t="s">
        <v>11</v>
      </c>
      <c r="B565" s="40" t="str">
        <f t="shared" si="8"/>
        <v>2.1.1.1.0103103852715</v>
      </c>
      <c r="C565" s="40" t="str">
        <f>_xlfn.XLOOKUP(A565,ctas[Tipo Empleado],ctas[cta])</f>
        <v>2.1.1.1.01</v>
      </c>
      <c r="D565" s="40" t="s">
        <v>2945</v>
      </c>
      <c r="E565" s="40" t="str">
        <f>_xlfn.XLOOKUP(Tabla12[[#This Row],[codigo]],Tabla5[codigo],Tabla5[Empleado])</f>
        <v>VICTORIA DE CAMPS RODRIGUEZ</v>
      </c>
      <c r="F565" s="40" t="str">
        <f>_xlfn.XLOOKUP(Tabla12[[#This Row],[codigo]],Tabla5[codigo],Tabla5[Cargo])</f>
        <v>ACOMODADOR (A)</v>
      </c>
      <c r="G565" s="40" t="str">
        <f>_xlfn.XLOOKUP(Tabla12[[#This Row],[codigo]],Tabla5[codigo],Tabla5[Lugar Funciones])</f>
        <v>GRAN TEATRO DEL CIBAO</v>
      </c>
      <c r="H565" s="45" t="str">
        <f>Tabla12[[#This Row],[TIPO]]</f>
        <v>FIJO</v>
      </c>
      <c r="I565" s="45" t="e">
        <f>_xlfn.XLOOKUP(Tabla12[[#This Row],[nodoc]],'[1]Temporales 2022'!$B$146:$B$362,'[1]Temporales 2022'!$F$146:$F$362)</f>
        <v>#N/A</v>
      </c>
      <c r="J565" s="45" t="e">
        <f>_xlfn.XLOOKUP(Tabla12[[#This Row],[nodoc]],'[1]Temporales 2022'!$B$146:$B$362,'[1]Temporales 2022'!$G$146:$G$362)</f>
        <v>#N/A</v>
      </c>
      <c r="K565" s="43">
        <v>25000</v>
      </c>
      <c r="L565" s="46">
        <v>0</v>
      </c>
      <c r="M565" s="43">
        <v>760</v>
      </c>
      <c r="N565" s="43">
        <v>717.5</v>
      </c>
      <c r="O565" s="44">
        <f>+Tabla12[[#This Row],[sbruto]]-Tabla12[[#This Row],[Impuesto Sobre la R]]-Tabla12[[#This Row],[Seguro Familiar de]]-Tabla12[[#This Row],[AFP]]-Tabla12[[#This Row],[sneto]]</f>
        <v>1375.119999999999</v>
      </c>
      <c r="P565" s="41">
        <v>22147.38</v>
      </c>
      <c r="Q565" s="15" t="str" cm="1">
        <f t="array" ref="Q565">_xlfn.XLOOKUP(Tabla12[[#This Row],[codigo]],Tabla5[codigo],LEFT(Tabla5[Genero],1))</f>
        <v>F</v>
      </c>
      <c r="R565" s="15" t="str">
        <f>_xlfn.XLOOKUP(Tabla12[[#This Row],[codigo]],Tabla5[codigo],Tabla5[Lugar Funciones Codigo])</f>
        <v>01.83.02.00.02</v>
      </c>
    </row>
    <row r="566" spans="1:18">
      <c r="A566" s="40" t="s">
        <v>11</v>
      </c>
      <c r="B566" s="40" t="str">
        <f t="shared" si="8"/>
        <v>2.1.1.1.0103104776871</v>
      </c>
      <c r="C566" s="40" t="str">
        <f>_xlfn.XLOOKUP(A566,ctas[Tipo Empleado],ctas[cta])</f>
        <v>2.1.1.1.01</v>
      </c>
      <c r="D566" s="40" t="s">
        <v>2880</v>
      </c>
      <c r="E566" s="40" t="str">
        <f>_xlfn.XLOOKUP(Tabla12[[#This Row],[codigo]],Tabla5[codigo],Tabla5[Empleado])</f>
        <v>JUAN PABLO FRANCO RIVAS</v>
      </c>
      <c r="F566" s="40" t="str">
        <f>_xlfn.XLOOKUP(Tabla12[[#This Row],[codigo]],Tabla5[codigo],Tabla5[Cargo])</f>
        <v>CHOFER</v>
      </c>
      <c r="G566" s="40" t="str">
        <f>_xlfn.XLOOKUP(Tabla12[[#This Row],[codigo]],Tabla5[codigo],Tabla5[Lugar Funciones])</f>
        <v>GRAN TEATRO DEL CIBAO</v>
      </c>
      <c r="H566" s="45" t="str">
        <f>Tabla12[[#This Row],[TIPO]]</f>
        <v>FIJO</v>
      </c>
      <c r="I566" s="45" t="e">
        <f>_xlfn.XLOOKUP(Tabla12[[#This Row],[nodoc]],'[1]Temporales 2022'!$B$146:$B$362,'[1]Temporales 2022'!$F$146:$F$362)</f>
        <v>#N/A</v>
      </c>
      <c r="J566" s="45" t="e">
        <f>_xlfn.XLOOKUP(Tabla12[[#This Row],[nodoc]],'[1]Temporales 2022'!$B$146:$B$362,'[1]Temporales 2022'!$G$146:$G$362)</f>
        <v>#N/A</v>
      </c>
      <c r="K566" s="43">
        <v>24000</v>
      </c>
      <c r="L566" s="46">
        <v>0</v>
      </c>
      <c r="M566" s="43">
        <v>729.6</v>
      </c>
      <c r="N566" s="43">
        <v>688.8</v>
      </c>
      <c r="O566" s="44">
        <f>+Tabla12[[#This Row],[sbruto]]-Tabla12[[#This Row],[Impuesto Sobre la R]]-Tabla12[[#This Row],[Seguro Familiar de]]-Tabla12[[#This Row],[AFP]]-Tabla12[[#This Row],[sneto]]</f>
        <v>25.000000000003638</v>
      </c>
      <c r="P566" s="41">
        <v>22556.6</v>
      </c>
      <c r="Q566" s="15" t="str" cm="1">
        <f t="array" ref="Q566">_xlfn.XLOOKUP(Tabla12[[#This Row],[codigo]],Tabla5[codigo],LEFT(Tabla5[Genero],1))</f>
        <v>M</v>
      </c>
      <c r="R566" s="15" t="str">
        <f>_xlfn.XLOOKUP(Tabla12[[#This Row],[codigo]],Tabla5[codigo],Tabla5[Lugar Funciones Codigo])</f>
        <v>01.83.02.00.02</v>
      </c>
    </row>
    <row r="567" spans="1:18">
      <c r="A567" s="40" t="s">
        <v>11</v>
      </c>
      <c r="B567" s="40" t="str">
        <f t="shared" si="8"/>
        <v>2.1.1.1.0103102784380</v>
      </c>
      <c r="C567" s="40" t="str">
        <f>_xlfn.XLOOKUP(A567,ctas[Tipo Empleado],ctas[cta])</f>
        <v>2.1.1.1.01</v>
      </c>
      <c r="D567" s="40" t="s">
        <v>2763</v>
      </c>
      <c r="E567" s="40" t="str">
        <f>_xlfn.XLOOKUP(Tabla12[[#This Row],[codigo]],Tabla5[codigo],Tabla5[Empleado])</f>
        <v>ADA YRIS NUÑEZ VASQUEZ</v>
      </c>
      <c r="F567" s="40" t="str">
        <f>_xlfn.XLOOKUP(Tabla12[[#This Row],[codigo]],Tabla5[codigo],Tabla5[Cargo])</f>
        <v>ACOMODADOR (A)</v>
      </c>
      <c r="G567" s="40" t="str">
        <f>_xlfn.XLOOKUP(Tabla12[[#This Row],[codigo]],Tabla5[codigo],Tabla5[Lugar Funciones])</f>
        <v>GRAN TEATRO DEL CIBAO</v>
      </c>
      <c r="H567" s="43" t="str">
        <f>Tabla12[[#This Row],[TIPO]]</f>
        <v>FIJO</v>
      </c>
      <c r="I567" s="43" t="e">
        <f>_xlfn.XLOOKUP(Tabla12[[#This Row],[nodoc]],'[1]Temporales 2022'!$B$146:$B$362,'[1]Temporales 2022'!$F$146:$F$362)</f>
        <v>#N/A</v>
      </c>
      <c r="J567" s="43" t="e">
        <f>_xlfn.XLOOKUP(Tabla12[[#This Row],[nodoc]],'[1]Temporales 2022'!$B$146:$B$362,'[1]Temporales 2022'!$G$146:$G$362)</f>
        <v>#N/A</v>
      </c>
      <c r="K567" s="43">
        <v>22000</v>
      </c>
      <c r="L567" s="44">
        <v>0</v>
      </c>
      <c r="M567" s="43">
        <v>668.8</v>
      </c>
      <c r="N567" s="43">
        <v>631.4</v>
      </c>
      <c r="O567" s="44">
        <f>+Tabla12[[#This Row],[sbruto]]-Tabla12[[#This Row],[Impuesto Sobre la R]]-Tabla12[[#This Row],[Seguro Familiar de]]-Tabla12[[#This Row],[AFP]]-Tabla12[[#This Row],[sneto]]</f>
        <v>625</v>
      </c>
      <c r="P567" s="41">
        <v>20074.8</v>
      </c>
      <c r="Q567" s="15" t="str" cm="1">
        <f t="array" ref="Q567">_xlfn.XLOOKUP(Tabla12[[#This Row],[codigo]],Tabla5[codigo],LEFT(Tabla5[Genero],1))</f>
        <v>F</v>
      </c>
      <c r="R567" s="15" t="str">
        <f>_xlfn.XLOOKUP(Tabla12[[#This Row],[codigo]],Tabla5[codigo],Tabla5[Lugar Funciones Codigo])</f>
        <v>01.83.02.00.02</v>
      </c>
    </row>
    <row r="568" spans="1:18">
      <c r="A568" s="40" t="s">
        <v>11</v>
      </c>
      <c r="B568" s="40" t="str">
        <f t="shared" si="8"/>
        <v>2.1.1.1.0103500086073</v>
      </c>
      <c r="C568" s="40" t="str">
        <f>_xlfn.XLOOKUP(A568,ctas[Tipo Empleado],ctas[cta])</f>
        <v>2.1.1.1.01</v>
      </c>
      <c r="D568" s="40" t="s">
        <v>2881</v>
      </c>
      <c r="E568" s="40" t="str">
        <f>_xlfn.XLOOKUP(Tabla12[[#This Row],[codigo]],Tabla5[codigo],Tabla5[Empleado])</f>
        <v>JULIA MARIA ROSARIO</v>
      </c>
      <c r="F568" s="40" t="str">
        <f>_xlfn.XLOOKUP(Tabla12[[#This Row],[codigo]],Tabla5[codigo],Tabla5[Cargo])</f>
        <v>ACOMODADOR (A)</v>
      </c>
      <c r="G568" s="40" t="str">
        <f>_xlfn.XLOOKUP(Tabla12[[#This Row],[codigo]],Tabla5[codigo],Tabla5[Lugar Funciones])</f>
        <v>GRAN TEATRO DEL CIBAO</v>
      </c>
      <c r="H568" s="45" t="str">
        <f>Tabla12[[#This Row],[TIPO]]</f>
        <v>FIJO</v>
      </c>
      <c r="I568" s="45" t="e">
        <f>_xlfn.XLOOKUP(Tabla12[[#This Row],[nodoc]],'[1]Temporales 2022'!$B$146:$B$362,'[1]Temporales 2022'!$F$146:$F$362)</f>
        <v>#N/A</v>
      </c>
      <c r="J568" s="45" t="e">
        <f>_xlfn.XLOOKUP(Tabla12[[#This Row],[nodoc]],'[1]Temporales 2022'!$B$146:$B$362,'[1]Temporales 2022'!$G$146:$G$362)</f>
        <v>#N/A</v>
      </c>
      <c r="K568" s="43">
        <v>22000</v>
      </c>
      <c r="L568" s="46">
        <v>0</v>
      </c>
      <c r="M568" s="43">
        <v>668.8</v>
      </c>
      <c r="N568" s="43">
        <v>631.4</v>
      </c>
      <c r="O568" s="44">
        <f>+Tabla12[[#This Row],[sbruto]]-Tabla12[[#This Row],[Impuesto Sobre la R]]-Tabla12[[#This Row],[Seguro Familiar de]]-Tabla12[[#This Row],[AFP]]-Tabla12[[#This Row],[sneto]]</f>
        <v>325</v>
      </c>
      <c r="P568" s="41">
        <v>20374.8</v>
      </c>
      <c r="Q568" s="15" t="str" cm="1">
        <f t="array" ref="Q568">_xlfn.XLOOKUP(Tabla12[[#This Row],[codigo]],Tabla5[codigo],LEFT(Tabla5[Genero],1))</f>
        <v>M</v>
      </c>
      <c r="R568" s="15" t="str">
        <f>_xlfn.XLOOKUP(Tabla12[[#This Row],[codigo]],Tabla5[codigo],Tabla5[Lugar Funciones Codigo])</f>
        <v>01.83.02.00.02</v>
      </c>
    </row>
    <row r="569" spans="1:18">
      <c r="A569" s="40" t="s">
        <v>11</v>
      </c>
      <c r="B569" s="40" t="str">
        <f t="shared" si="8"/>
        <v>2.1.1.1.0103103189886</v>
      </c>
      <c r="C569" s="40" t="str">
        <f>_xlfn.XLOOKUP(A569,ctas[Tipo Empleado],ctas[cta])</f>
        <v>2.1.1.1.01</v>
      </c>
      <c r="D569" s="40" t="s">
        <v>2894</v>
      </c>
      <c r="E569" s="40" t="str">
        <f>_xlfn.XLOOKUP(Tabla12[[#This Row],[codigo]],Tabla5[codigo],Tabla5[Empleado])</f>
        <v>LUCIA DEL CARMEN GARCIA PLACENCIA</v>
      </c>
      <c r="F569" s="40" t="str">
        <f>_xlfn.XLOOKUP(Tabla12[[#This Row],[codigo]],Tabla5[codigo],Tabla5[Cargo])</f>
        <v>ENC. DE BOLETERIA</v>
      </c>
      <c r="G569" s="40" t="str">
        <f>_xlfn.XLOOKUP(Tabla12[[#This Row],[codigo]],Tabla5[codigo],Tabla5[Lugar Funciones])</f>
        <v>GRAN TEATRO DEL CIBAO</v>
      </c>
      <c r="H569" s="45" t="str">
        <f>Tabla12[[#This Row],[TIPO]]</f>
        <v>FIJO</v>
      </c>
      <c r="I569" s="45" t="e">
        <f>_xlfn.XLOOKUP(Tabla12[[#This Row],[nodoc]],'[1]Temporales 2022'!$B$146:$B$362,'[1]Temporales 2022'!$F$146:$F$362)</f>
        <v>#N/A</v>
      </c>
      <c r="J569" s="45" t="e">
        <f>_xlfn.XLOOKUP(Tabla12[[#This Row],[nodoc]],'[1]Temporales 2022'!$B$146:$B$362,'[1]Temporales 2022'!$G$146:$G$362)</f>
        <v>#N/A</v>
      </c>
      <c r="K569" s="43">
        <v>22000</v>
      </c>
      <c r="L569" s="46">
        <v>0</v>
      </c>
      <c r="M569" s="43">
        <v>668.8</v>
      </c>
      <c r="N569" s="43">
        <v>631.4</v>
      </c>
      <c r="O569" s="44">
        <f>+Tabla12[[#This Row],[sbruto]]-Tabla12[[#This Row],[Impuesto Sobre la R]]-Tabla12[[#This Row],[Seguro Familiar de]]-Tabla12[[#This Row],[AFP]]-Tabla12[[#This Row],[sneto]]</f>
        <v>1375.119999999999</v>
      </c>
      <c r="P569" s="41">
        <v>19324.68</v>
      </c>
      <c r="Q569" s="15" t="str" cm="1">
        <f t="array" ref="Q569">_xlfn.XLOOKUP(Tabla12[[#This Row],[codigo]],Tabla5[codigo],LEFT(Tabla5[Genero],1))</f>
        <v>F</v>
      </c>
      <c r="R569" s="15" t="str">
        <f>_xlfn.XLOOKUP(Tabla12[[#This Row],[codigo]],Tabla5[codigo],Tabla5[Lugar Funciones Codigo])</f>
        <v>01.83.02.00.02</v>
      </c>
    </row>
    <row r="570" spans="1:18">
      <c r="A570" s="40" t="s">
        <v>11</v>
      </c>
      <c r="B570" s="40" t="str">
        <f t="shared" si="8"/>
        <v>2.1.1.1.0103101496077</v>
      </c>
      <c r="C570" s="40" t="str">
        <f>_xlfn.XLOOKUP(A570,ctas[Tipo Empleado],ctas[cta])</f>
        <v>2.1.1.1.01</v>
      </c>
      <c r="D570" s="40" t="s">
        <v>2932</v>
      </c>
      <c r="E570" s="40" t="str">
        <f>_xlfn.XLOOKUP(Tabla12[[#This Row],[codigo]],Tabla5[codigo],Tabla5[Empleado])</f>
        <v>ROSARIO YESENIA TAVARES ESPINAL</v>
      </c>
      <c r="F570" s="40" t="str">
        <f>_xlfn.XLOOKUP(Tabla12[[#This Row],[codigo]],Tabla5[codigo],Tabla5[Cargo])</f>
        <v>BOLETERA</v>
      </c>
      <c r="G570" s="40" t="str">
        <f>_xlfn.XLOOKUP(Tabla12[[#This Row],[codigo]],Tabla5[codigo],Tabla5[Lugar Funciones])</f>
        <v>GRAN TEATRO DEL CIBAO</v>
      </c>
      <c r="H570" s="45" t="str">
        <f>Tabla12[[#This Row],[TIPO]]</f>
        <v>FIJO</v>
      </c>
      <c r="I570" s="45" t="e">
        <f>_xlfn.XLOOKUP(Tabla12[[#This Row],[nodoc]],'[1]Temporales 2022'!$B$146:$B$362,'[1]Temporales 2022'!$F$146:$F$362)</f>
        <v>#N/A</v>
      </c>
      <c r="J570" s="45" t="e">
        <f>_xlfn.XLOOKUP(Tabla12[[#This Row],[nodoc]],'[1]Temporales 2022'!$B$146:$B$362,'[1]Temporales 2022'!$G$146:$G$362)</f>
        <v>#N/A</v>
      </c>
      <c r="K570" s="43">
        <v>22000</v>
      </c>
      <c r="L570" s="46">
        <v>0</v>
      </c>
      <c r="M570" s="43">
        <v>668.8</v>
      </c>
      <c r="N570" s="43">
        <v>631.4</v>
      </c>
      <c r="O570" s="44">
        <f>+Tabla12[[#This Row],[sbruto]]-Tabla12[[#This Row],[Impuesto Sobre la R]]-Tabla12[[#This Row],[Seguro Familiar de]]-Tabla12[[#This Row],[AFP]]-Tabla12[[#This Row],[sneto]]</f>
        <v>25</v>
      </c>
      <c r="P570" s="41">
        <v>20674.8</v>
      </c>
      <c r="Q570" s="15" t="str" cm="1">
        <f t="array" ref="Q570">_xlfn.XLOOKUP(Tabla12[[#This Row],[codigo]],Tabla5[codigo],LEFT(Tabla5[Genero],1))</f>
        <v>F</v>
      </c>
      <c r="R570" s="15" t="str">
        <f>_xlfn.XLOOKUP(Tabla12[[#This Row],[codigo]],Tabla5[codigo],Tabla5[Lugar Funciones Codigo])</f>
        <v>01.83.02.00.02</v>
      </c>
    </row>
    <row r="571" spans="1:18">
      <c r="A571" s="40" t="s">
        <v>11</v>
      </c>
      <c r="B571" s="40" t="str">
        <f t="shared" si="8"/>
        <v>2.1.1.1.0103600318004</v>
      </c>
      <c r="C571" s="40" t="str">
        <f>_xlfn.XLOOKUP(A571,ctas[Tipo Empleado],ctas[cta])</f>
        <v>2.1.1.1.01</v>
      </c>
      <c r="D571" s="40" t="s">
        <v>2947</v>
      </c>
      <c r="E571" s="40" t="str">
        <f>_xlfn.XLOOKUP(Tabla12[[#This Row],[codigo]],Tabla5[codigo],Tabla5[Empleado])</f>
        <v>WANDELIN CLARINE PEÑA PEÑA</v>
      </c>
      <c r="F571" s="40" t="str">
        <f>_xlfn.XLOOKUP(Tabla12[[#This Row],[codigo]],Tabla5[codigo],Tabla5[Cargo])</f>
        <v>ACOMODADOR (A)</v>
      </c>
      <c r="G571" s="40" t="str">
        <f>_xlfn.XLOOKUP(Tabla12[[#This Row],[codigo]],Tabla5[codigo],Tabla5[Lugar Funciones])</f>
        <v>GRAN TEATRO DEL CIBAO</v>
      </c>
      <c r="H571" s="45" t="str">
        <f>Tabla12[[#This Row],[TIPO]]</f>
        <v>FIJO</v>
      </c>
      <c r="I571" s="45" t="e">
        <f>_xlfn.XLOOKUP(Tabla12[[#This Row],[nodoc]],'[1]Temporales 2022'!$B$146:$B$362,'[1]Temporales 2022'!$F$146:$F$362)</f>
        <v>#N/A</v>
      </c>
      <c r="J571" s="45" t="e">
        <f>_xlfn.XLOOKUP(Tabla12[[#This Row],[nodoc]],'[1]Temporales 2022'!$B$146:$B$362,'[1]Temporales 2022'!$G$146:$G$362)</f>
        <v>#N/A</v>
      </c>
      <c r="K571" s="43">
        <v>22000</v>
      </c>
      <c r="L571" s="46">
        <v>0</v>
      </c>
      <c r="M571" s="43">
        <v>668.8</v>
      </c>
      <c r="N571" s="43">
        <v>631.4</v>
      </c>
      <c r="O571" s="44">
        <f>+Tabla12[[#This Row],[sbruto]]-Tabla12[[#This Row],[Impuesto Sobre la R]]-Tabla12[[#This Row],[Seguro Familiar de]]-Tabla12[[#This Row],[AFP]]-Tabla12[[#This Row],[sneto]]</f>
        <v>25</v>
      </c>
      <c r="P571" s="41">
        <v>20674.8</v>
      </c>
      <c r="Q571" s="15" t="str" cm="1">
        <f t="array" ref="Q571">_xlfn.XLOOKUP(Tabla12[[#This Row],[codigo]],Tabla5[codigo],LEFT(Tabla5[Genero],1))</f>
        <v>F</v>
      </c>
      <c r="R571" s="15" t="str">
        <f>_xlfn.XLOOKUP(Tabla12[[#This Row],[codigo]],Tabla5[codigo],Tabla5[Lugar Funciones Codigo])</f>
        <v>01.83.02.00.02</v>
      </c>
    </row>
    <row r="572" spans="1:18">
      <c r="A572" s="40" t="s">
        <v>11</v>
      </c>
      <c r="B572" s="40" t="str">
        <f t="shared" si="8"/>
        <v>2.1.1.1.0140210930778</v>
      </c>
      <c r="C572" s="40" t="str">
        <f>_xlfn.XLOOKUP(A572,ctas[Tipo Empleado],ctas[cta])</f>
        <v>2.1.1.1.01</v>
      </c>
      <c r="D572" s="40" t="s">
        <v>2888</v>
      </c>
      <c r="E572" s="40" t="str">
        <f>_xlfn.XLOOKUP(Tabla12[[#This Row],[codigo]],Tabla5[codigo],Tabla5[Empleado])</f>
        <v>LEAH MEZRAHI JIMENEZ</v>
      </c>
      <c r="F572" s="40" t="str">
        <f>_xlfn.XLOOKUP(Tabla12[[#This Row],[codigo]],Tabla5[codigo],Tabla5[Cargo])</f>
        <v>ACOMODADOR (A)</v>
      </c>
      <c r="G572" s="40" t="str">
        <f>_xlfn.XLOOKUP(Tabla12[[#This Row],[codigo]],Tabla5[codigo],Tabla5[Lugar Funciones])</f>
        <v>GRAN TEATRO DEL CIBAO</v>
      </c>
      <c r="H572" s="43" t="str">
        <f>Tabla12[[#This Row],[TIPO]]</f>
        <v>FIJO</v>
      </c>
      <c r="I572" s="43" t="e">
        <f>_xlfn.XLOOKUP(Tabla12[[#This Row],[nodoc]],'[1]Temporales 2022'!$B$146:$B$362,'[1]Temporales 2022'!$F$146:$F$362)</f>
        <v>#N/A</v>
      </c>
      <c r="J572" s="43" t="e">
        <f>_xlfn.XLOOKUP(Tabla12[[#This Row],[nodoc]],'[1]Temporales 2022'!$B$146:$B$362,'[1]Temporales 2022'!$G$146:$G$362)</f>
        <v>#N/A</v>
      </c>
      <c r="K572" s="43">
        <v>20000</v>
      </c>
      <c r="L572" s="44">
        <v>0</v>
      </c>
      <c r="M572" s="43">
        <v>608</v>
      </c>
      <c r="N572" s="43">
        <v>574</v>
      </c>
      <c r="O572" s="44">
        <f>+Tabla12[[#This Row],[sbruto]]-Tabla12[[#This Row],[Impuesto Sobre la R]]-Tabla12[[#This Row],[Seguro Familiar de]]-Tabla12[[#This Row],[AFP]]-Tabla12[[#This Row],[sneto]]</f>
        <v>25</v>
      </c>
      <c r="P572" s="41">
        <v>18793</v>
      </c>
      <c r="Q572" s="15" t="str" cm="1">
        <f t="array" ref="Q572">_xlfn.XLOOKUP(Tabla12[[#This Row],[codigo]],Tabla5[codigo],LEFT(Tabla5[Genero],1))</f>
        <v>F</v>
      </c>
      <c r="R572" s="15" t="str">
        <f>_xlfn.XLOOKUP(Tabla12[[#This Row],[codigo]],Tabla5[codigo],Tabla5[Lugar Funciones Codigo])</f>
        <v>01.83.02.00.02</v>
      </c>
    </row>
    <row r="573" spans="1:18">
      <c r="A573" s="40" t="s">
        <v>11</v>
      </c>
      <c r="B573" s="40" t="str">
        <f t="shared" si="8"/>
        <v>2.1.1.1.0103102006214</v>
      </c>
      <c r="C573" s="40" t="str">
        <f>_xlfn.XLOOKUP(A573,ctas[Tipo Empleado],ctas[cta])</f>
        <v>2.1.1.1.01</v>
      </c>
      <c r="D573" s="40" t="s">
        <v>2958</v>
      </c>
      <c r="E573" s="40" t="str">
        <f>_xlfn.XLOOKUP(Tabla12[[#This Row],[codigo]],Tabla5[codigo],Tabla5[Empleado])</f>
        <v>ZARA EMILIA MARRERO BENCOSME</v>
      </c>
      <c r="F573" s="40" t="str">
        <f>_xlfn.XLOOKUP(Tabla12[[#This Row],[codigo]],Tabla5[codigo],Tabla5[Cargo])</f>
        <v>RECEPCIONISTA</v>
      </c>
      <c r="G573" s="40" t="str">
        <f>_xlfn.XLOOKUP(Tabla12[[#This Row],[codigo]],Tabla5[codigo],Tabla5[Lugar Funciones])</f>
        <v>GRAN TEATRO DEL CIBAO</v>
      </c>
      <c r="H573" s="45" t="str">
        <f>Tabla12[[#This Row],[TIPO]]</f>
        <v>FIJO</v>
      </c>
      <c r="I573" s="45" t="e">
        <f>_xlfn.XLOOKUP(Tabla12[[#This Row],[nodoc]],'[1]Temporales 2022'!$B$146:$B$362,'[1]Temporales 2022'!$F$146:$F$362)</f>
        <v>#N/A</v>
      </c>
      <c r="J573" s="45" t="e">
        <f>_xlfn.XLOOKUP(Tabla12[[#This Row],[nodoc]],'[1]Temporales 2022'!$B$146:$B$362,'[1]Temporales 2022'!$G$146:$G$362)</f>
        <v>#N/A</v>
      </c>
      <c r="K573" s="43">
        <v>20000</v>
      </c>
      <c r="L573" s="46">
        <v>0</v>
      </c>
      <c r="M573" s="43">
        <v>608</v>
      </c>
      <c r="N573" s="43">
        <v>574</v>
      </c>
      <c r="O573" s="44">
        <f>+Tabla12[[#This Row],[sbruto]]-Tabla12[[#This Row],[Impuesto Sobre la R]]-Tabla12[[#This Row],[Seguro Familiar de]]-Tabla12[[#This Row],[AFP]]-Tabla12[[#This Row],[sneto]]</f>
        <v>25</v>
      </c>
      <c r="P573" s="41">
        <v>18793</v>
      </c>
      <c r="Q573" s="15" t="str" cm="1">
        <f t="array" ref="Q573">_xlfn.XLOOKUP(Tabla12[[#This Row],[codigo]],Tabla5[codigo],LEFT(Tabla5[Genero],1))</f>
        <v>F</v>
      </c>
      <c r="R573" s="15" t="str">
        <f>_xlfn.XLOOKUP(Tabla12[[#This Row],[codigo]],Tabla5[codigo],Tabla5[Lugar Funciones Codigo])</f>
        <v>01.83.02.00.02</v>
      </c>
    </row>
    <row r="574" spans="1:18">
      <c r="A574" s="40" t="s">
        <v>11</v>
      </c>
      <c r="B574" s="40" t="str">
        <f t="shared" si="8"/>
        <v>2.1.1.1.0103101076457</v>
      </c>
      <c r="C574" s="40" t="str">
        <f>_xlfn.XLOOKUP(A574,ctas[Tipo Empleado],ctas[cta])</f>
        <v>2.1.1.1.01</v>
      </c>
      <c r="D574" s="40" t="s">
        <v>2778</v>
      </c>
      <c r="E574" s="40" t="str">
        <f>_xlfn.XLOOKUP(Tabla12[[#This Row],[codigo]],Tabla5[codigo],Tabla5[Empleado])</f>
        <v>ANTONIO HERNANDEZ MORENO</v>
      </c>
      <c r="F574" s="40" t="str">
        <f>_xlfn.XLOOKUP(Tabla12[[#This Row],[codigo]],Tabla5[codigo],Tabla5[Cargo])</f>
        <v>AYUDANTE DE MANTENIMIENTO</v>
      </c>
      <c r="G574" s="40" t="str">
        <f>_xlfn.XLOOKUP(Tabla12[[#This Row],[codigo]],Tabla5[codigo],Tabla5[Lugar Funciones])</f>
        <v>GRAN TEATRO DEL CIBAO</v>
      </c>
      <c r="H574" s="45" t="str">
        <f>Tabla12[[#This Row],[TIPO]]</f>
        <v>FIJO</v>
      </c>
      <c r="I574" s="45" t="e">
        <f>_xlfn.XLOOKUP(Tabla12[[#This Row],[nodoc]],'[1]Temporales 2022'!$B$146:$B$362,'[1]Temporales 2022'!$F$146:$F$362)</f>
        <v>#N/A</v>
      </c>
      <c r="J574" s="45" t="e">
        <f>_xlfn.XLOOKUP(Tabla12[[#This Row],[nodoc]],'[1]Temporales 2022'!$B$146:$B$362,'[1]Temporales 2022'!$G$146:$G$362)</f>
        <v>#N/A</v>
      </c>
      <c r="K574" s="43">
        <v>18000</v>
      </c>
      <c r="L574" s="46">
        <v>0</v>
      </c>
      <c r="M574" s="43">
        <v>547.20000000000005</v>
      </c>
      <c r="N574" s="43">
        <v>516.6</v>
      </c>
      <c r="O574" s="44">
        <f>+Tabla12[[#This Row],[sbruto]]-Tabla12[[#This Row],[Impuesto Sobre la R]]-Tabla12[[#This Row],[Seguro Familiar de]]-Tabla12[[#This Row],[AFP]]-Tabla12[[#This Row],[sneto]]</f>
        <v>325</v>
      </c>
      <c r="P574" s="41">
        <v>16611.2</v>
      </c>
      <c r="Q574" s="15" t="str" cm="1">
        <f t="array" ref="Q574">_xlfn.XLOOKUP(Tabla12[[#This Row],[codigo]],Tabla5[codigo],LEFT(Tabla5[Genero],1))</f>
        <v>M</v>
      </c>
      <c r="R574" s="15" t="str">
        <f>_xlfn.XLOOKUP(Tabla12[[#This Row],[codigo]],Tabla5[codigo],Tabla5[Lugar Funciones Codigo])</f>
        <v>01.83.02.00.02</v>
      </c>
    </row>
    <row r="575" spans="1:18">
      <c r="A575" s="40" t="s">
        <v>11</v>
      </c>
      <c r="B575" s="40" t="str">
        <f t="shared" si="8"/>
        <v>2.1.1.1.0103102510140</v>
      </c>
      <c r="C575" s="40" t="str">
        <f>_xlfn.XLOOKUP(A575,ctas[Tipo Empleado],ctas[cta])</f>
        <v>2.1.1.1.01</v>
      </c>
      <c r="D575" s="40" t="s">
        <v>1575</v>
      </c>
      <c r="E575" s="40" t="str">
        <f>_xlfn.XLOOKUP(Tabla12[[#This Row],[codigo]],Tabla5[codigo],Tabla5[Empleado])</f>
        <v>ANGELA DIAZ GUILLEN</v>
      </c>
      <c r="F575" s="40" t="str">
        <f>_xlfn.XLOOKUP(Tabla12[[#This Row],[codigo]],Tabla5[codigo],Tabla5[Cargo])</f>
        <v>CONSERJE</v>
      </c>
      <c r="G575" s="40" t="str">
        <f>_xlfn.XLOOKUP(Tabla12[[#This Row],[codigo]],Tabla5[codigo],Tabla5[Lugar Funciones])</f>
        <v>GRAN TEATRO DEL CIBAO</v>
      </c>
      <c r="H575" s="45" t="str">
        <f>Tabla12[[#This Row],[TIPO]]</f>
        <v>FIJO</v>
      </c>
      <c r="I575" s="45" t="e">
        <f>_xlfn.XLOOKUP(Tabla12[[#This Row],[nodoc]],'[1]Temporales 2022'!$B$146:$B$362,'[1]Temporales 2022'!$F$146:$F$362)</f>
        <v>#N/A</v>
      </c>
      <c r="J575" s="45" t="e">
        <f>_xlfn.XLOOKUP(Tabla12[[#This Row],[nodoc]],'[1]Temporales 2022'!$B$146:$B$362,'[1]Temporales 2022'!$G$146:$G$362)</f>
        <v>#N/A</v>
      </c>
      <c r="K575" s="43">
        <v>15000</v>
      </c>
      <c r="L575" s="46">
        <v>0</v>
      </c>
      <c r="M575" s="43">
        <v>456</v>
      </c>
      <c r="N575" s="43">
        <v>430.5</v>
      </c>
      <c r="O575" s="44">
        <f>+Tabla12[[#This Row],[sbruto]]-Tabla12[[#This Row],[Impuesto Sobre la R]]-Tabla12[[#This Row],[Seguro Familiar de]]-Tabla12[[#This Row],[AFP]]-Tabla12[[#This Row],[sneto]]</f>
        <v>375</v>
      </c>
      <c r="P575" s="41">
        <v>13738.5</v>
      </c>
      <c r="Q575" s="15" t="str" cm="1">
        <f t="array" ref="Q575">_xlfn.XLOOKUP(Tabla12[[#This Row],[codigo]],Tabla5[codigo],LEFT(Tabla5[Genero],1))</f>
        <v>F</v>
      </c>
      <c r="R575" s="15" t="str">
        <f>_xlfn.XLOOKUP(Tabla12[[#This Row],[codigo]],Tabla5[codigo],Tabla5[Lugar Funciones Codigo])</f>
        <v>01.83.02.00.02</v>
      </c>
    </row>
    <row r="576" spans="1:18">
      <c r="A576" s="40" t="s">
        <v>11</v>
      </c>
      <c r="B576" s="40" t="str">
        <f t="shared" si="8"/>
        <v>2.1.1.1.0103101942286</v>
      </c>
      <c r="C576" s="40" t="str">
        <f>_xlfn.XLOOKUP(A576,ctas[Tipo Empleado],ctas[cta])</f>
        <v>2.1.1.1.01</v>
      </c>
      <c r="D576" s="40" t="s">
        <v>2807</v>
      </c>
      <c r="E576" s="40" t="str">
        <f>_xlfn.XLOOKUP(Tabla12[[#This Row],[codigo]],Tabla5[codigo],Tabla5[Empleado])</f>
        <v>DOCTOR DE LOS SANTOS ROSARIO</v>
      </c>
      <c r="F576" s="40" t="str">
        <f>_xlfn.XLOOKUP(Tabla12[[#This Row],[codigo]],Tabla5[codigo],Tabla5[Cargo])</f>
        <v>JARDINERO (A)</v>
      </c>
      <c r="G576" s="40" t="str">
        <f>_xlfn.XLOOKUP(Tabla12[[#This Row],[codigo]],Tabla5[codigo],Tabla5[Lugar Funciones])</f>
        <v>GRAN TEATRO DEL CIBAO</v>
      </c>
      <c r="H576" s="45" t="str">
        <f>Tabla12[[#This Row],[TIPO]]</f>
        <v>FIJO</v>
      </c>
      <c r="I576" s="45" t="e">
        <f>_xlfn.XLOOKUP(Tabla12[[#This Row],[nodoc]],'[1]Temporales 2022'!$B$146:$B$362,'[1]Temporales 2022'!$F$146:$F$362)</f>
        <v>#N/A</v>
      </c>
      <c r="J576" s="45" t="e">
        <f>_xlfn.XLOOKUP(Tabla12[[#This Row],[nodoc]],'[1]Temporales 2022'!$B$146:$B$362,'[1]Temporales 2022'!$G$146:$G$362)</f>
        <v>#N/A</v>
      </c>
      <c r="K576" s="43">
        <v>15000</v>
      </c>
      <c r="L576" s="46">
        <v>0</v>
      </c>
      <c r="M576" s="43">
        <v>456</v>
      </c>
      <c r="N576" s="43">
        <v>430.5</v>
      </c>
      <c r="O576" s="44">
        <f>+Tabla12[[#This Row],[sbruto]]-Tabla12[[#This Row],[Impuesto Sobre la R]]-Tabla12[[#This Row],[Seguro Familiar de]]-Tabla12[[#This Row],[AFP]]-Tabla12[[#This Row],[sneto]]</f>
        <v>325</v>
      </c>
      <c r="P576" s="41">
        <v>13788.5</v>
      </c>
      <c r="Q576" s="15" t="str" cm="1">
        <f t="array" ref="Q576">_xlfn.XLOOKUP(Tabla12[[#This Row],[codigo]],Tabla5[codigo],LEFT(Tabla5[Genero],1))</f>
        <v>M</v>
      </c>
      <c r="R576" s="15" t="str">
        <f>_xlfn.XLOOKUP(Tabla12[[#This Row],[codigo]],Tabla5[codigo],Tabla5[Lugar Funciones Codigo])</f>
        <v>01.83.02.00.02</v>
      </c>
    </row>
    <row r="577" spans="1:18">
      <c r="A577" s="40" t="s">
        <v>11</v>
      </c>
      <c r="B577" s="40" t="str">
        <f t="shared" si="8"/>
        <v>2.1.1.1.0103100196538</v>
      </c>
      <c r="C577" s="40" t="str">
        <f>_xlfn.XLOOKUP(A577,ctas[Tipo Empleado],ctas[cta])</f>
        <v>2.1.1.1.01</v>
      </c>
      <c r="D577" s="40" t="s">
        <v>2837</v>
      </c>
      <c r="E577" s="40" t="str">
        <f>_xlfn.XLOOKUP(Tabla12[[#This Row],[codigo]],Tabla5[codigo],Tabla5[Empleado])</f>
        <v>GERARDO GONZALEZ CARABALLO</v>
      </c>
      <c r="F577" s="40" t="str">
        <f>_xlfn.XLOOKUP(Tabla12[[#This Row],[codigo]],Tabla5[codigo],Tabla5[Cargo])</f>
        <v>VIGILANTE DE PARQUEOS</v>
      </c>
      <c r="G577" s="40" t="str">
        <f>_xlfn.XLOOKUP(Tabla12[[#This Row],[codigo]],Tabla5[codigo],Tabla5[Lugar Funciones])</f>
        <v>GRAN TEATRO DEL CIBAO</v>
      </c>
      <c r="H577" s="45" t="str">
        <f>Tabla12[[#This Row],[TIPO]]</f>
        <v>FIJO</v>
      </c>
      <c r="I577" s="45" t="e">
        <f>_xlfn.XLOOKUP(Tabla12[[#This Row],[nodoc]],'[1]Temporales 2022'!$B$146:$B$362,'[1]Temporales 2022'!$F$146:$F$362)</f>
        <v>#N/A</v>
      </c>
      <c r="J577" s="45" t="e">
        <f>_xlfn.XLOOKUP(Tabla12[[#This Row],[nodoc]],'[1]Temporales 2022'!$B$146:$B$362,'[1]Temporales 2022'!$G$146:$G$362)</f>
        <v>#N/A</v>
      </c>
      <c r="K577" s="43">
        <v>15000</v>
      </c>
      <c r="L577" s="46">
        <v>0</v>
      </c>
      <c r="M577" s="43">
        <v>456</v>
      </c>
      <c r="N577" s="43">
        <v>430.5</v>
      </c>
      <c r="O577" s="44">
        <f>+Tabla12[[#This Row],[sbruto]]-Tabla12[[#This Row],[Impuesto Sobre la R]]-Tabla12[[#This Row],[Seguro Familiar de]]-Tabla12[[#This Row],[AFP]]-Tabla12[[#This Row],[sneto]]</f>
        <v>375</v>
      </c>
      <c r="P577" s="41">
        <v>13738.5</v>
      </c>
      <c r="Q577" s="15" t="str" cm="1">
        <f t="array" ref="Q577">_xlfn.XLOOKUP(Tabla12[[#This Row],[codigo]],Tabla5[codigo],LEFT(Tabla5[Genero],1))</f>
        <v>M</v>
      </c>
      <c r="R577" s="15" t="str">
        <f>_xlfn.XLOOKUP(Tabla12[[#This Row],[codigo]],Tabla5[codigo],Tabla5[Lugar Funciones Codigo])</f>
        <v>01.83.02.00.02</v>
      </c>
    </row>
    <row r="578" spans="1:18">
      <c r="A578" s="40" t="s">
        <v>11</v>
      </c>
      <c r="B578" s="40" t="str">
        <f t="shared" ref="B578:B641" si="9">C578&amp;D578</f>
        <v>2.1.1.1.0103102792870</v>
      </c>
      <c r="C578" s="40" t="str">
        <f>_xlfn.XLOOKUP(A578,ctas[Tipo Empleado],ctas[cta])</f>
        <v>2.1.1.1.01</v>
      </c>
      <c r="D578" s="40" t="s">
        <v>2839</v>
      </c>
      <c r="E578" s="40" t="str">
        <f>_xlfn.XLOOKUP(Tabla12[[#This Row],[codigo]],Tabla5[codigo],Tabla5[Empleado])</f>
        <v>GERMANIA TORIBIO LOPEZ</v>
      </c>
      <c r="F578" s="40" t="str">
        <f>_xlfn.XLOOKUP(Tabla12[[#This Row],[codigo]],Tabla5[codigo],Tabla5[Cargo])</f>
        <v>CONSERJE</v>
      </c>
      <c r="G578" s="40" t="str">
        <f>_xlfn.XLOOKUP(Tabla12[[#This Row],[codigo]],Tabla5[codigo],Tabla5[Lugar Funciones])</f>
        <v>GRAN TEATRO DEL CIBAO</v>
      </c>
      <c r="H578" s="45" t="str">
        <f>Tabla12[[#This Row],[TIPO]]</f>
        <v>FIJO</v>
      </c>
      <c r="I578" s="45" t="e">
        <f>_xlfn.XLOOKUP(Tabla12[[#This Row],[nodoc]],'[1]Temporales 2022'!$B$146:$B$362,'[1]Temporales 2022'!$F$146:$F$362)</f>
        <v>#N/A</v>
      </c>
      <c r="J578" s="45" t="e">
        <f>_xlfn.XLOOKUP(Tabla12[[#This Row],[nodoc]],'[1]Temporales 2022'!$B$146:$B$362,'[1]Temporales 2022'!$G$146:$G$362)</f>
        <v>#N/A</v>
      </c>
      <c r="K578" s="43">
        <v>15000</v>
      </c>
      <c r="L578" s="46">
        <v>0</v>
      </c>
      <c r="M578" s="43">
        <v>456</v>
      </c>
      <c r="N578" s="43">
        <v>430.5</v>
      </c>
      <c r="O578" s="44">
        <f>+Tabla12[[#This Row],[sbruto]]-Tabla12[[#This Row],[Impuesto Sobre la R]]-Tabla12[[#This Row],[Seguro Familiar de]]-Tabla12[[#This Row],[AFP]]-Tabla12[[#This Row],[sneto]]</f>
        <v>25</v>
      </c>
      <c r="P578" s="41">
        <v>14088.5</v>
      </c>
      <c r="Q578" s="15" t="str" cm="1">
        <f t="array" ref="Q578">_xlfn.XLOOKUP(Tabla12[[#This Row],[codigo]],Tabla5[codigo],LEFT(Tabla5[Genero],1))</f>
        <v>F</v>
      </c>
      <c r="R578" s="15" t="str">
        <f>_xlfn.XLOOKUP(Tabla12[[#This Row],[codigo]],Tabla5[codigo],Tabla5[Lugar Funciones Codigo])</f>
        <v>01.83.02.00.02</v>
      </c>
    </row>
    <row r="579" spans="1:18">
      <c r="A579" s="40" t="s">
        <v>11</v>
      </c>
      <c r="B579" s="40" t="str">
        <f t="shared" si="9"/>
        <v>2.1.1.1.0103103104281</v>
      </c>
      <c r="C579" s="40" t="str">
        <f>_xlfn.XLOOKUP(A579,ctas[Tipo Empleado],ctas[cta])</f>
        <v>2.1.1.1.01</v>
      </c>
      <c r="D579" s="40" t="s">
        <v>2867</v>
      </c>
      <c r="E579" s="40" t="str">
        <f>_xlfn.XLOOKUP(Tabla12[[#This Row],[codigo]],Tabla5[codigo],Tabla5[Empleado])</f>
        <v>JOSE MIGUEL PEREZ MORALES</v>
      </c>
      <c r="F579" s="40" t="str">
        <f>_xlfn.XLOOKUP(Tabla12[[#This Row],[codigo]],Tabla5[codigo],Tabla5[Cargo])</f>
        <v>JARDINERO (A)</v>
      </c>
      <c r="G579" s="40" t="str">
        <f>_xlfn.XLOOKUP(Tabla12[[#This Row],[codigo]],Tabla5[codigo],Tabla5[Lugar Funciones])</f>
        <v>GRAN TEATRO DEL CIBAO</v>
      </c>
      <c r="H579" s="45" t="str">
        <f>Tabla12[[#This Row],[TIPO]]</f>
        <v>FIJO</v>
      </c>
      <c r="I579" s="45" t="e">
        <f>_xlfn.XLOOKUP(Tabla12[[#This Row],[nodoc]],'[1]Temporales 2022'!$B$146:$B$362,'[1]Temporales 2022'!$F$146:$F$362)</f>
        <v>#N/A</v>
      </c>
      <c r="J579" s="45" t="e">
        <f>_xlfn.XLOOKUP(Tabla12[[#This Row],[nodoc]],'[1]Temporales 2022'!$B$146:$B$362,'[1]Temporales 2022'!$G$146:$G$362)</f>
        <v>#N/A</v>
      </c>
      <c r="K579" s="43">
        <v>15000</v>
      </c>
      <c r="L579" s="46">
        <v>0</v>
      </c>
      <c r="M579" s="43">
        <v>456</v>
      </c>
      <c r="N579" s="43">
        <v>430.5</v>
      </c>
      <c r="O579" s="44">
        <f>+Tabla12[[#This Row],[sbruto]]-Tabla12[[#This Row],[Impuesto Sobre la R]]-Tabla12[[#This Row],[Seguro Familiar de]]-Tabla12[[#This Row],[AFP]]-Tabla12[[#This Row],[sneto]]</f>
        <v>25</v>
      </c>
      <c r="P579" s="41">
        <v>14088.5</v>
      </c>
      <c r="Q579" s="15" t="str" cm="1">
        <f t="array" ref="Q579">_xlfn.XLOOKUP(Tabla12[[#This Row],[codigo]],Tabla5[codigo],LEFT(Tabla5[Genero],1))</f>
        <v>M</v>
      </c>
      <c r="R579" s="15" t="str">
        <f>_xlfn.XLOOKUP(Tabla12[[#This Row],[codigo]],Tabla5[codigo],Tabla5[Lugar Funciones Codigo])</f>
        <v>01.83.02.00.02</v>
      </c>
    </row>
    <row r="580" spans="1:18">
      <c r="A580" s="40" t="s">
        <v>11</v>
      </c>
      <c r="B580" s="40" t="str">
        <f t="shared" si="9"/>
        <v>2.1.1.1.0100107766438</v>
      </c>
      <c r="C580" s="40" t="str">
        <f>_xlfn.XLOOKUP(A580,ctas[Tipo Empleado],ctas[cta])</f>
        <v>2.1.1.1.01</v>
      </c>
      <c r="D580" s="40" t="s">
        <v>2895</v>
      </c>
      <c r="E580" s="40" t="str">
        <f>_xlfn.XLOOKUP(Tabla12[[#This Row],[codigo]],Tabla5[codigo],Tabla5[Empleado])</f>
        <v>LUCIA HIRALDO</v>
      </c>
      <c r="F580" s="40" t="str">
        <f>_xlfn.XLOOKUP(Tabla12[[#This Row],[codigo]],Tabla5[codigo],Tabla5[Cargo])</f>
        <v>CONSERJE</v>
      </c>
      <c r="G580" s="40" t="str">
        <f>_xlfn.XLOOKUP(Tabla12[[#This Row],[codigo]],Tabla5[codigo],Tabla5[Lugar Funciones])</f>
        <v>GRAN TEATRO DEL CIBAO</v>
      </c>
      <c r="H580" s="45" t="str">
        <f>Tabla12[[#This Row],[TIPO]]</f>
        <v>FIJO</v>
      </c>
      <c r="I580" s="45" t="e">
        <f>_xlfn.XLOOKUP(Tabla12[[#This Row],[nodoc]],'[1]Temporales 2022'!$B$146:$B$362,'[1]Temporales 2022'!$F$146:$F$362)</f>
        <v>#N/A</v>
      </c>
      <c r="J580" s="45" t="e">
        <f>_xlfn.XLOOKUP(Tabla12[[#This Row],[nodoc]],'[1]Temporales 2022'!$B$146:$B$362,'[1]Temporales 2022'!$G$146:$G$362)</f>
        <v>#N/A</v>
      </c>
      <c r="K580" s="43">
        <v>15000</v>
      </c>
      <c r="L580" s="46">
        <v>0</v>
      </c>
      <c r="M580" s="43">
        <v>456</v>
      </c>
      <c r="N580" s="43">
        <v>430.5</v>
      </c>
      <c r="O580" s="44">
        <f>+Tabla12[[#This Row],[sbruto]]-Tabla12[[#This Row],[Impuesto Sobre la R]]-Tabla12[[#This Row],[Seguro Familiar de]]-Tabla12[[#This Row],[AFP]]-Tabla12[[#This Row],[sneto]]</f>
        <v>325</v>
      </c>
      <c r="P580" s="41">
        <v>13788.5</v>
      </c>
      <c r="Q580" s="15" t="str" cm="1">
        <f t="array" ref="Q580">_xlfn.XLOOKUP(Tabla12[[#This Row],[codigo]],Tabla5[codigo],LEFT(Tabla5[Genero],1))</f>
        <v>F</v>
      </c>
      <c r="R580" s="15" t="str">
        <f>_xlfn.XLOOKUP(Tabla12[[#This Row],[codigo]],Tabla5[codigo],Tabla5[Lugar Funciones Codigo])</f>
        <v>01.83.02.00.02</v>
      </c>
    </row>
    <row r="581" spans="1:18">
      <c r="A581" s="40" t="s">
        <v>11</v>
      </c>
      <c r="B581" s="40" t="str">
        <f t="shared" si="9"/>
        <v>2.1.1.1.0103102027665</v>
      </c>
      <c r="C581" s="40" t="str">
        <f>_xlfn.XLOOKUP(A581,ctas[Tipo Empleado],ctas[cta])</f>
        <v>2.1.1.1.01</v>
      </c>
      <c r="D581" s="40" t="s">
        <v>2896</v>
      </c>
      <c r="E581" s="40" t="str">
        <f>_xlfn.XLOOKUP(Tabla12[[#This Row],[codigo]],Tabla5[codigo],Tabla5[Empleado])</f>
        <v>LUCIANO GRULLON DIAZ</v>
      </c>
      <c r="F581" s="40" t="str">
        <f>_xlfn.XLOOKUP(Tabla12[[#This Row],[codigo]],Tabla5[codigo],Tabla5[Cargo])</f>
        <v>SEGURIDAD</v>
      </c>
      <c r="G581" s="40" t="str">
        <f>_xlfn.XLOOKUP(Tabla12[[#This Row],[codigo]],Tabla5[codigo],Tabla5[Lugar Funciones])</f>
        <v>GRAN TEATRO DEL CIBAO</v>
      </c>
      <c r="H581" s="45" t="str">
        <f>Tabla12[[#This Row],[TIPO]]</f>
        <v>FIJO</v>
      </c>
      <c r="I581" s="45" t="e">
        <f>_xlfn.XLOOKUP(Tabla12[[#This Row],[nodoc]],'[1]Temporales 2022'!$B$146:$B$362,'[1]Temporales 2022'!$F$146:$F$362)</f>
        <v>#N/A</v>
      </c>
      <c r="J581" s="45" t="e">
        <f>_xlfn.XLOOKUP(Tabla12[[#This Row],[nodoc]],'[1]Temporales 2022'!$B$146:$B$362,'[1]Temporales 2022'!$G$146:$G$362)</f>
        <v>#N/A</v>
      </c>
      <c r="K581" s="43">
        <v>15000</v>
      </c>
      <c r="L581" s="46">
        <v>0</v>
      </c>
      <c r="M581" s="43">
        <v>456</v>
      </c>
      <c r="N581" s="43">
        <v>430.5</v>
      </c>
      <c r="O581" s="44">
        <f>+Tabla12[[#This Row],[sbruto]]-Tabla12[[#This Row],[Impuesto Sobre la R]]-Tabla12[[#This Row],[Seguro Familiar de]]-Tabla12[[#This Row],[AFP]]-Tabla12[[#This Row],[sneto]]</f>
        <v>25</v>
      </c>
      <c r="P581" s="41">
        <v>14088.5</v>
      </c>
      <c r="Q581" s="15" t="str" cm="1">
        <f t="array" ref="Q581">_xlfn.XLOOKUP(Tabla12[[#This Row],[codigo]],Tabla5[codigo],LEFT(Tabla5[Genero],1))</f>
        <v>M</v>
      </c>
      <c r="R581" s="15" t="str">
        <f>_xlfn.XLOOKUP(Tabla12[[#This Row],[codigo]],Tabla5[codigo],Tabla5[Lugar Funciones Codigo])</f>
        <v>01.83.02.00.02</v>
      </c>
    </row>
    <row r="582" spans="1:18">
      <c r="A582" s="40" t="s">
        <v>11</v>
      </c>
      <c r="B582" s="40" t="str">
        <f t="shared" si="9"/>
        <v>2.1.1.1.0103102002692</v>
      </c>
      <c r="C582" s="40" t="str">
        <f>_xlfn.XLOOKUP(A582,ctas[Tipo Empleado],ctas[cta])</f>
        <v>2.1.1.1.01</v>
      </c>
      <c r="D582" s="40" t="s">
        <v>2903</v>
      </c>
      <c r="E582" s="40" t="str">
        <f>_xlfn.XLOOKUP(Tabla12[[#This Row],[codigo]],Tabla5[codigo],Tabla5[Empleado])</f>
        <v>MARIA ALTAGRACIA VASQUEZ DIAZ</v>
      </c>
      <c r="F582" s="40" t="str">
        <f>_xlfn.XLOOKUP(Tabla12[[#This Row],[codigo]],Tabla5[codigo],Tabla5[Cargo])</f>
        <v>CONSERJE</v>
      </c>
      <c r="G582" s="40" t="str">
        <f>_xlfn.XLOOKUP(Tabla12[[#This Row],[codigo]],Tabla5[codigo],Tabla5[Lugar Funciones])</f>
        <v>GRAN TEATRO DEL CIBAO</v>
      </c>
      <c r="H582" s="45" t="str">
        <f>Tabla12[[#This Row],[TIPO]]</f>
        <v>FIJO</v>
      </c>
      <c r="I582" s="45" t="e">
        <f>_xlfn.XLOOKUP(Tabla12[[#This Row],[nodoc]],'[1]Temporales 2022'!$B$146:$B$362,'[1]Temporales 2022'!$F$146:$F$362)</f>
        <v>#N/A</v>
      </c>
      <c r="J582" s="45" t="e">
        <f>_xlfn.XLOOKUP(Tabla12[[#This Row],[nodoc]],'[1]Temporales 2022'!$B$146:$B$362,'[1]Temporales 2022'!$G$146:$G$362)</f>
        <v>#N/A</v>
      </c>
      <c r="K582" s="43">
        <v>15000</v>
      </c>
      <c r="L582" s="46">
        <v>0</v>
      </c>
      <c r="M582" s="43">
        <v>456</v>
      </c>
      <c r="N582" s="43">
        <v>430.5</v>
      </c>
      <c r="O582" s="44">
        <f>+Tabla12[[#This Row],[sbruto]]-Tabla12[[#This Row],[Impuesto Sobre la R]]-Tabla12[[#This Row],[Seguro Familiar de]]-Tabla12[[#This Row],[AFP]]-Tabla12[[#This Row],[sneto]]</f>
        <v>375</v>
      </c>
      <c r="P582" s="41">
        <v>13738.5</v>
      </c>
      <c r="Q582" s="15" t="str" cm="1">
        <f t="array" ref="Q582">_xlfn.XLOOKUP(Tabla12[[#This Row],[codigo]],Tabla5[codigo],LEFT(Tabla5[Genero],1))</f>
        <v>F</v>
      </c>
      <c r="R582" s="15" t="str">
        <f>_xlfn.XLOOKUP(Tabla12[[#This Row],[codigo]],Tabla5[codigo],Tabla5[Lugar Funciones Codigo])</f>
        <v>01.83.02.00.02</v>
      </c>
    </row>
    <row r="583" spans="1:18">
      <c r="A583" s="40" t="s">
        <v>11</v>
      </c>
      <c r="B583" s="40" t="str">
        <f t="shared" si="9"/>
        <v>2.1.1.1.0103900145610</v>
      </c>
      <c r="C583" s="40" t="str">
        <f>_xlfn.XLOOKUP(A583,ctas[Tipo Empleado],ctas[cta])</f>
        <v>2.1.1.1.01</v>
      </c>
      <c r="D583" s="40" t="s">
        <v>2906</v>
      </c>
      <c r="E583" s="40" t="str">
        <f>_xlfn.XLOOKUP(Tabla12[[#This Row],[codigo]],Tabla5[codigo],Tabla5[Empleado])</f>
        <v>MARTIN EVARISTO CABRERA GOMEZ</v>
      </c>
      <c r="F583" s="40" t="str">
        <f>_xlfn.XLOOKUP(Tabla12[[#This Row],[codigo]],Tabla5[codigo],Tabla5[Cargo])</f>
        <v>CONSERJE</v>
      </c>
      <c r="G583" s="40" t="str">
        <f>_xlfn.XLOOKUP(Tabla12[[#This Row],[codigo]],Tabla5[codigo],Tabla5[Lugar Funciones])</f>
        <v>GRAN TEATRO DEL CIBAO</v>
      </c>
      <c r="H583" s="45" t="str">
        <f>Tabla12[[#This Row],[TIPO]]</f>
        <v>FIJO</v>
      </c>
      <c r="I583" s="45" t="e">
        <f>_xlfn.XLOOKUP(Tabla12[[#This Row],[nodoc]],'[1]Temporales 2022'!$B$146:$B$362,'[1]Temporales 2022'!$F$146:$F$362)</f>
        <v>#N/A</v>
      </c>
      <c r="J583" s="45" t="e">
        <f>_xlfn.XLOOKUP(Tabla12[[#This Row],[nodoc]],'[1]Temporales 2022'!$B$146:$B$362,'[1]Temporales 2022'!$G$146:$G$362)</f>
        <v>#N/A</v>
      </c>
      <c r="K583" s="43">
        <v>15000</v>
      </c>
      <c r="L583" s="46">
        <v>0</v>
      </c>
      <c r="M583" s="43">
        <v>456</v>
      </c>
      <c r="N583" s="43">
        <v>430.5</v>
      </c>
      <c r="O583" s="44">
        <f>+Tabla12[[#This Row],[sbruto]]-Tabla12[[#This Row],[Impuesto Sobre la R]]-Tabla12[[#This Row],[Seguro Familiar de]]-Tabla12[[#This Row],[AFP]]-Tabla12[[#This Row],[sneto]]</f>
        <v>325</v>
      </c>
      <c r="P583" s="41">
        <v>13788.5</v>
      </c>
      <c r="Q583" s="15" t="str" cm="1">
        <f t="array" ref="Q583">_xlfn.XLOOKUP(Tabla12[[#This Row],[codigo]],Tabla5[codigo],LEFT(Tabla5[Genero],1))</f>
        <v>M</v>
      </c>
      <c r="R583" s="15" t="str">
        <f>_xlfn.XLOOKUP(Tabla12[[#This Row],[codigo]],Tabla5[codigo],Tabla5[Lugar Funciones Codigo])</f>
        <v>01.83.02.00.02</v>
      </c>
    </row>
    <row r="584" spans="1:18">
      <c r="A584" s="40" t="s">
        <v>11</v>
      </c>
      <c r="B584" s="40" t="str">
        <f t="shared" si="9"/>
        <v>2.1.1.1.0103101630675</v>
      </c>
      <c r="C584" s="40" t="str">
        <f>_xlfn.XLOOKUP(A584,ctas[Tipo Empleado],ctas[cta])</f>
        <v>2.1.1.1.01</v>
      </c>
      <c r="D584" s="40" t="s">
        <v>2920</v>
      </c>
      <c r="E584" s="40" t="str">
        <f>_xlfn.XLOOKUP(Tabla12[[#This Row],[codigo]],Tabla5[codigo],Tabla5[Empleado])</f>
        <v>RAFAEL ANTONIO LANTIGUA DE LEON</v>
      </c>
      <c r="F584" s="40" t="str">
        <f>_xlfn.XLOOKUP(Tabla12[[#This Row],[codigo]],Tabla5[codigo],Tabla5[Cargo])</f>
        <v>JARDINERO (A)</v>
      </c>
      <c r="G584" s="40" t="str">
        <f>_xlfn.XLOOKUP(Tabla12[[#This Row],[codigo]],Tabla5[codigo],Tabla5[Lugar Funciones])</f>
        <v>GRAN TEATRO DEL CIBAO</v>
      </c>
      <c r="H584" s="45" t="str">
        <f>Tabla12[[#This Row],[TIPO]]</f>
        <v>FIJO</v>
      </c>
      <c r="I584" s="45" t="e">
        <f>_xlfn.XLOOKUP(Tabla12[[#This Row],[nodoc]],'[1]Temporales 2022'!$B$146:$B$362,'[1]Temporales 2022'!$F$146:$F$362)</f>
        <v>#N/A</v>
      </c>
      <c r="J584" s="45" t="e">
        <f>_xlfn.XLOOKUP(Tabla12[[#This Row],[nodoc]],'[1]Temporales 2022'!$B$146:$B$362,'[1]Temporales 2022'!$G$146:$G$362)</f>
        <v>#N/A</v>
      </c>
      <c r="K584" s="43">
        <v>15000</v>
      </c>
      <c r="L584" s="46">
        <v>0</v>
      </c>
      <c r="M584" s="43">
        <v>456</v>
      </c>
      <c r="N584" s="43">
        <v>430.5</v>
      </c>
      <c r="O584" s="44">
        <f>+Tabla12[[#This Row],[sbruto]]-Tabla12[[#This Row],[Impuesto Sobre la R]]-Tabla12[[#This Row],[Seguro Familiar de]]-Tabla12[[#This Row],[AFP]]-Tabla12[[#This Row],[sneto]]</f>
        <v>425</v>
      </c>
      <c r="P584" s="41">
        <v>13688.5</v>
      </c>
      <c r="Q584" s="15" t="str" cm="1">
        <f t="array" ref="Q584">_xlfn.XLOOKUP(Tabla12[[#This Row],[codigo]],Tabla5[codigo],LEFT(Tabla5[Genero],1))</f>
        <v>M</v>
      </c>
      <c r="R584" s="15" t="str">
        <f>_xlfn.XLOOKUP(Tabla12[[#This Row],[codigo]],Tabla5[codigo],Tabla5[Lugar Funciones Codigo])</f>
        <v>01.83.02.00.02</v>
      </c>
    </row>
    <row r="585" spans="1:18">
      <c r="A585" s="40" t="s">
        <v>11</v>
      </c>
      <c r="B585" s="40" t="str">
        <f t="shared" si="9"/>
        <v>2.1.1.1.0100107519639</v>
      </c>
      <c r="C585" s="40" t="str">
        <f>_xlfn.XLOOKUP(A585,ctas[Tipo Empleado],ctas[cta])</f>
        <v>2.1.1.1.01</v>
      </c>
      <c r="D585" s="40" t="s">
        <v>2923</v>
      </c>
      <c r="E585" s="40" t="str">
        <f>_xlfn.XLOOKUP(Tabla12[[#This Row],[codigo]],Tabla5[codigo],Tabla5[Empleado])</f>
        <v>RAFAELA FRANCO</v>
      </c>
      <c r="F585" s="40" t="str">
        <f>_xlfn.XLOOKUP(Tabla12[[#This Row],[codigo]],Tabla5[codigo],Tabla5[Cargo])</f>
        <v>CONSERJE</v>
      </c>
      <c r="G585" s="40" t="str">
        <f>_xlfn.XLOOKUP(Tabla12[[#This Row],[codigo]],Tabla5[codigo],Tabla5[Lugar Funciones])</f>
        <v>GRAN TEATRO DEL CIBAO</v>
      </c>
      <c r="H585" s="45" t="str">
        <f>Tabla12[[#This Row],[TIPO]]</f>
        <v>FIJO</v>
      </c>
      <c r="I585" s="45" t="e">
        <f>_xlfn.XLOOKUP(Tabla12[[#This Row],[nodoc]],'[1]Temporales 2022'!$B$146:$B$362,'[1]Temporales 2022'!$F$146:$F$362)</f>
        <v>#N/A</v>
      </c>
      <c r="J585" s="45" t="e">
        <f>_xlfn.XLOOKUP(Tabla12[[#This Row],[nodoc]],'[1]Temporales 2022'!$B$146:$B$362,'[1]Temporales 2022'!$G$146:$G$362)</f>
        <v>#N/A</v>
      </c>
      <c r="K585" s="43">
        <v>15000</v>
      </c>
      <c r="L585" s="46">
        <v>0</v>
      </c>
      <c r="M585" s="43">
        <v>456</v>
      </c>
      <c r="N585" s="43">
        <v>430.5</v>
      </c>
      <c r="O585" s="44">
        <f>+Tabla12[[#This Row],[sbruto]]-Tabla12[[#This Row],[Impuesto Sobre la R]]-Tabla12[[#This Row],[Seguro Familiar de]]-Tabla12[[#This Row],[AFP]]-Tabla12[[#This Row],[sneto]]</f>
        <v>25</v>
      </c>
      <c r="P585" s="41">
        <v>14088.5</v>
      </c>
      <c r="Q585" s="15" t="str" cm="1">
        <f t="array" ref="Q585">_xlfn.XLOOKUP(Tabla12[[#This Row],[codigo]],Tabla5[codigo],LEFT(Tabla5[Genero],1))</f>
        <v>F</v>
      </c>
      <c r="R585" s="15" t="str">
        <f>_xlfn.XLOOKUP(Tabla12[[#This Row],[codigo]],Tabla5[codigo],Tabla5[Lugar Funciones Codigo])</f>
        <v>01.83.02.00.02</v>
      </c>
    </row>
    <row r="586" spans="1:18">
      <c r="A586" s="40" t="s">
        <v>11</v>
      </c>
      <c r="B586" s="40" t="str">
        <f t="shared" si="9"/>
        <v>2.1.1.1.0103101032930</v>
      </c>
      <c r="C586" s="40" t="str">
        <f>_xlfn.XLOOKUP(A586,ctas[Tipo Empleado],ctas[cta])</f>
        <v>2.1.1.1.01</v>
      </c>
      <c r="D586" s="40" t="s">
        <v>2942</v>
      </c>
      <c r="E586" s="40" t="str">
        <f>_xlfn.XLOOKUP(Tabla12[[#This Row],[codigo]],Tabla5[codigo],Tabla5[Empleado])</f>
        <v>VICTOR DIONICIO ACEVEDO</v>
      </c>
      <c r="F586" s="40" t="str">
        <f>_xlfn.XLOOKUP(Tabla12[[#This Row],[codigo]],Tabla5[codigo],Tabla5[Cargo])</f>
        <v>SEGURIDAD</v>
      </c>
      <c r="G586" s="40" t="str">
        <f>_xlfn.XLOOKUP(Tabla12[[#This Row],[codigo]],Tabla5[codigo],Tabla5[Lugar Funciones])</f>
        <v>GRAN TEATRO DEL CIBAO</v>
      </c>
      <c r="H586" s="45" t="str">
        <f>Tabla12[[#This Row],[TIPO]]</f>
        <v>FIJO</v>
      </c>
      <c r="I586" s="45" t="e">
        <f>_xlfn.XLOOKUP(Tabla12[[#This Row],[nodoc]],'[1]Temporales 2022'!$B$146:$B$362,'[1]Temporales 2022'!$F$146:$F$362)</f>
        <v>#N/A</v>
      </c>
      <c r="J586" s="45" t="e">
        <f>_xlfn.XLOOKUP(Tabla12[[#This Row],[nodoc]],'[1]Temporales 2022'!$B$146:$B$362,'[1]Temporales 2022'!$G$146:$G$362)</f>
        <v>#N/A</v>
      </c>
      <c r="K586" s="43">
        <v>15000</v>
      </c>
      <c r="L586" s="46">
        <v>0</v>
      </c>
      <c r="M586" s="43">
        <v>456</v>
      </c>
      <c r="N586" s="43">
        <v>430.5</v>
      </c>
      <c r="O586" s="44">
        <f>+Tabla12[[#This Row],[sbruto]]-Tabla12[[#This Row],[Impuesto Sobre la R]]-Tabla12[[#This Row],[Seguro Familiar de]]-Tabla12[[#This Row],[AFP]]-Tabla12[[#This Row],[sneto]]</f>
        <v>25</v>
      </c>
      <c r="P586" s="41">
        <v>14088.5</v>
      </c>
      <c r="Q586" s="15" t="str" cm="1">
        <f t="array" ref="Q586">_xlfn.XLOOKUP(Tabla12[[#This Row],[codigo]],Tabla5[codigo],LEFT(Tabla5[Genero],1))</f>
        <v>M</v>
      </c>
      <c r="R586" s="15" t="str">
        <f>_xlfn.XLOOKUP(Tabla12[[#This Row],[codigo]],Tabla5[codigo],Tabla5[Lugar Funciones Codigo])</f>
        <v>01.83.02.00.02</v>
      </c>
    </row>
    <row r="587" spans="1:18">
      <c r="A587" s="40" t="s">
        <v>11</v>
      </c>
      <c r="B587" s="40" t="str">
        <f t="shared" si="9"/>
        <v>2.1.1.1.0103105480283</v>
      </c>
      <c r="C587" s="40" t="str">
        <f>_xlfn.XLOOKUP(A587,ctas[Tipo Empleado],ctas[cta])</f>
        <v>2.1.1.1.01</v>
      </c>
      <c r="D587" s="40" t="s">
        <v>2953</v>
      </c>
      <c r="E587" s="40" t="str">
        <f>_xlfn.XLOOKUP(Tabla12[[#This Row],[codigo]],Tabla5[codigo],Tabla5[Empleado])</f>
        <v>WILMER DOMINGO TAVAREZ ROSARIO</v>
      </c>
      <c r="F587" s="40" t="str">
        <f>_xlfn.XLOOKUP(Tabla12[[#This Row],[codigo]],Tabla5[codigo],Tabla5[Cargo])</f>
        <v>MENSAJERO</v>
      </c>
      <c r="G587" s="40" t="str">
        <f>_xlfn.XLOOKUP(Tabla12[[#This Row],[codigo]],Tabla5[codigo],Tabla5[Lugar Funciones])</f>
        <v>GRAN TEATRO DEL CIBAO</v>
      </c>
      <c r="H587" s="45" t="str">
        <f>Tabla12[[#This Row],[TIPO]]</f>
        <v>FIJO</v>
      </c>
      <c r="I587" s="45" t="e">
        <f>_xlfn.XLOOKUP(Tabla12[[#This Row],[nodoc]],'[1]Temporales 2022'!$B$146:$B$362,'[1]Temporales 2022'!$F$146:$F$362)</f>
        <v>#N/A</v>
      </c>
      <c r="J587" s="45" t="e">
        <f>_xlfn.XLOOKUP(Tabla12[[#This Row],[nodoc]],'[1]Temporales 2022'!$B$146:$B$362,'[1]Temporales 2022'!$G$146:$G$362)</f>
        <v>#N/A</v>
      </c>
      <c r="K587" s="43">
        <v>15000</v>
      </c>
      <c r="L587" s="46">
        <v>0</v>
      </c>
      <c r="M587" s="43">
        <v>456</v>
      </c>
      <c r="N587" s="43">
        <v>430.5</v>
      </c>
      <c r="O587" s="44">
        <f>+Tabla12[[#This Row],[sbruto]]-Tabla12[[#This Row],[Impuesto Sobre la R]]-Tabla12[[#This Row],[Seguro Familiar de]]-Tabla12[[#This Row],[AFP]]-Tabla12[[#This Row],[sneto]]</f>
        <v>1375.1200000000008</v>
      </c>
      <c r="P587" s="41">
        <v>12738.38</v>
      </c>
      <c r="Q587" s="15" t="str" cm="1">
        <f t="array" ref="Q587">_xlfn.XLOOKUP(Tabla12[[#This Row],[codigo]],Tabla5[codigo],LEFT(Tabla5[Genero],1))</f>
        <v>M</v>
      </c>
      <c r="R587" s="15" t="str">
        <f>_xlfn.XLOOKUP(Tabla12[[#This Row],[codigo]],Tabla5[codigo],Tabla5[Lugar Funciones Codigo])</f>
        <v>01.83.02.00.02</v>
      </c>
    </row>
    <row r="588" spans="1:18">
      <c r="A588" s="40" t="s">
        <v>11</v>
      </c>
      <c r="B588" s="40" t="str">
        <f t="shared" si="9"/>
        <v>2.1.1.1.0103100965593</v>
      </c>
      <c r="C588" s="40" t="str">
        <f>_xlfn.XLOOKUP(A588,ctas[Tipo Empleado],ctas[cta])</f>
        <v>2.1.1.1.01</v>
      </c>
      <c r="D588" s="40" t="s">
        <v>1576</v>
      </c>
      <c r="E588" s="40" t="str">
        <f>_xlfn.XLOOKUP(Tabla12[[#This Row],[codigo]],Tabla5[codigo],Tabla5[Empleado])</f>
        <v>APOLONIA DEL CARMEN TAVERAS TAVERAS</v>
      </c>
      <c r="F588" s="40" t="str">
        <f>_xlfn.XLOOKUP(Tabla12[[#This Row],[codigo]],Tabla5[codigo],Tabla5[Cargo])</f>
        <v>ENC. COBROS</v>
      </c>
      <c r="G588" s="40" t="str">
        <f>_xlfn.XLOOKUP(Tabla12[[#This Row],[codigo]],Tabla5[codigo],Tabla5[Lugar Funciones])</f>
        <v>GRAN TEATRO DEL CIBAO</v>
      </c>
      <c r="H588" s="45" t="str">
        <f>Tabla12[[#This Row],[TIPO]]</f>
        <v>FIJO</v>
      </c>
      <c r="I588" s="45" t="e">
        <f>_xlfn.XLOOKUP(Tabla12[[#This Row],[nodoc]],'[1]Temporales 2022'!$B$146:$B$362,'[1]Temporales 2022'!$F$146:$F$362)</f>
        <v>#N/A</v>
      </c>
      <c r="J588" s="45" t="e">
        <f>_xlfn.XLOOKUP(Tabla12[[#This Row],[nodoc]],'[1]Temporales 2022'!$B$146:$B$362,'[1]Temporales 2022'!$G$146:$G$362)</f>
        <v>#N/A</v>
      </c>
      <c r="K588" s="43">
        <v>14800.5</v>
      </c>
      <c r="L588" s="46">
        <v>0</v>
      </c>
      <c r="M588" s="43">
        <v>449.94</v>
      </c>
      <c r="N588" s="43">
        <v>424.77</v>
      </c>
      <c r="O588" s="44">
        <f>+Tabla12[[#This Row],[sbruto]]-Tabla12[[#This Row],[Impuesto Sobre la R]]-Tabla12[[#This Row],[Seguro Familiar de]]-Tabla12[[#This Row],[AFP]]-Tabla12[[#This Row],[sneto]]</f>
        <v>324.99999999999818</v>
      </c>
      <c r="P588" s="41">
        <v>13600.79</v>
      </c>
      <c r="Q588" s="15" t="str" cm="1">
        <f t="array" ref="Q588">_xlfn.XLOOKUP(Tabla12[[#This Row],[codigo]],Tabla5[codigo],LEFT(Tabla5[Genero],1))</f>
        <v>F</v>
      </c>
      <c r="R588" s="15" t="str">
        <f>_xlfn.XLOOKUP(Tabla12[[#This Row],[codigo]],Tabla5[codigo],Tabla5[Lugar Funciones Codigo])</f>
        <v>01.83.02.00.02</v>
      </c>
    </row>
    <row r="589" spans="1:18">
      <c r="A589" s="40" t="s">
        <v>11</v>
      </c>
      <c r="B589" s="40" t="str">
        <f t="shared" si="9"/>
        <v>2.1.1.1.0103100035744</v>
      </c>
      <c r="C589" s="40" t="str">
        <f>_xlfn.XLOOKUP(A589,ctas[Tipo Empleado],ctas[cta])</f>
        <v>2.1.1.1.01</v>
      </c>
      <c r="D589" s="40" t="s">
        <v>2800</v>
      </c>
      <c r="E589" s="40" t="str">
        <f>_xlfn.XLOOKUP(Tabla12[[#This Row],[codigo]],Tabla5[codigo],Tabla5[Empleado])</f>
        <v>DAGOBERTO LUNA RODRIGUEZ</v>
      </c>
      <c r="F589" s="40" t="str">
        <f>_xlfn.XLOOKUP(Tabla12[[#This Row],[codigo]],Tabla5[codigo],Tabla5[Cargo])</f>
        <v>ELECTRICISTA</v>
      </c>
      <c r="G589" s="40" t="str">
        <f>_xlfn.XLOOKUP(Tabla12[[#This Row],[codigo]],Tabla5[codigo],Tabla5[Lugar Funciones])</f>
        <v>GRAN TEATRO DEL CIBAO</v>
      </c>
      <c r="H589" s="45" t="str">
        <f>Tabla12[[#This Row],[TIPO]]</f>
        <v>FIJO</v>
      </c>
      <c r="I589" s="45" t="e">
        <f>_xlfn.XLOOKUP(Tabla12[[#This Row],[nodoc]],'[1]Temporales 2022'!$B$146:$B$362,'[1]Temporales 2022'!$F$146:$F$362)</f>
        <v>#N/A</v>
      </c>
      <c r="J589" s="45" t="e">
        <f>_xlfn.XLOOKUP(Tabla12[[#This Row],[nodoc]],'[1]Temporales 2022'!$B$146:$B$362,'[1]Temporales 2022'!$G$146:$G$362)</f>
        <v>#N/A</v>
      </c>
      <c r="K589" s="43">
        <v>11758.18</v>
      </c>
      <c r="L589" s="46">
        <v>0</v>
      </c>
      <c r="M589" s="43">
        <v>357.45</v>
      </c>
      <c r="N589" s="43">
        <v>337.46</v>
      </c>
      <c r="O589" s="44">
        <f>+Tabla12[[#This Row],[sbruto]]-Tabla12[[#This Row],[Impuesto Sobre la R]]-Tabla12[[#This Row],[Seguro Familiar de]]-Tabla12[[#This Row],[AFP]]-Tabla12[[#This Row],[sneto]]</f>
        <v>325</v>
      </c>
      <c r="P589" s="41">
        <v>10738.27</v>
      </c>
      <c r="Q589" s="15" t="str" cm="1">
        <f t="array" ref="Q589">_xlfn.XLOOKUP(Tabla12[[#This Row],[codigo]],Tabla5[codigo],LEFT(Tabla5[Genero],1))</f>
        <v>M</v>
      </c>
      <c r="R589" s="15" t="str">
        <f>_xlfn.XLOOKUP(Tabla12[[#This Row],[codigo]],Tabla5[codigo],Tabla5[Lugar Funciones Codigo])</f>
        <v>01.83.02.00.02</v>
      </c>
    </row>
    <row r="590" spans="1:18">
      <c r="A590" s="40" t="s">
        <v>11</v>
      </c>
      <c r="B590" s="40" t="str">
        <f t="shared" si="9"/>
        <v>2.1.1.1.0103102751074</v>
      </c>
      <c r="C590" s="40" t="str">
        <f>_xlfn.XLOOKUP(A590,ctas[Tipo Empleado],ctas[cta])</f>
        <v>2.1.1.1.01</v>
      </c>
      <c r="D590" s="40" t="s">
        <v>2864</v>
      </c>
      <c r="E590" s="40" t="str">
        <f>_xlfn.XLOOKUP(Tabla12[[#This Row],[codigo]],Tabla5[codigo],Tabla5[Empleado])</f>
        <v>JOSE FEDERICO INFANTE PARRA</v>
      </c>
      <c r="F590" s="40" t="str">
        <f>_xlfn.XLOOKUP(Tabla12[[#This Row],[codigo]],Tabla5[codigo],Tabla5[Cargo])</f>
        <v>ELECTRICISTA</v>
      </c>
      <c r="G590" s="40" t="str">
        <f>_xlfn.XLOOKUP(Tabla12[[#This Row],[codigo]],Tabla5[codigo],Tabla5[Lugar Funciones])</f>
        <v>GRAN TEATRO DEL CIBAO</v>
      </c>
      <c r="H590" s="45" t="str">
        <f>Tabla12[[#This Row],[TIPO]]</f>
        <v>FIJO</v>
      </c>
      <c r="I590" s="45" t="e">
        <f>_xlfn.XLOOKUP(Tabla12[[#This Row],[nodoc]],'[1]Temporales 2022'!$B$146:$B$362,'[1]Temporales 2022'!$F$146:$F$362)</f>
        <v>#N/A</v>
      </c>
      <c r="J590" s="45" t="e">
        <f>_xlfn.XLOOKUP(Tabla12[[#This Row],[nodoc]],'[1]Temporales 2022'!$B$146:$B$362,'[1]Temporales 2022'!$G$146:$G$362)</f>
        <v>#N/A</v>
      </c>
      <c r="K590" s="43">
        <v>11758.18</v>
      </c>
      <c r="L590" s="46">
        <v>0</v>
      </c>
      <c r="M590" s="43">
        <v>357.45</v>
      </c>
      <c r="N590" s="43">
        <v>337.46</v>
      </c>
      <c r="O590" s="44">
        <f>+Tabla12[[#This Row],[sbruto]]-Tabla12[[#This Row],[Impuesto Sobre la R]]-Tabla12[[#This Row],[Seguro Familiar de]]-Tabla12[[#This Row],[AFP]]-Tabla12[[#This Row],[sneto]]</f>
        <v>1025</v>
      </c>
      <c r="P590" s="41">
        <v>10038.27</v>
      </c>
      <c r="Q590" s="15" t="str" cm="1">
        <f t="array" ref="Q590">_xlfn.XLOOKUP(Tabla12[[#This Row],[codigo]],Tabla5[codigo],LEFT(Tabla5[Genero],1))</f>
        <v>M</v>
      </c>
      <c r="R590" s="15" t="str">
        <f>_xlfn.XLOOKUP(Tabla12[[#This Row],[codigo]],Tabla5[codigo],Tabla5[Lugar Funciones Codigo])</f>
        <v>01.83.02.00.02</v>
      </c>
    </row>
    <row r="591" spans="1:18">
      <c r="A591" s="40" t="s">
        <v>11</v>
      </c>
      <c r="B591" s="40" t="str">
        <f t="shared" si="9"/>
        <v>2.1.1.1.0103100481906</v>
      </c>
      <c r="C591" s="40" t="str">
        <f>_xlfn.XLOOKUP(A591,ctas[Tipo Empleado],ctas[cta])</f>
        <v>2.1.1.1.01</v>
      </c>
      <c r="D591" s="40" t="s">
        <v>2779</v>
      </c>
      <c r="E591" s="40" t="str">
        <f>_xlfn.XLOOKUP(Tabla12[[#This Row],[codigo]],Tabla5[codigo],Tabla5[Empleado])</f>
        <v>ARMANDO ANDRES TORIBIO ABREU</v>
      </c>
      <c r="F591" s="40" t="str">
        <f>_xlfn.XLOOKUP(Tabla12[[#This Row],[codigo]],Tabla5[codigo],Tabla5[Cargo])</f>
        <v>CHOFER I</v>
      </c>
      <c r="G591" s="40" t="str">
        <f>_xlfn.XLOOKUP(Tabla12[[#This Row],[codigo]],Tabla5[codigo],Tabla5[Lugar Funciones])</f>
        <v>GRAN TEATRO DEL CIBAO</v>
      </c>
      <c r="H591" s="45" t="str">
        <f>Tabla12[[#This Row],[TIPO]]</f>
        <v>FIJO</v>
      </c>
      <c r="I591" s="45" t="e">
        <f>_xlfn.XLOOKUP(Tabla12[[#This Row],[nodoc]],'[1]Temporales 2022'!$B$146:$B$362,'[1]Temporales 2022'!$F$146:$F$362)</f>
        <v>#N/A</v>
      </c>
      <c r="J591" s="45" t="e">
        <f>_xlfn.XLOOKUP(Tabla12[[#This Row],[nodoc]],'[1]Temporales 2022'!$B$146:$B$362,'[1]Temporales 2022'!$G$146:$G$362)</f>
        <v>#N/A</v>
      </c>
      <c r="K591" s="43">
        <v>10000</v>
      </c>
      <c r="L591" s="46">
        <v>0</v>
      </c>
      <c r="M591" s="43">
        <v>304</v>
      </c>
      <c r="N591" s="43">
        <v>287</v>
      </c>
      <c r="O591" s="44">
        <f>+Tabla12[[#This Row],[sbruto]]-Tabla12[[#This Row],[Impuesto Sobre la R]]-Tabla12[[#This Row],[Seguro Familiar de]]-Tabla12[[#This Row],[AFP]]-Tabla12[[#This Row],[sneto]]</f>
        <v>325</v>
      </c>
      <c r="P591" s="41">
        <v>9084</v>
      </c>
      <c r="Q591" s="15" t="str" cm="1">
        <f t="array" ref="Q591">_xlfn.XLOOKUP(Tabla12[[#This Row],[codigo]],Tabla5[codigo],LEFT(Tabla5[Genero],1))</f>
        <v>M</v>
      </c>
      <c r="R591" s="15" t="str">
        <f>_xlfn.XLOOKUP(Tabla12[[#This Row],[codigo]],Tabla5[codigo],Tabla5[Lugar Funciones Codigo])</f>
        <v>01.83.02.00.02</v>
      </c>
    </row>
    <row r="592" spans="1:18">
      <c r="A592" s="40" t="s">
        <v>11</v>
      </c>
      <c r="B592" s="40" t="str">
        <f t="shared" si="9"/>
        <v>2.1.1.1.0103104922004</v>
      </c>
      <c r="C592" s="40" t="str">
        <f>_xlfn.XLOOKUP(A592,ctas[Tipo Empleado],ctas[cta])</f>
        <v>2.1.1.1.01</v>
      </c>
      <c r="D592" s="40" t="s">
        <v>2785</v>
      </c>
      <c r="E592" s="40" t="str">
        <f>_xlfn.XLOOKUP(Tabla12[[#This Row],[codigo]],Tabla5[codigo],Tabla5[Empleado])</f>
        <v>BRENDA ALTAGRACIA RAMOS</v>
      </c>
      <c r="F592" s="40" t="str">
        <f>_xlfn.XLOOKUP(Tabla12[[#This Row],[codigo]],Tabla5[codigo],Tabla5[Cargo])</f>
        <v>CONSERJE</v>
      </c>
      <c r="G592" s="40" t="str">
        <f>_xlfn.XLOOKUP(Tabla12[[#This Row],[codigo]],Tabla5[codigo],Tabla5[Lugar Funciones])</f>
        <v>GRAN TEATRO DEL CIBAO</v>
      </c>
      <c r="H592" s="45" t="str">
        <f>Tabla12[[#This Row],[TIPO]]</f>
        <v>FIJO</v>
      </c>
      <c r="I592" s="45" t="e">
        <f>_xlfn.XLOOKUP(Tabla12[[#This Row],[nodoc]],'[1]Temporales 2022'!$B$146:$B$362,'[1]Temporales 2022'!$F$146:$F$362)</f>
        <v>#N/A</v>
      </c>
      <c r="J592" s="45" t="e">
        <f>_xlfn.XLOOKUP(Tabla12[[#This Row],[nodoc]],'[1]Temporales 2022'!$B$146:$B$362,'[1]Temporales 2022'!$G$146:$G$362)</f>
        <v>#N/A</v>
      </c>
      <c r="K592" s="43">
        <v>10000</v>
      </c>
      <c r="L592" s="46">
        <v>0</v>
      </c>
      <c r="M592" s="43">
        <v>304</v>
      </c>
      <c r="N592" s="43">
        <v>287</v>
      </c>
      <c r="O592" s="44">
        <f>+Tabla12[[#This Row],[sbruto]]-Tabla12[[#This Row],[Impuesto Sobre la R]]-Tabla12[[#This Row],[Seguro Familiar de]]-Tabla12[[#This Row],[AFP]]-Tabla12[[#This Row],[sneto]]</f>
        <v>25</v>
      </c>
      <c r="P592" s="41">
        <v>9384</v>
      </c>
      <c r="Q592" s="15" t="str" cm="1">
        <f t="array" ref="Q592">_xlfn.XLOOKUP(Tabla12[[#This Row],[codigo]],Tabla5[codigo],LEFT(Tabla5[Genero],1))</f>
        <v>F</v>
      </c>
      <c r="R592" s="15" t="str">
        <f>_xlfn.XLOOKUP(Tabla12[[#This Row],[codigo]],Tabla5[codigo],Tabla5[Lugar Funciones Codigo])</f>
        <v>01.83.02.00.02</v>
      </c>
    </row>
    <row r="593" spans="1:18">
      <c r="A593" s="40" t="s">
        <v>11</v>
      </c>
      <c r="B593" s="40" t="str">
        <f t="shared" si="9"/>
        <v>2.1.1.1.0103103410308</v>
      </c>
      <c r="C593" s="40" t="str">
        <f>_xlfn.XLOOKUP(A593,ctas[Tipo Empleado],ctas[cta])</f>
        <v>2.1.1.1.01</v>
      </c>
      <c r="D593" s="40" t="s">
        <v>2805</v>
      </c>
      <c r="E593" s="40" t="str">
        <f>_xlfn.XLOOKUP(Tabla12[[#This Row],[codigo]],Tabla5[codigo],Tabla5[Empleado])</f>
        <v>DELVI RAFAEL PERALTA MOSQUEA</v>
      </c>
      <c r="F593" s="40" t="str">
        <f>_xlfn.XLOOKUP(Tabla12[[#This Row],[codigo]],Tabla5[codigo],Tabla5[Cargo])</f>
        <v>AYUDANTE DE MANTENIMIENTO</v>
      </c>
      <c r="G593" s="40" t="str">
        <f>_xlfn.XLOOKUP(Tabla12[[#This Row],[codigo]],Tabla5[codigo],Tabla5[Lugar Funciones])</f>
        <v>GRAN TEATRO DEL CIBAO</v>
      </c>
      <c r="H593" s="43" t="str">
        <f>Tabla12[[#This Row],[TIPO]]</f>
        <v>FIJO</v>
      </c>
      <c r="I593" s="43" t="e">
        <f>_xlfn.XLOOKUP(Tabla12[[#This Row],[nodoc]],'[1]Temporales 2022'!$B$146:$B$362,'[1]Temporales 2022'!$F$146:$F$362)</f>
        <v>#N/A</v>
      </c>
      <c r="J593" s="43" t="e">
        <f>_xlfn.XLOOKUP(Tabla12[[#This Row],[nodoc]],'[1]Temporales 2022'!$B$146:$B$362,'[1]Temporales 2022'!$G$146:$G$362)</f>
        <v>#N/A</v>
      </c>
      <c r="K593" s="43">
        <v>10000</v>
      </c>
      <c r="L593" s="44">
        <v>0</v>
      </c>
      <c r="M593" s="43">
        <v>304</v>
      </c>
      <c r="N593" s="43">
        <v>287</v>
      </c>
      <c r="O593" s="44">
        <f>+Tabla12[[#This Row],[sbruto]]-Tabla12[[#This Row],[Impuesto Sobre la R]]-Tabla12[[#This Row],[Seguro Familiar de]]-Tabla12[[#This Row],[AFP]]-Tabla12[[#This Row],[sneto]]</f>
        <v>25</v>
      </c>
      <c r="P593" s="41">
        <v>9384</v>
      </c>
      <c r="Q593" s="15" t="str" cm="1">
        <f t="array" ref="Q593">_xlfn.XLOOKUP(Tabla12[[#This Row],[codigo]],Tabla5[codigo],LEFT(Tabla5[Genero],1))</f>
        <v>M</v>
      </c>
      <c r="R593" s="15" t="str">
        <f>_xlfn.XLOOKUP(Tabla12[[#This Row],[codigo]],Tabla5[codigo],Tabla5[Lugar Funciones Codigo])</f>
        <v>01.83.02.00.02</v>
      </c>
    </row>
    <row r="594" spans="1:18">
      <c r="A594" s="40" t="s">
        <v>11</v>
      </c>
      <c r="B594" s="40" t="str">
        <f t="shared" si="9"/>
        <v>2.1.1.1.0109500068185</v>
      </c>
      <c r="C594" s="40" t="str">
        <f>_xlfn.XLOOKUP(A594,ctas[Tipo Empleado],ctas[cta])</f>
        <v>2.1.1.1.01</v>
      </c>
      <c r="D594" s="40" t="s">
        <v>2835</v>
      </c>
      <c r="E594" s="40" t="str">
        <f>_xlfn.XLOOKUP(Tabla12[[#This Row],[codigo]],Tabla5[codigo],Tabla5[Empleado])</f>
        <v>FRESA ALTAGRACIA CASTILLO SANTOS</v>
      </c>
      <c r="F594" s="40" t="str">
        <f>_xlfn.XLOOKUP(Tabla12[[#This Row],[codigo]],Tabla5[codigo],Tabla5[Cargo])</f>
        <v>CONSERJE</v>
      </c>
      <c r="G594" s="40" t="str">
        <f>_xlfn.XLOOKUP(Tabla12[[#This Row],[codigo]],Tabla5[codigo],Tabla5[Lugar Funciones])</f>
        <v>GRAN TEATRO DEL CIBAO</v>
      </c>
      <c r="H594" s="43" t="str">
        <f>Tabla12[[#This Row],[TIPO]]</f>
        <v>FIJO</v>
      </c>
      <c r="I594" s="43" t="e">
        <f>_xlfn.XLOOKUP(Tabla12[[#This Row],[nodoc]],'[1]Temporales 2022'!$B$146:$B$362,'[1]Temporales 2022'!$F$146:$F$362)</f>
        <v>#N/A</v>
      </c>
      <c r="J594" s="43" t="e">
        <f>_xlfn.XLOOKUP(Tabla12[[#This Row],[nodoc]],'[1]Temporales 2022'!$B$146:$B$362,'[1]Temporales 2022'!$G$146:$G$362)</f>
        <v>#N/A</v>
      </c>
      <c r="K594" s="43">
        <v>10000</v>
      </c>
      <c r="L594" s="44">
        <v>0</v>
      </c>
      <c r="M594" s="43">
        <v>304</v>
      </c>
      <c r="N594" s="43">
        <v>287</v>
      </c>
      <c r="O594" s="44">
        <f>+Tabla12[[#This Row],[sbruto]]-Tabla12[[#This Row],[Impuesto Sobre la R]]-Tabla12[[#This Row],[Seguro Familiar de]]-Tabla12[[#This Row],[AFP]]-Tabla12[[#This Row],[sneto]]</f>
        <v>375</v>
      </c>
      <c r="P594" s="41">
        <v>9034</v>
      </c>
      <c r="Q594" s="15" t="str" cm="1">
        <f t="array" ref="Q594">_xlfn.XLOOKUP(Tabla12[[#This Row],[codigo]],Tabla5[codigo],LEFT(Tabla5[Genero],1))</f>
        <v>F</v>
      </c>
      <c r="R594" s="15" t="str">
        <f>_xlfn.XLOOKUP(Tabla12[[#This Row],[codigo]],Tabla5[codigo],Tabla5[Lugar Funciones Codigo])</f>
        <v>01.83.02.00.02</v>
      </c>
    </row>
    <row r="595" spans="1:18">
      <c r="A595" s="40" t="s">
        <v>11</v>
      </c>
      <c r="B595" s="40" t="str">
        <f t="shared" si="9"/>
        <v>2.1.1.1.0103104056563</v>
      </c>
      <c r="C595" s="40" t="str">
        <f>_xlfn.XLOOKUP(A595,ctas[Tipo Empleado],ctas[cta])</f>
        <v>2.1.1.1.01</v>
      </c>
      <c r="D595" s="40" t="s">
        <v>1591</v>
      </c>
      <c r="E595" s="40" t="str">
        <f>_xlfn.XLOOKUP(Tabla12[[#This Row],[codigo]],Tabla5[codigo],Tabla5[Empleado])</f>
        <v>GLENYS DOMINGA CONTRERAS ROSARIO</v>
      </c>
      <c r="F595" s="40" t="str">
        <f>_xlfn.XLOOKUP(Tabla12[[#This Row],[codigo]],Tabla5[codigo],Tabla5[Cargo])</f>
        <v>SECRETARIA I</v>
      </c>
      <c r="G595" s="40" t="str">
        <f>_xlfn.XLOOKUP(Tabla12[[#This Row],[codigo]],Tabla5[codigo],Tabla5[Lugar Funciones])</f>
        <v>GRAN TEATRO DEL CIBAO</v>
      </c>
      <c r="H595" s="45" t="str">
        <f>Tabla12[[#This Row],[TIPO]]</f>
        <v>FIJO</v>
      </c>
      <c r="I595" s="45" t="e">
        <f>_xlfn.XLOOKUP(Tabla12[[#This Row],[nodoc]],'[1]Temporales 2022'!$B$146:$B$362,'[1]Temporales 2022'!$F$146:$F$362)</f>
        <v>#N/A</v>
      </c>
      <c r="J595" s="45" t="e">
        <f>_xlfn.XLOOKUP(Tabla12[[#This Row],[nodoc]],'[1]Temporales 2022'!$B$146:$B$362,'[1]Temporales 2022'!$G$146:$G$362)</f>
        <v>#N/A</v>
      </c>
      <c r="K595" s="43">
        <v>10000</v>
      </c>
      <c r="L595" s="46">
        <v>0</v>
      </c>
      <c r="M595" s="43">
        <v>304</v>
      </c>
      <c r="N595" s="43">
        <v>287</v>
      </c>
      <c r="O595" s="44">
        <f>+Tabla12[[#This Row],[sbruto]]-Tabla12[[#This Row],[Impuesto Sobre la R]]-Tabla12[[#This Row],[Seguro Familiar de]]-Tabla12[[#This Row],[AFP]]-Tabla12[[#This Row],[sneto]]</f>
        <v>1675.12</v>
      </c>
      <c r="P595" s="41">
        <v>7733.88</v>
      </c>
      <c r="Q595" s="15" t="str" cm="1">
        <f t="array" ref="Q595">_xlfn.XLOOKUP(Tabla12[[#This Row],[codigo]],Tabla5[codigo],LEFT(Tabla5[Genero],1))</f>
        <v>F</v>
      </c>
      <c r="R595" s="15" t="str">
        <f>_xlfn.XLOOKUP(Tabla12[[#This Row],[codigo]],Tabla5[codigo],Tabla5[Lugar Funciones Codigo])</f>
        <v>01.83.02.00.02</v>
      </c>
    </row>
    <row r="596" spans="1:18">
      <c r="A596" s="40" t="s">
        <v>11</v>
      </c>
      <c r="B596" s="40" t="str">
        <f t="shared" si="9"/>
        <v>2.1.1.1.0103104500800</v>
      </c>
      <c r="C596" s="40" t="str">
        <f>_xlfn.XLOOKUP(A596,ctas[Tipo Empleado],ctas[cta])</f>
        <v>2.1.1.1.01</v>
      </c>
      <c r="D596" s="40" t="s">
        <v>2914</v>
      </c>
      <c r="E596" s="40" t="str">
        <f>_xlfn.XLOOKUP(Tabla12[[#This Row],[codigo]],Tabla5[codigo],Tabla5[Empleado])</f>
        <v>NOEL ARISTIDES GOMEZ ALBURQUERQUE</v>
      </c>
      <c r="F596" s="40" t="str">
        <f>_xlfn.XLOOKUP(Tabla12[[#This Row],[codigo]],Tabla5[codigo],Tabla5[Cargo])</f>
        <v>SONIDISTA</v>
      </c>
      <c r="G596" s="40" t="str">
        <f>_xlfn.XLOOKUP(Tabla12[[#This Row],[codigo]],Tabla5[codigo],Tabla5[Lugar Funciones])</f>
        <v>GRAN TEATRO DEL CIBAO</v>
      </c>
      <c r="H596" s="45" t="str">
        <f>Tabla12[[#This Row],[TIPO]]</f>
        <v>FIJO</v>
      </c>
      <c r="I596" s="45" t="e">
        <f>_xlfn.XLOOKUP(Tabla12[[#This Row],[nodoc]],'[1]Temporales 2022'!$B$146:$B$362,'[1]Temporales 2022'!$F$146:$F$362)</f>
        <v>#N/A</v>
      </c>
      <c r="J596" s="45" t="e">
        <f>_xlfn.XLOOKUP(Tabla12[[#This Row],[nodoc]],'[1]Temporales 2022'!$B$146:$B$362,'[1]Temporales 2022'!$G$146:$G$362)</f>
        <v>#N/A</v>
      </c>
      <c r="K596" s="43">
        <v>10000</v>
      </c>
      <c r="L596" s="46">
        <v>0</v>
      </c>
      <c r="M596" s="43">
        <v>304</v>
      </c>
      <c r="N596" s="43">
        <v>287</v>
      </c>
      <c r="O596" s="44">
        <f>+Tabla12[[#This Row],[sbruto]]-Tabla12[[#This Row],[Impuesto Sobre la R]]-Tabla12[[#This Row],[Seguro Familiar de]]-Tabla12[[#This Row],[AFP]]-Tabla12[[#This Row],[sneto]]</f>
        <v>325</v>
      </c>
      <c r="P596" s="41">
        <v>9084</v>
      </c>
      <c r="Q596" s="15" t="str" cm="1">
        <f t="array" ref="Q596">_xlfn.XLOOKUP(Tabla12[[#This Row],[codigo]],Tabla5[codigo],LEFT(Tabla5[Genero],1))</f>
        <v>M</v>
      </c>
      <c r="R596" s="15" t="str">
        <f>_xlfn.XLOOKUP(Tabla12[[#This Row],[codigo]],Tabla5[codigo],Tabla5[Lugar Funciones Codigo])</f>
        <v>01.83.02.00.02</v>
      </c>
    </row>
    <row r="597" spans="1:18">
      <c r="A597" s="40" t="s">
        <v>11</v>
      </c>
      <c r="B597" s="40" t="str">
        <f t="shared" si="9"/>
        <v>2.1.1.1.0103100421258</v>
      </c>
      <c r="C597" s="40" t="str">
        <f>_xlfn.XLOOKUP(A597,ctas[Tipo Empleado],ctas[cta])</f>
        <v>2.1.1.1.01</v>
      </c>
      <c r="D597" s="40" t="s">
        <v>2936</v>
      </c>
      <c r="E597" s="40" t="str">
        <f>_xlfn.XLOOKUP(Tabla12[[#This Row],[codigo]],Tabla5[codigo],Tabla5[Empleado])</f>
        <v>SIXTO RAFAEL GUTIERREZ GARCIA</v>
      </c>
      <c r="F597" s="40" t="str">
        <f>_xlfn.XLOOKUP(Tabla12[[#This Row],[codigo]],Tabla5[codigo],Tabla5[Cargo])</f>
        <v>TRAMOYA</v>
      </c>
      <c r="G597" s="40" t="str">
        <f>_xlfn.XLOOKUP(Tabla12[[#This Row],[codigo]],Tabla5[codigo],Tabla5[Lugar Funciones])</f>
        <v>GRAN TEATRO DEL CIBAO</v>
      </c>
      <c r="H597" s="45" t="str">
        <f>Tabla12[[#This Row],[TIPO]]</f>
        <v>FIJO</v>
      </c>
      <c r="I597" s="45" t="e">
        <f>_xlfn.XLOOKUP(Tabla12[[#This Row],[nodoc]],'[1]Temporales 2022'!$B$146:$B$362,'[1]Temporales 2022'!$F$146:$F$362)</f>
        <v>#N/A</v>
      </c>
      <c r="J597" s="45" t="e">
        <f>_xlfn.XLOOKUP(Tabla12[[#This Row],[nodoc]],'[1]Temporales 2022'!$B$146:$B$362,'[1]Temporales 2022'!$G$146:$G$362)</f>
        <v>#N/A</v>
      </c>
      <c r="K597" s="43">
        <v>10000</v>
      </c>
      <c r="L597" s="46">
        <v>0</v>
      </c>
      <c r="M597" s="43">
        <v>304</v>
      </c>
      <c r="N597" s="43">
        <v>287</v>
      </c>
      <c r="O597" s="44">
        <f>+Tabla12[[#This Row],[sbruto]]-Tabla12[[#This Row],[Impuesto Sobre la R]]-Tabla12[[#This Row],[Seguro Familiar de]]-Tabla12[[#This Row],[AFP]]-Tabla12[[#This Row],[sneto]]</f>
        <v>25</v>
      </c>
      <c r="P597" s="41">
        <v>9384</v>
      </c>
      <c r="Q597" s="15" t="str" cm="1">
        <f t="array" ref="Q597">_xlfn.XLOOKUP(Tabla12[[#This Row],[codigo]],Tabla5[codigo],LEFT(Tabla5[Genero],1))</f>
        <v>M</v>
      </c>
      <c r="R597" s="15" t="str">
        <f>_xlfn.XLOOKUP(Tabla12[[#This Row],[codigo]],Tabla5[codigo],Tabla5[Lugar Funciones Codigo])</f>
        <v>01.83.02.00.02</v>
      </c>
    </row>
    <row r="598" spans="1:18">
      <c r="A598" s="40" t="s">
        <v>11</v>
      </c>
      <c r="B598" s="40" t="str">
        <f t="shared" si="9"/>
        <v>2.1.1.1.0103102941071</v>
      </c>
      <c r="C598" s="40" t="str">
        <f>_xlfn.XLOOKUP(A598,ctas[Tipo Empleado],ctas[cta])</f>
        <v>2.1.1.1.01</v>
      </c>
      <c r="D598" s="40" t="s">
        <v>2948</v>
      </c>
      <c r="E598" s="40" t="str">
        <f>_xlfn.XLOOKUP(Tabla12[[#This Row],[codigo]],Tabla5[codigo],Tabla5[Empleado])</f>
        <v>WELLINGTON ALEXANDER GIL PARRA</v>
      </c>
      <c r="F598" s="40" t="str">
        <f>_xlfn.XLOOKUP(Tabla12[[#This Row],[codigo]],Tabla5[codigo],Tabla5[Cargo])</f>
        <v>AYUDANTE TECNICO  ILUMINACION</v>
      </c>
      <c r="G598" s="40" t="str">
        <f>_xlfn.XLOOKUP(Tabla12[[#This Row],[codigo]],Tabla5[codigo],Tabla5[Lugar Funciones])</f>
        <v>GRAN TEATRO DEL CIBAO</v>
      </c>
      <c r="H598" s="45" t="str">
        <f>Tabla12[[#This Row],[TIPO]]</f>
        <v>FIJO</v>
      </c>
      <c r="I598" s="45" t="e">
        <f>_xlfn.XLOOKUP(Tabla12[[#This Row],[nodoc]],'[1]Temporales 2022'!$B$146:$B$362,'[1]Temporales 2022'!$F$146:$F$362)</f>
        <v>#N/A</v>
      </c>
      <c r="J598" s="45" t="e">
        <f>_xlfn.XLOOKUP(Tabla12[[#This Row],[nodoc]],'[1]Temporales 2022'!$B$146:$B$362,'[1]Temporales 2022'!$G$146:$G$362)</f>
        <v>#N/A</v>
      </c>
      <c r="K598" s="43">
        <v>10000</v>
      </c>
      <c r="L598" s="46">
        <v>0</v>
      </c>
      <c r="M598" s="43">
        <v>304</v>
      </c>
      <c r="N598" s="43">
        <v>287</v>
      </c>
      <c r="O598" s="44">
        <f>+Tabla12[[#This Row],[sbruto]]-Tabla12[[#This Row],[Impuesto Sobre la R]]-Tabla12[[#This Row],[Seguro Familiar de]]-Tabla12[[#This Row],[AFP]]-Tabla12[[#This Row],[sneto]]</f>
        <v>425</v>
      </c>
      <c r="P598" s="41">
        <v>8984</v>
      </c>
      <c r="Q598" s="15" t="str" cm="1">
        <f t="array" ref="Q598">_xlfn.XLOOKUP(Tabla12[[#This Row],[codigo]],Tabla5[codigo],LEFT(Tabla5[Genero],1))</f>
        <v>M</v>
      </c>
      <c r="R598" s="15" t="str">
        <f>_xlfn.XLOOKUP(Tabla12[[#This Row],[codigo]],Tabla5[codigo],Tabla5[Lugar Funciones Codigo])</f>
        <v>01.83.02.00.02</v>
      </c>
    </row>
    <row r="599" spans="1:18">
      <c r="A599" s="40" t="s">
        <v>11</v>
      </c>
      <c r="B599" s="40" t="str">
        <f t="shared" si="9"/>
        <v>2.1.1.1.0103100141443</v>
      </c>
      <c r="C599" s="40" t="str">
        <f>_xlfn.XLOOKUP(A599,ctas[Tipo Empleado],ctas[cta])</f>
        <v>2.1.1.1.01</v>
      </c>
      <c r="D599" s="40" t="s">
        <v>2951</v>
      </c>
      <c r="E599" s="40" t="str">
        <f>_xlfn.XLOOKUP(Tabla12[[#This Row],[codigo]],Tabla5[codigo],Tabla5[Empleado])</f>
        <v>WILLIAM TORIBIO</v>
      </c>
      <c r="F599" s="40" t="str">
        <f>_xlfn.XLOOKUP(Tabla12[[#This Row],[codigo]],Tabla5[codigo],Tabla5[Cargo])</f>
        <v>TRAMOYISTA</v>
      </c>
      <c r="G599" s="40" t="str">
        <f>_xlfn.XLOOKUP(Tabla12[[#This Row],[codigo]],Tabla5[codigo],Tabla5[Lugar Funciones])</f>
        <v>GRAN TEATRO DEL CIBAO</v>
      </c>
      <c r="H599" s="45" t="str">
        <f>Tabla12[[#This Row],[TIPO]]</f>
        <v>FIJO</v>
      </c>
      <c r="I599" s="45" t="e">
        <f>_xlfn.XLOOKUP(Tabla12[[#This Row],[nodoc]],'[1]Temporales 2022'!$B$146:$B$362,'[1]Temporales 2022'!$F$146:$F$362)</f>
        <v>#N/A</v>
      </c>
      <c r="J599" s="45" t="e">
        <f>_xlfn.XLOOKUP(Tabla12[[#This Row],[nodoc]],'[1]Temporales 2022'!$B$146:$B$362,'[1]Temporales 2022'!$G$146:$G$362)</f>
        <v>#N/A</v>
      </c>
      <c r="K599" s="43">
        <v>10000</v>
      </c>
      <c r="L599" s="46">
        <v>0</v>
      </c>
      <c r="M599" s="43">
        <v>304</v>
      </c>
      <c r="N599" s="43">
        <v>287</v>
      </c>
      <c r="O599" s="44">
        <f>+Tabla12[[#This Row],[sbruto]]-Tabla12[[#This Row],[Impuesto Sobre la R]]-Tabla12[[#This Row],[Seguro Familiar de]]-Tabla12[[#This Row],[AFP]]-Tabla12[[#This Row],[sneto]]</f>
        <v>325</v>
      </c>
      <c r="P599" s="41">
        <v>9084</v>
      </c>
      <c r="Q599" s="15" t="str" cm="1">
        <f t="array" ref="Q599">_xlfn.XLOOKUP(Tabla12[[#This Row],[codigo]],Tabla5[codigo],LEFT(Tabla5[Genero],1))</f>
        <v>M</v>
      </c>
      <c r="R599" s="15" t="str">
        <f>_xlfn.XLOOKUP(Tabla12[[#This Row],[codigo]],Tabla5[codigo],Tabla5[Lugar Funciones Codigo])</f>
        <v>01.83.02.00.02</v>
      </c>
    </row>
    <row r="600" spans="1:18">
      <c r="A600" s="40" t="s">
        <v>11</v>
      </c>
      <c r="B600" s="40" t="str">
        <f t="shared" si="9"/>
        <v>2.1.1.1.0103104788066</v>
      </c>
      <c r="C600" s="40" t="str">
        <f>_xlfn.XLOOKUP(A600,ctas[Tipo Empleado],ctas[cta])</f>
        <v>2.1.1.1.01</v>
      </c>
      <c r="D600" s="40" t="s">
        <v>2961</v>
      </c>
      <c r="E600" s="40" t="str">
        <f>_xlfn.XLOOKUP(Tabla12[[#This Row],[codigo]],Tabla5[codigo],Tabla5[Empleado])</f>
        <v>ZORINA DEL CARMEN CORNIEL PAULINO</v>
      </c>
      <c r="F600" s="40" t="str">
        <f>_xlfn.XLOOKUP(Tabla12[[#This Row],[codigo]],Tabla5[codigo],Tabla5[Cargo])</f>
        <v>CONSERJE</v>
      </c>
      <c r="G600" s="40" t="str">
        <f>_xlfn.XLOOKUP(Tabla12[[#This Row],[codigo]],Tabla5[codigo],Tabla5[Lugar Funciones])</f>
        <v>GRAN TEATRO DEL CIBAO</v>
      </c>
      <c r="H600" s="45" t="str">
        <f>Tabla12[[#This Row],[TIPO]]</f>
        <v>FIJO</v>
      </c>
      <c r="I600" s="45" t="e">
        <f>_xlfn.XLOOKUP(Tabla12[[#This Row],[nodoc]],'[1]Temporales 2022'!$B$146:$B$362,'[1]Temporales 2022'!$F$146:$F$362)</f>
        <v>#N/A</v>
      </c>
      <c r="J600" s="45" t="e">
        <f>_xlfn.XLOOKUP(Tabla12[[#This Row],[nodoc]],'[1]Temporales 2022'!$B$146:$B$362,'[1]Temporales 2022'!$G$146:$G$362)</f>
        <v>#N/A</v>
      </c>
      <c r="K600" s="43">
        <v>10000</v>
      </c>
      <c r="L600" s="46">
        <v>0</v>
      </c>
      <c r="M600" s="43">
        <v>304</v>
      </c>
      <c r="N600" s="43">
        <v>287</v>
      </c>
      <c r="O600" s="44">
        <f>+Tabla12[[#This Row],[sbruto]]-Tabla12[[#This Row],[Impuesto Sobre la R]]-Tabla12[[#This Row],[Seguro Familiar de]]-Tabla12[[#This Row],[AFP]]-Tabla12[[#This Row],[sneto]]</f>
        <v>25</v>
      </c>
      <c r="P600" s="41">
        <v>9384</v>
      </c>
      <c r="Q600" s="15" t="str" cm="1">
        <f t="array" ref="Q600">_xlfn.XLOOKUP(Tabla12[[#This Row],[codigo]],Tabla5[codigo],LEFT(Tabla5[Genero],1))</f>
        <v>F</v>
      </c>
      <c r="R600" s="15" t="str">
        <f>_xlfn.XLOOKUP(Tabla12[[#This Row],[codigo]],Tabla5[codigo],Tabla5[Lugar Funciones Codigo])</f>
        <v>01.83.02.00.02</v>
      </c>
    </row>
    <row r="601" spans="1:18">
      <c r="A601" s="40" t="s">
        <v>11</v>
      </c>
      <c r="B601" s="40" t="str">
        <f t="shared" si="9"/>
        <v>2.1.1.1.0140222472223</v>
      </c>
      <c r="C601" s="40" t="str">
        <f>_xlfn.XLOOKUP(A601,ctas[Tipo Empleado],ctas[cta])</f>
        <v>2.1.1.1.01</v>
      </c>
      <c r="D601" s="40" t="s">
        <v>2916</v>
      </c>
      <c r="E601" s="40" t="str">
        <f>_xlfn.XLOOKUP(Tabla12[[#This Row],[codigo]],Tabla5[codigo],Tabla5[Empleado])</f>
        <v>NOEMI ELIZABETH RODRIGUEZ ORTEGA</v>
      </c>
      <c r="F601" s="40" t="str">
        <f>_xlfn.XLOOKUP(Tabla12[[#This Row],[codigo]],Tabla5[codigo],Tabla5[Cargo])</f>
        <v>SECRETARIA</v>
      </c>
      <c r="G601" s="40" t="str">
        <f>_xlfn.XLOOKUP(Tabla12[[#This Row],[codigo]],Tabla5[codigo],Tabla5[Lugar Funciones])</f>
        <v>CENTRO DE LA CULTURA DE SANTIAGO</v>
      </c>
      <c r="H601" s="45" t="str">
        <f>Tabla12[[#This Row],[TIPO]]</f>
        <v>FIJO</v>
      </c>
      <c r="I601" s="45" t="e">
        <f>_xlfn.XLOOKUP(Tabla12[[#This Row],[nodoc]],'[1]Temporales 2022'!$B$146:$B$362,'[1]Temporales 2022'!$F$146:$F$362)</f>
        <v>#N/A</v>
      </c>
      <c r="J601" s="45" t="e">
        <f>_xlfn.XLOOKUP(Tabla12[[#This Row],[nodoc]],'[1]Temporales 2022'!$B$146:$B$362,'[1]Temporales 2022'!$G$146:$G$362)</f>
        <v>#N/A</v>
      </c>
      <c r="K601" s="43">
        <v>25000</v>
      </c>
      <c r="L601" s="46">
        <v>0</v>
      </c>
      <c r="M601" s="43">
        <v>760</v>
      </c>
      <c r="N601" s="43">
        <v>717.5</v>
      </c>
      <c r="O601" s="44">
        <f>+Tabla12[[#This Row],[sbruto]]-Tabla12[[#This Row],[Impuesto Sobre la R]]-Tabla12[[#This Row],[Seguro Familiar de]]-Tabla12[[#This Row],[AFP]]-Tabla12[[#This Row],[sneto]]</f>
        <v>25</v>
      </c>
      <c r="P601" s="41">
        <v>23497.5</v>
      </c>
      <c r="Q601" s="15" t="str" cm="1">
        <f t="array" ref="Q601">_xlfn.XLOOKUP(Tabla12[[#This Row],[codigo]],Tabla5[codigo],LEFT(Tabla5[Genero],1))</f>
        <v>F</v>
      </c>
      <c r="R601" s="15" t="str">
        <f>_xlfn.XLOOKUP(Tabla12[[#This Row],[codigo]],Tabla5[codigo],Tabla5[Lugar Funciones Codigo])</f>
        <v>01.83.02.00.03</v>
      </c>
    </row>
    <row r="602" spans="1:18">
      <c r="A602" s="40" t="s">
        <v>11</v>
      </c>
      <c r="B602" s="40" t="str">
        <f t="shared" si="9"/>
        <v>2.1.1.1.0103100999154</v>
      </c>
      <c r="C602" s="40" t="str">
        <f>_xlfn.XLOOKUP(A602,ctas[Tipo Empleado],ctas[cta])</f>
        <v>2.1.1.1.01</v>
      </c>
      <c r="D602" s="40" t="s">
        <v>2924</v>
      </c>
      <c r="E602" s="40" t="str">
        <f>_xlfn.XLOOKUP(Tabla12[[#This Row],[codigo]],Tabla5[codigo],Tabla5[Empleado])</f>
        <v>RAMON MARINO MORALES</v>
      </c>
      <c r="F602" s="40" t="str">
        <f>_xlfn.XLOOKUP(Tabla12[[#This Row],[codigo]],Tabla5[codigo],Tabla5[Cargo])</f>
        <v>SUPERVISOR DE SEGURIDAD</v>
      </c>
      <c r="G602" s="40" t="str">
        <f>_xlfn.XLOOKUP(Tabla12[[#This Row],[codigo]],Tabla5[codigo],Tabla5[Lugar Funciones])</f>
        <v>CENTRO DE LA CULTURA DE SANTIAGO</v>
      </c>
      <c r="H602" s="43" t="str">
        <f>Tabla12[[#This Row],[TIPO]]</f>
        <v>FIJO</v>
      </c>
      <c r="I602" s="43" t="e">
        <f>_xlfn.XLOOKUP(Tabla12[[#This Row],[nodoc]],'[1]Temporales 2022'!$B$146:$B$362,'[1]Temporales 2022'!$F$146:$F$362)</f>
        <v>#N/A</v>
      </c>
      <c r="J602" s="43" t="e">
        <f>_xlfn.XLOOKUP(Tabla12[[#This Row],[nodoc]],'[1]Temporales 2022'!$B$146:$B$362,'[1]Temporales 2022'!$G$146:$G$362)</f>
        <v>#N/A</v>
      </c>
      <c r="K602" s="43">
        <v>20000</v>
      </c>
      <c r="L602" s="44">
        <v>0</v>
      </c>
      <c r="M602" s="43">
        <v>608</v>
      </c>
      <c r="N602" s="43">
        <v>574</v>
      </c>
      <c r="O602" s="44">
        <f>+Tabla12[[#This Row],[sbruto]]-Tabla12[[#This Row],[Impuesto Sobre la R]]-Tabla12[[#This Row],[Seguro Familiar de]]-Tabla12[[#This Row],[AFP]]-Tabla12[[#This Row],[sneto]]</f>
        <v>75</v>
      </c>
      <c r="P602" s="41">
        <v>18743</v>
      </c>
      <c r="Q602" s="15" t="str" cm="1">
        <f t="array" ref="Q602">_xlfn.XLOOKUP(Tabla12[[#This Row],[codigo]],Tabla5[codigo],LEFT(Tabla5[Genero],1))</f>
        <v>M</v>
      </c>
      <c r="R602" s="15" t="str">
        <f>_xlfn.XLOOKUP(Tabla12[[#This Row],[codigo]],Tabla5[codigo],Tabla5[Lugar Funciones Codigo])</f>
        <v>01.83.02.00.03</v>
      </c>
    </row>
    <row r="603" spans="1:18">
      <c r="A603" s="40" t="s">
        <v>11</v>
      </c>
      <c r="B603" s="40" t="str">
        <f t="shared" si="9"/>
        <v>2.1.1.1.0103102438540</v>
      </c>
      <c r="C603" s="40" t="str">
        <f>_xlfn.XLOOKUP(A603,ctas[Tipo Empleado],ctas[cta])</f>
        <v>2.1.1.1.01</v>
      </c>
      <c r="D603" s="40" t="s">
        <v>2843</v>
      </c>
      <c r="E603" s="40" t="str">
        <f>_xlfn.XLOOKUP(Tabla12[[#This Row],[codigo]],Tabla5[codigo],Tabla5[Empleado])</f>
        <v>GREGORIO CAPELLAN PEÑA</v>
      </c>
      <c r="F603" s="40" t="str">
        <f>_xlfn.XLOOKUP(Tabla12[[#This Row],[codigo]],Tabla5[codigo],Tabla5[Cargo])</f>
        <v>ASISTENTE</v>
      </c>
      <c r="G603" s="40" t="str">
        <f>_xlfn.XLOOKUP(Tabla12[[#This Row],[codigo]],Tabla5[codigo],Tabla5[Lugar Funciones])</f>
        <v>CENTRO DE LA CULTURA DE SANTIAGO</v>
      </c>
      <c r="H603" s="43" t="str">
        <f>Tabla12[[#This Row],[TIPO]]</f>
        <v>FIJO</v>
      </c>
      <c r="I603" s="43" t="e">
        <f>_xlfn.XLOOKUP(Tabla12[[#This Row],[nodoc]],'[1]Temporales 2022'!$B$146:$B$362,'[1]Temporales 2022'!$F$146:$F$362)</f>
        <v>#N/A</v>
      </c>
      <c r="J603" s="43" t="e">
        <f>_xlfn.XLOOKUP(Tabla12[[#This Row],[nodoc]],'[1]Temporales 2022'!$B$146:$B$362,'[1]Temporales 2022'!$G$146:$G$362)</f>
        <v>#N/A</v>
      </c>
      <c r="K603" s="43">
        <v>17710</v>
      </c>
      <c r="L603" s="44">
        <v>0</v>
      </c>
      <c r="M603" s="43">
        <v>538.38</v>
      </c>
      <c r="N603" s="43">
        <v>508.28</v>
      </c>
      <c r="O603" s="44">
        <f>+Tabla12[[#This Row],[sbruto]]-Tabla12[[#This Row],[Impuesto Sobre la R]]-Tabla12[[#This Row],[Seguro Familiar de]]-Tabla12[[#This Row],[AFP]]-Tabla12[[#This Row],[sneto]]</f>
        <v>725</v>
      </c>
      <c r="P603" s="41">
        <v>15938.34</v>
      </c>
      <c r="Q603" s="15" t="str" cm="1">
        <f t="array" ref="Q603">_xlfn.XLOOKUP(Tabla12[[#This Row],[codigo]],Tabla5[codigo],LEFT(Tabla5[Genero],1))</f>
        <v>M</v>
      </c>
      <c r="R603" s="15" t="str">
        <f>_xlfn.XLOOKUP(Tabla12[[#This Row],[codigo]],Tabla5[codigo],Tabla5[Lugar Funciones Codigo])</f>
        <v>01.83.02.00.03</v>
      </c>
    </row>
    <row r="604" spans="1:18">
      <c r="A604" s="40" t="s">
        <v>11</v>
      </c>
      <c r="B604" s="40" t="str">
        <f t="shared" si="9"/>
        <v>2.1.1.1.0103104183649</v>
      </c>
      <c r="C604" s="40" t="str">
        <f>_xlfn.XLOOKUP(A604,ctas[Tipo Empleado],ctas[cta])</f>
        <v>2.1.1.1.01</v>
      </c>
      <c r="D604" s="40" t="s">
        <v>2796</v>
      </c>
      <c r="E604" s="40" t="str">
        <f>_xlfn.XLOOKUP(Tabla12[[#This Row],[codigo]],Tabla5[codigo],Tabla5[Empleado])</f>
        <v>CHRYSTIAN ARTURO REYES PEÑA</v>
      </c>
      <c r="F604" s="40" t="str">
        <f>_xlfn.XLOOKUP(Tabla12[[#This Row],[codigo]],Tabla5[codigo],Tabla5[Cargo])</f>
        <v>BAILARIN (A) FORKLORICO (A)</v>
      </c>
      <c r="G604" s="40" t="str">
        <f>_xlfn.XLOOKUP(Tabla12[[#This Row],[codigo]],Tabla5[codigo],Tabla5[Lugar Funciones])</f>
        <v>CENTRO DE LA CULTURA DE SANTIAGO</v>
      </c>
      <c r="H604" s="45" t="str">
        <f>Tabla12[[#This Row],[TIPO]]</f>
        <v>FIJO</v>
      </c>
      <c r="I604" s="45" t="e">
        <f>_xlfn.XLOOKUP(Tabla12[[#This Row],[nodoc]],'[1]Temporales 2022'!$B$146:$B$362,'[1]Temporales 2022'!$F$146:$F$362)</f>
        <v>#N/A</v>
      </c>
      <c r="J604" s="45" t="e">
        <f>_xlfn.XLOOKUP(Tabla12[[#This Row],[nodoc]],'[1]Temporales 2022'!$B$146:$B$362,'[1]Temporales 2022'!$G$146:$G$362)</f>
        <v>#N/A</v>
      </c>
      <c r="K604" s="43">
        <v>16500</v>
      </c>
      <c r="L604" s="46">
        <v>0</v>
      </c>
      <c r="M604" s="43">
        <v>501.6</v>
      </c>
      <c r="N604" s="43">
        <v>473.55</v>
      </c>
      <c r="O604" s="44">
        <f>+Tabla12[[#This Row],[sbruto]]-Tabla12[[#This Row],[Impuesto Sobre la R]]-Tabla12[[#This Row],[Seguro Familiar de]]-Tabla12[[#This Row],[AFP]]-Tabla12[[#This Row],[sneto]]</f>
        <v>75</v>
      </c>
      <c r="P604" s="41">
        <v>15449.85</v>
      </c>
      <c r="Q604" s="15" t="str" cm="1">
        <f t="array" ref="Q604">_xlfn.XLOOKUP(Tabla12[[#This Row],[codigo]],Tabla5[codigo],LEFT(Tabla5[Genero],1))</f>
        <v>F</v>
      </c>
      <c r="R604" s="15" t="str">
        <f>_xlfn.XLOOKUP(Tabla12[[#This Row],[codigo]],Tabla5[codigo],Tabla5[Lugar Funciones Codigo])</f>
        <v>01.83.02.00.03</v>
      </c>
    </row>
    <row r="605" spans="1:18">
      <c r="A605" s="40" t="s">
        <v>11</v>
      </c>
      <c r="B605" s="40" t="str">
        <f t="shared" si="9"/>
        <v>2.1.1.1.0103103248922</v>
      </c>
      <c r="C605" s="40" t="str">
        <f>_xlfn.XLOOKUP(A605,ctas[Tipo Empleado],ctas[cta])</f>
        <v>2.1.1.1.01</v>
      </c>
      <c r="D605" s="40" t="s">
        <v>2802</v>
      </c>
      <c r="E605" s="40" t="str">
        <f>_xlfn.XLOOKUP(Tabla12[[#This Row],[codigo]],Tabla5[codigo],Tabla5[Empleado])</f>
        <v>DANNY ROBERT DIAZ LOPEZ</v>
      </c>
      <c r="F605" s="40" t="str">
        <f>_xlfn.XLOOKUP(Tabla12[[#This Row],[codigo]],Tabla5[codigo],Tabla5[Cargo])</f>
        <v>BAILARIN</v>
      </c>
      <c r="G605" s="40" t="str">
        <f>_xlfn.XLOOKUP(Tabla12[[#This Row],[codigo]],Tabla5[codigo],Tabla5[Lugar Funciones])</f>
        <v>CENTRO DE LA CULTURA DE SANTIAGO</v>
      </c>
      <c r="H605" s="45" t="str">
        <f>Tabla12[[#This Row],[TIPO]]</f>
        <v>FIJO</v>
      </c>
      <c r="I605" s="45" t="e">
        <f>_xlfn.XLOOKUP(Tabla12[[#This Row],[nodoc]],'[1]Temporales 2022'!$B$146:$B$362,'[1]Temporales 2022'!$F$146:$F$362)</f>
        <v>#N/A</v>
      </c>
      <c r="J605" s="45" t="e">
        <f>_xlfn.XLOOKUP(Tabla12[[#This Row],[nodoc]],'[1]Temporales 2022'!$B$146:$B$362,'[1]Temporales 2022'!$G$146:$G$362)</f>
        <v>#N/A</v>
      </c>
      <c r="K605" s="43">
        <v>16500</v>
      </c>
      <c r="L605" s="46">
        <v>0</v>
      </c>
      <c r="M605" s="43">
        <v>501.6</v>
      </c>
      <c r="N605" s="43">
        <v>473.55</v>
      </c>
      <c r="O605" s="44">
        <f>+Tabla12[[#This Row],[sbruto]]-Tabla12[[#This Row],[Impuesto Sobre la R]]-Tabla12[[#This Row],[Seguro Familiar de]]-Tabla12[[#This Row],[AFP]]-Tabla12[[#This Row],[sneto]]</f>
        <v>25</v>
      </c>
      <c r="P605" s="41">
        <v>15499.85</v>
      </c>
      <c r="Q605" s="15" t="str" cm="1">
        <f t="array" ref="Q605">_xlfn.XLOOKUP(Tabla12[[#This Row],[codigo]],Tabla5[codigo],LEFT(Tabla5[Genero],1))</f>
        <v>M</v>
      </c>
      <c r="R605" s="15" t="str">
        <f>_xlfn.XLOOKUP(Tabla12[[#This Row],[codigo]],Tabla5[codigo],Tabla5[Lugar Funciones Codigo])</f>
        <v>01.83.02.00.03</v>
      </c>
    </row>
    <row r="606" spans="1:18">
      <c r="A606" s="40" t="s">
        <v>11</v>
      </c>
      <c r="B606" s="40" t="str">
        <f t="shared" si="9"/>
        <v>2.1.1.1.0103102156621</v>
      </c>
      <c r="C606" s="40" t="str">
        <f>_xlfn.XLOOKUP(A606,ctas[Tipo Empleado],ctas[cta])</f>
        <v>2.1.1.1.01</v>
      </c>
      <c r="D606" s="40" t="s">
        <v>2870</v>
      </c>
      <c r="E606" s="40" t="str">
        <f>_xlfn.XLOOKUP(Tabla12[[#This Row],[codigo]],Tabla5[codigo],Tabla5[Empleado])</f>
        <v>JOSE RAFAEL ORTIZ OVALLES</v>
      </c>
      <c r="F606" s="40" t="str">
        <f>_xlfn.XLOOKUP(Tabla12[[#This Row],[codigo]],Tabla5[codigo],Tabla5[Cargo])</f>
        <v>BAILARIN (A) FORKLORICO (A)</v>
      </c>
      <c r="G606" s="40" t="str">
        <f>_xlfn.XLOOKUP(Tabla12[[#This Row],[codigo]],Tabla5[codigo],Tabla5[Lugar Funciones])</f>
        <v>CENTRO DE LA CULTURA DE SANTIAGO</v>
      </c>
      <c r="H606" s="43" t="str">
        <f>Tabla12[[#This Row],[TIPO]]</f>
        <v>FIJO</v>
      </c>
      <c r="I606" s="43" t="e">
        <f>_xlfn.XLOOKUP(Tabla12[[#This Row],[nodoc]],'[1]Temporales 2022'!$B$146:$B$362,'[1]Temporales 2022'!$F$146:$F$362)</f>
        <v>#N/A</v>
      </c>
      <c r="J606" s="43" t="e">
        <f>_xlfn.XLOOKUP(Tabla12[[#This Row],[nodoc]],'[1]Temporales 2022'!$B$146:$B$362,'[1]Temporales 2022'!$G$146:$G$362)</f>
        <v>#N/A</v>
      </c>
      <c r="K606" s="43">
        <v>16500</v>
      </c>
      <c r="L606" s="44">
        <v>0</v>
      </c>
      <c r="M606" s="43">
        <v>501.6</v>
      </c>
      <c r="N606" s="43">
        <v>473.55</v>
      </c>
      <c r="O606" s="44">
        <f>+Tabla12[[#This Row],[sbruto]]-Tabla12[[#This Row],[Impuesto Sobre la R]]-Tabla12[[#This Row],[Seguro Familiar de]]-Tabla12[[#This Row],[AFP]]-Tabla12[[#This Row],[sneto]]</f>
        <v>375</v>
      </c>
      <c r="P606" s="41">
        <v>15149.85</v>
      </c>
      <c r="Q606" s="15" t="str" cm="1">
        <f t="array" ref="Q606">_xlfn.XLOOKUP(Tabla12[[#This Row],[codigo]],Tabla5[codigo],LEFT(Tabla5[Genero],1))</f>
        <v>M</v>
      </c>
      <c r="R606" s="15" t="str">
        <f>_xlfn.XLOOKUP(Tabla12[[#This Row],[codigo]],Tabla5[codigo],Tabla5[Lugar Funciones Codigo])</f>
        <v>01.83.02.00.03</v>
      </c>
    </row>
    <row r="607" spans="1:18">
      <c r="A607" s="40" t="s">
        <v>11</v>
      </c>
      <c r="B607" s="40" t="str">
        <f t="shared" si="9"/>
        <v>2.1.1.1.0103101147639</v>
      </c>
      <c r="C607" s="40" t="str">
        <f>_xlfn.XLOOKUP(A607,ctas[Tipo Empleado],ctas[cta])</f>
        <v>2.1.1.1.01</v>
      </c>
      <c r="D607" s="40" t="s">
        <v>2871</v>
      </c>
      <c r="E607" s="40" t="str">
        <f>_xlfn.XLOOKUP(Tabla12[[#This Row],[codigo]],Tabla5[codigo],Tabla5[Empleado])</f>
        <v>JOSE SINENCIO APOLINAR ESPINAL TAVERAS</v>
      </c>
      <c r="F607" s="40" t="str">
        <f>_xlfn.XLOOKUP(Tabla12[[#This Row],[codigo]],Tabla5[codigo],Tabla5[Cargo])</f>
        <v>BAILARIN Y PROF. FOLKLORICO</v>
      </c>
      <c r="G607" s="40" t="str">
        <f>_xlfn.XLOOKUP(Tabla12[[#This Row],[codigo]],Tabla5[codigo],Tabla5[Lugar Funciones])</f>
        <v>CENTRO DE LA CULTURA DE SANTIAGO</v>
      </c>
      <c r="H607" s="45" t="str">
        <f>Tabla12[[#This Row],[TIPO]]</f>
        <v>FIJO</v>
      </c>
      <c r="I607" s="45" t="e">
        <f>_xlfn.XLOOKUP(Tabla12[[#This Row],[nodoc]],'[1]Temporales 2022'!$B$146:$B$362,'[1]Temporales 2022'!$F$146:$F$362)</f>
        <v>#N/A</v>
      </c>
      <c r="J607" s="45" t="e">
        <f>_xlfn.XLOOKUP(Tabla12[[#This Row],[nodoc]],'[1]Temporales 2022'!$B$146:$B$362,'[1]Temporales 2022'!$G$146:$G$362)</f>
        <v>#N/A</v>
      </c>
      <c r="K607" s="43">
        <v>16500</v>
      </c>
      <c r="L607" s="46">
        <v>0</v>
      </c>
      <c r="M607" s="43">
        <v>501.6</v>
      </c>
      <c r="N607" s="43">
        <v>473.55</v>
      </c>
      <c r="O607" s="44">
        <f>+Tabla12[[#This Row],[sbruto]]-Tabla12[[#This Row],[Impuesto Sobre la R]]-Tabla12[[#This Row],[Seguro Familiar de]]-Tabla12[[#This Row],[AFP]]-Tabla12[[#This Row],[sneto]]</f>
        <v>375</v>
      </c>
      <c r="P607" s="41">
        <v>15149.85</v>
      </c>
      <c r="Q607" s="15" t="str" cm="1">
        <f t="array" ref="Q607">_xlfn.XLOOKUP(Tabla12[[#This Row],[codigo]],Tabla5[codigo],LEFT(Tabla5[Genero],1))</f>
        <v>M</v>
      </c>
      <c r="R607" s="15" t="str">
        <f>_xlfn.XLOOKUP(Tabla12[[#This Row],[codigo]],Tabla5[codigo],Tabla5[Lugar Funciones Codigo])</f>
        <v>01.83.02.00.03</v>
      </c>
    </row>
    <row r="608" spans="1:18">
      <c r="A608" s="40" t="s">
        <v>11</v>
      </c>
      <c r="B608" s="40" t="str">
        <f t="shared" si="9"/>
        <v>2.1.1.1.0103102432857</v>
      </c>
      <c r="C608" s="40" t="str">
        <f>_xlfn.XLOOKUP(A608,ctas[Tipo Empleado],ctas[cta])</f>
        <v>2.1.1.1.01</v>
      </c>
      <c r="D608" s="40" t="s">
        <v>1608</v>
      </c>
      <c r="E608" s="40" t="str">
        <f>_xlfn.XLOOKUP(Tabla12[[#This Row],[codigo]],Tabla5[codigo],Tabla5[Empleado])</f>
        <v>MARIA CEPEDA RODRIGUEZ</v>
      </c>
      <c r="F608" s="40" t="str">
        <f>_xlfn.XLOOKUP(Tabla12[[#This Row],[codigo]],Tabla5[codigo],Tabla5[Cargo])</f>
        <v>DIRECTOR (A)</v>
      </c>
      <c r="G608" s="40" t="str">
        <f>_xlfn.XLOOKUP(Tabla12[[#This Row],[codigo]],Tabla5[codigo],Tabla5[Lugar Funciones])</f>
        <v>CENTRO DE LA CULTURA DE SANTIAGO</v>
      </c>
      <c r="H608" s="45" t="str">
        <f>Tabla12[[#This Row],[TIPO]]</f>
        <v>FIJO</v>
      </c>
      <c r="I608" s="45" t="e">
        <f>_xlfn.XLOOKUP(Tabla12[[#This Row],[nodoc]],'[1]Temporales 2022'!$B$146:$B$362,'[1]Temporales 2022'!$F$146:$F$362)</f>
        <v>#N/A</v>
      </c>
      <c r="J608" s="45" t="e">
        <f>_xlfn.XLOOKUP(Tabla12[[#This Row],[nodoc]],'[1]Temporales 2022'!$B$146:$B$362,'[1]Temporales 2022'!$G$146:$G$362)</f>
        <v>#N/A</v>
      </c>
      <c r="K608" s="43">
        <v>16500</v>
      </c>
      <c r="L608" s="46">
        <v>0</v>
      </c>
      <c r="M608" s="43">
        <v>501.6</v>
      </c>
      <c r="N608" s="43">
        <v>473.55</v>
      </c>
      <c r="O608" s="44">
        <f>+Tabla12[[#This Row],[sbruto]]-Tabla12[[#This Row],[Impuesto Sobre la R]]-Tabla12[[#This Row],[Seguro Familiar de]]-Tabla12[[#This Row],[AFP]]-Tabla12[[#This Row],[sneto]]</f>
        <v>1425.1200000000008</v>
      </c>
      <c r="P608" s="41">
        <v>14099.73</v>
      </c>
      <c r="Q608" s="15" t="str" cm="1">
        <f t="array" ref="Q608">_xlfn.XLOOKUP(Tabla12[[#This Row],[codigo]],Tabla5[codigo],LEFT(Tabla5[Genero],1))</f>
        <v>F</v>
      </c>
      <c r="R608" s="15" t="str">
        <f>_xlfn.XLOOKUP(Tabla12[[#This Row],[codigo]],Tabla5[codigo],Tabla5[Lugar Funciones Codigo])</f>
        <v>01.83.02.00.03</v>
      </c>
    </row>
    <row r="609" spans="1:18">
      <c r="A609" s="40" t="s">
        <v>11</v>
      </c>
      <c r="B609" s="40" t="str">
        <f t="shared" si="9"/>
        <v>2.1.1.1.0109500169926</v>
      </c>
      <c r="C609" s="40" t="str">
        <f>_xlfn.XLOOKUP(A609,ctas[Tipo Empleado],ctas[cta])</f>
        <v>2.1.1.1.01</v>
      </c>
      <c r="D609" s="40" t="s">
        <v>1617</v>
      </c>
      <c r="E609" s="40" t="str">
        <f>_xlfn.XLOOKUP(Tabla12[[#This Row],[codigo]],Tabla5[codigo],Tabla5[Empleado])</f>
        <v>MILDRED RAFAELA CASTILLO MENDOZA</v>
      </c>
      <c r="F609" s="40" t="str">
        <f>_xlfn.XLOOKUP(Tabla12[[#This Row],[codigo]],Tabla5[codigo],Tabla5[Cargo])</f>
        <v>BAILARINA</v>
      </c>
      <c r="G609" s="40" t="str">
        <f>_xlfn.XLOOKUP(Tabla12[[#This Row],[codigo]],Tabla5[codigo],Tabla5[Lugar Funciones])</f>
        <v>CENTRO DE LA CULTURA DE SANTIAGO</v>
      </c>
      <c r="H609" s="45" t="str">
        <f>Tabla12[[#This Row],[TIPO]]</f>
        <v>FIJO</v>
      </c>
      <c r="I609" s="45" t="e">
        <f>_xlfn.XLOOKUP(Tabla12[[#This Row],[nodoc]],'[1]Temporales 2022'!$B$146:$B$362,'[1]Temporales 2022'!$F$146:$F$362)</f>
        <v>#N/A</v>
      </c>
      <c r="J609" s="45" t="e">
        <f>_xlfn.XLOOKUP(Tabla12[[#This Row],[nodoc]],'[1]Temporales 2022'!$B$146:$B$362,'[1]Temporales 2022'!$G$146:$G$362)</f>
        <v>#N/A</v>
      </c>
      <c r="K609" s="43">
        <v>16500</v>
      </c>
      <c r="L609" s="46">
        <v>0</v>
      </c>
      <c r="M609" s="43">
        <v>501.6</v>
      </c>
      <c r="N609" s="43">
        <v>473.55</v>
      </c>
      <c r="O609" s="44">
        <f>+Tabla12[[#This Row],[sbruto]]-Tabla12[[#This Row],[Impuesto Sobre la R]]-Tabla12[[#This Row],[Seguro Familiar de]]-Tabla12[[#This Row],[AFP]]-Tabla12[[#This Row],[sneto]]</f>
        <v>75</v>
      </c>
      <c r="P609" s="41">
        <v>15449.85</v>
      </c>
      <c r="Q609" s="15" t="str" cm="1">
        <f t="array" ref="Q609">_xlfn.XLOOKUP(Tabla12[[#This Row],[codigo]],Tabla5[codigo],LEFT(Tabla5[Genero],1))</f>
        <v>F</v>
      </c>
      <c r="R609" s="15" t="str">
        <f>_xlfn.XLOOKUP(Tabla12[[#This Row],[codigo]],Tabla5[codigo],Tabla5[Lugar Funciones Codigo])</f>
        <v>01.83.02.00.03</v>
      </c>
    </row>
    <row r="610" spans="1:18">
      <c r="A610" s="40" t="s">
        <v>11</v>
      </c>
      <c r="B610" s="40" t="str">
        <f t="shared" si="9"/>
        <v>2.1.1.1.0103100048564</v>
      </c>
      <c r="C610" s="40" t="str">
        <f>_xlfn.XLOOKUP(A610,ctas[Tipo Empleado],ctas[cta])</f>
        <v>2.1.1.1.01</v>
      </c>
      <c r="D610" s="40" t="s">
        <v>1619</v>
      </c>
      <c r="E610" s="40" t="str">
        <f>_xlfn.XLOOKUP(Tabla12[[#This Row],[codigo]],Tabla5[codigo],Tabla5[Empleado])</f>
        <v>ORFELINA MIROLIZA RODRIGUEZ DURAN</v>
      </c>
      <c r="F610" s="40" t="str">
        <f>_xlfn.XLOOKUP(Tabla12[[#This Row],[codigo]],Tabla5[codigo],Tabla5[Cargo])</f>
        <v>BAILARINA</v>
      </c>
      <c r="G610" s="40" t="str">
        <f>_xlfn.XLOOKUP(Tabla12[[#This Row],[codigo]],Tabla5[codigo],Tabla5[Lugar Funciones])</f>
        <v>CENTRO DE LA CULTURA DE SANTIAGO</v>
      </c>
      <c r="H610" s="45" t="str">
        <f>Tabla12[[#This Row],[TIPO]]</f>
        <v>FIJO</v>
      </c>
      <c r="I610" s="45" t="e">
        <f>_xlfn.XLOOKUP(Tabla12[[#This Row],[nodoc]],'[1]Temporales 2022'!$B$146:$B$362,'[1]Temporales 2022'!$F$146:$F$362)</f>
        <v>#N/A</v>
      </c>
      <c r="J610" s="45" t="e">
        <f>_xlfn.XLOOKUP(Tabla12[[#This Row],[nodoc]],'[1]Temporales 2022'!$B$146:$B$362,'[1]Temporales 2022'!$G$146:$G$362)</f>
        <v>#N/A</v>
      </c>
      <c r="K610" s="43">
        <v>16500</v>
      </c>
      <c r="L610" s="46">
        <v>0</v>
      </c>
      <c r="M610" s="43">
        <v>501.6</v>
      </c>
      <c r="N610" s="43">
        <v>473.55</v>
      </c>
      <c r="O610" s="44">
        <f>+Tabla12[[#This Row],[sbruto]]-Tabla12[[#This Row],[Impuesto Sobre la R]]-Tabla12[[#This Row],[Seguro Familiar de]]-Tabla12[[#This Row],[AFP]]-Tabla12[[#This Row],[sneto]]</f>
        <v>75</v>
      </c>
      <c r="P610" s="41">
        <v>15449.85</v>
      </c>
      <c r="Q610" s="15" t="str" cm="1">
        <f t="array" ref="Q610">_xlfn.XLOOKUP(Tabla12[[#This Row],[codigo]],Tabla5[codigo],LEFT(Tabla5[Genero],1))</f>
        <v>M</v>
      </c>
      <c r="R610" s="15" t="str">
        <f>_xlfn.XLOOKUP(Tabla12[[#This Row],[codigo]],Tabla5[codigo],Tabla5[Lugar Funciones Codigo])</f>
        <v>01.83.02.00.03</v>
      </c>
    </row>
    <row r="611" spans="1:18">
      <c r="A611" s="40" t="s">
        <v>11</v>
      </c>
      <c r="B611" s="40" t="str">
        <f t="shared" si="9"/>
        <v>2.1.1.1.0103102165838</v>
      </c>
      <c r="C611" s="40" t="str">
        <f>_xlfn.XLOOKUP(A611,ctas[Tipo Empleado],ctas[cta])</f>
        <v>2.1.1.1.01</v>
      </c>
      <c r="D611" s="40" t="s">
        <v>1594</v>
      </c>
      <c r="E611" s="40" t="str">
        <f>_xlfn.XLOOKUP(Tabla12[[#This Row],[codigo]],Tabla5[codigo],Tabla5[Empleado])</f>
        <v>JORGE EVARISTO VASQUEZ MORA</v>
      </c>
      <c r="F611" s="40" t="str">
        <f>_xlfn.XLOOKUP(Tabla12[[#This Row],[codigo]],Tabla5[codigo],Tabla5[Cargo])</f>
        <v>DIRECTOR MUSICAL</v>
      </c>
      <c r="G611" s="40" t="str">
        <f>_xlfn.XLOOKUP(Tabla12[[#This Row],[codigo]],Tabla5[codigo],Tabla5[Lugar Funciones])</f>
        <v>CENTRO DE LA CULTURA DE SANTIAGO</v>
      </c>
      <c r="H611" s="45" t="str">
        <f>Tabla12[[#This Row],[TIPO]]</f>
        <v>FIJO</v>
      </c>
      <c r="I611" s="45" t="e">
        <f>_xlfn.XLOOKUP(Tabla12[[#This Row],[nodoc]],'[1]Temporales 2022'!$B$146:$B$362,'[1]Temporales 2022'!$F$146:$F$362)</f>
        <v>#N/A</v>
      </c>
      <c r="J611" s="45" t="e">
        <f>_xlfn.XLOOKUP(Tabla12[[#This Row],[nodoc]],'[1]Temporales 2022'!$B$146:$B$362,'[1]Temporales 2022'!$G$146:$G$362)</f>
        <v>#N/A</v>
      </c>
      <c r="K611" s="43">
        <v>14850</v>
      </c>
      <c r="L611" s="46">
        <v>0</v>
      </c>
      <c r="M611" s="43">
        <v>451.44</v>
      </c>
      <c r="N611" s="43">
        <v>426.2</v>
      </c>
      <c r="O611" s="44">
        <f>+Tabla12[[#This Row],[sbruto]]-Tabla12[[#This Row],[Impuesto Sobre la R]]-Tabla12[[#This Row],[Seguro Familiar de]]-Tabla12[[#This Row],[AFP]]-Tabla12[[#This Row],[sneto]]</f>
        <v>474.99999999999818</v>
      </c>
      <c r="P611" s="41">
        <v>13497.36</v>
      </c>
      <c r="Q611" s="15" t="str" cm="1">
        <f t="array" ref="Q611">_xlfn.XLOOKUP(Tabla12[[#This Row],[codigo]],Tabla5[codigo],LEFT(Tabla5[Genero],1))</f>
        <v>M</v>
      </c>
      <c r="R611" s="15" t="str">
        <f>_xlfn.XLOOKUP(Tabla12[[#This Row],[codigo]],Tabla5[codigo],Tabla5[Lugar Funciones Codigo])</f>
        <v>01.83.02.00.03</v>
      </c>
    </row>
    <row r="612" spans="1:18">
      <c r="A612" s="40" t="s">
        <v>11</v>
      </c>
      <c r="B612" s="40" t="str">
        <f t="shared" si="9"/>
        <v>2.1.1.1.0140208923512</v>
      </c>
      <c r="C612" s="40" t="str">
        <f>_xlfn.XLOOKUP(A612,ctas[Tipo Empleado],ctas[cta])</f>
        <v>2.1.1.1.01</v>
      </c>
      <c r="D612" s="40" t="s">
        <v>2817</v>
      </c>
      <c r="E612" s="40" t="str">
        <f>_xlfn.XLOOKUP(Tabla12[[#This Row],[codigo]],Tabla5[codigo],Tabla5[Empleado])</f>
        <v>ERISON JUNIOR LIRIANO VALERIO</v>
      </c>
      <c r="F612" s="40" t="str">
        <f>_xlfn.XLOOKUP(Tabla12[[#This Row],[codigo]],Tabla5[codigo],Tabla5[Cargo])</f>
        <v>MENSAJERO EXTERNO</v>
      </c>
      <c r="G612" s="40" t="str">
        <f>_xlfn.XLOOKUP(Tabla12[[#This Row],[codigo]],Tabla5[codigo],Tabla5[Lugar Funciones])</f>
        <v>CENTRO DE LA CULTURA DE SANTIAGO</v>
      </c>
      <c r="H612" s="45" t="str">
        <f>Tabla12[[#This Row],[TIPO]]</f>
        <v>FIJO</v>
      </c>
      <c r="I612" s="45" t="e">
        <f>_xlfn.XLOOKUP(Tabla12[[#This Row],[nodoc]],'[1]Temporales 2022'!$B$146:$B$362,'[1]Temporales 2022'!$F$146:$F$362)</f>
        <v>#N/A</v>
      </c>
      <c r="J612" s="45" t="e">
        <f>_xlfn.XLOOKUP(Tabla12[[#This Row],[nodoc]],'[1]Temporales 2022'!$B$146:$B$362,'[1]Temporales 2022'!$G$146:$G$362)</f>
        <v>#N/A</v>
      </c>
      <c r="K612" s="43">
        <v>13200</v>
      </c>
      <c r="L612" s="46">
        <v>0</v>
      </c>
      <c r="M612" s="43">
        <v>401.28</v>
      </c>
      <c r="N612" s="43">
        <v>378.84</v>
      </c>
      <c r="O612" s="44">
        <f>+Tabla12[[#This Row],[sbruto]]-Tabla12[[#This Row],[Impuesto Sobre la R]]-Tabla12[[#This Row],[Seguro Familiar de]]-Tabla12[[#This Row],[AFP]]-Tabla12[[#This Row],[sneto]]</f>
        <v>25</v>
      </c>
      <c r="P612" s="41">
        <v>12394.88</v>
      </c>
      <c r="Q612" s="15" t="str" cm="1">
        <f t="array" ref="Q612">_xlfn.XLOOKUP(Tabla12[[#This Row],[codigo]],Tabla5[codigo],LEFT(Tabla5[Genero],1))</f>
        <v>M</v>
      </c>
      <c r="R612" s="15" t="str">
        <f>_xlfn.XLOOKUP(Tabla12[[#This Row],[codigo]],Tabla5[codigo],Tabla5[Lugar Funciones Codigo])</f>
        <v>01.83.02.00.03</v>
      </c>
    </row>
    <row r="613" spans="1:18">
      <c r="A613" s="40" t="s">
        <v>11</v>
      </c>
      <c r="B613" s="40" t="str">
        <f t="shared" si="9"/>
        <v>2.1.1.1.0103100816440</v>
      </c>
      <c r="C613" s="40" t="str">
        <f>_xlfn.XLOOKUP(A613,ctas[Tipo Empleado],ctas[cta])</f>
        <v>2.1.1.1.01</v>
      </c>
      <c r="D613" s="40" t="s">
        <v>2869</v>
      </c>
      <c r="E613" s="40" t="str">
        <f>_xlfn.XLOOKUP(Tabla12[[#This Row],[codigo]],Tabla5[codigo],Tabla5[Empleado])</f>
        <v>JOSE RAFAEL BIRCANN AYBAR</v>
      </c>
      <c r="F613" s="40" t="str">
        <f>_xlfn.XLOOKUP(Tabla12[[#This Row],[codigo]],Tabla5[codigo],Tabla5[Cargo])</f>
        <v>TRAMOYISTA</v>
      </c>
      <c r="G613" s="40" t="str">
        <f>_xlfn.XLOOKUP(Tabla12[[#This Row],[codigo]],Tabla5[codigo],Tabla5[Lugar Funciones])</f>
        <v>CENTRO DE LA CULTURA DE SANTIAGO</v>
      </c>
      <c r="H613" s="45" t="str">
        <f>Tabla12[[#This Row],[TIPO]]</f>
        <v>FIJO</v>
      </c>
      <c r="I613" s="45" t="e">
        <f>_xlfn.XLOOKUP(Tabla12[[#This Row],[nodoc]],'[1]Temporales 2022'!$B$146:$B$362,'[1]Temporales 2022'!$F$146:$F$362)</f>
        <v>#N/A</v>
      </c>
      <c r="J613" s="45" t="e">
        <f>_xlfn.XLOOKUP(Tabla12[[#This Row],[nodoc]],'[1]Temporales 2022'!$B$146:$B$362,'[1]Temporales 2022'!$G$146:$G$362)</f>
        <v>#N/A</v>
      </c>
      <c r="K613" s="43">
        <v>11400</v>
      </c>
      <c r="L613" s="46">
        <v>0</v>
      </c>
      <c r="M613" s="43">
        <v>346.56</v>
      </c>
      <c r="N613" s="43">
        <v>327.18</v>
      </c>
      <c r="O613" s="44">
        <f>+Tabla12[[#This Row],[sbruto]]-Tabla12[[#This Row],[Impuesto Sobre la R]]-Tabla12[[#This Row],[Seguro Familiar de]]-Tabla12[[#This Row],[AFP]]-Tabla12[[#This Row],[sneto]]</f>
        <v>25</v>
      </c>
      <c r="P613" s="41">
        <v>10701.26</v>
      </c>
      <c r="Q613" s="15" t="str" cm="1">
        <f t="array" ref="Q613">_xlfn.XLOOKUP(Tabla12[[#This Row],[codigo]],Tabla5[codigo],LEFT(Tabla5[Genero],1))</f>
        <v>M</v>
      </c>
      <c r="R613" s="15" t="str">
        <f>_xlfn.XLOOKUP(Tabla12[[#This Row],[codigo]],Tabla5[codigo],Tabla5[Lugar Funciones Codigo])</f>
        <v>01.83.02.00.03</v>
      </c>
    </row>
    <row r="614" spans="1:18">
      <c r="A614" s="40" t="s">
        <v>11</v>
      </c>
      <c r="B614" s="40" t="str">
        <f t="shared" si="9"/>
        <v>2.1.1.1.0103103062786</v>
      </c>
      <c r="C614" s="40" t="str">
        <f>_xlfn.XLOOKUP(A614,ctas[Tipo Empleado],ctas[cta])</f>
        <v>2.1.1.1.01</v>
      </c>
      <c r="D614" s="40" t="s">
        <v>2811</v>
      </c>
      <c r="E614" s="40" t="str">
        <f>_xlfn.XLOOKUP(Tabla12[[#This Row],[codigo]],Tabla5[codigo],Tabla5[Empleado])</f>
        <v>EDWARD ALFONSO CABRERA ROSARIO</v>
      </c>
      <c r="F614" s="40" t="str">
        <f>_xlfn.XLOOKUP(Tabla12[[#This Row],[codigo]],Tabla5[codigo],Tabla5[Cargo])</f>
        <v>VIGILANTE</v>
      </c>
      <c r="G614" s="40" t="str">
        <f>_xlfn.XLOOKUP(Tabla12[[#This Row],[codigo]],Tabla5[codigo],Tabla5[Lugar Funciones])</f>
        <v>CENTRO DE LA CULTURA DE SANTIAGO</v>
      </c>
      <c r="H614" s="45" t="str">
        <f>Tabla12[[#This Row],[TIPO]]</f>
        <v>FIJO</v>
      </c>
      <c r="I614" s="45" t="e">
        <f>_xlfn.XLOOKUP(Tabla12[[#This Row],[nodoc]],'[1]Temporales 2022'!$B$146:$B$362,'[1]Temporales 2022'!$F$146:$F$362)</f>
        <v>#N/A</v>
      </c>
      <c r="J614" s="45" t="e">
        <f>_xlfn.XLOOKUP(Tabla12[[#This Row],[nodoc]],'[1]Temporales 2022'!$B$146:$B$362,'[1]Temporales 2022'!$G$146:$G$362)</f>
        <v>#N/A</v>
      </c>
      <c r="K614" s="43">
        <v>11000</v>
      </c>
      <c r="L614" s="46">
        <v>0</v>
      </c>
      <c r="M614" s="43">
        <v>334.4</v>
      </c>
      <c r="N614" s="43">
        <v>315.7</v>
      </c>
      <c r="O614" s="44">
        <f>+Tabla12[[#This Row],[sbruto]]-Tabla12[[#This Row],[Impuesto Sobre la R]]-Tabla12[[#This Row],[Seguro Familiar de]]-Tabla12[[#This Row],[AFP]]-Tabla12[[#This Row],[sneto]]</f>
        <v>25</v>
      </c>
      <c r="P614" s="41">
        <v>10324.9</v>
      </c>
      <c r="Q614" s="15" t="str" cm="1">
        <f t="array" ref="Q614">_xlfn.XLOOKUP(Tabla12[[#This Row],[codigo]],Tabla5[codigo],LEFT(Tabla5[Genero],1))</f>
        <v>M</v>
      </c>
      <c r="R614" s="15" t="str">
        <f>_xlfn.XLOOKUP(Tabla12[[#This Row],[codigo]],Tabla5[codigo],Tabla5[Lugar Funciones Codigo])</f>
        <v>01.83.02.00.03</v>
      </c>
    </row>
    <row r="615" spans="1:18">
      <c r="A615" s="40" t="s">
        <v>11</v>
      </c>
      <c r="B615" s="40" t="str">
        <f t="shared" si="9"/>
        <v>2.1.1.1.0103102932021</v>
      </c>
      <c r="C615" s="40" t="str">
        <f>_xlfn.XLOOKUP(A615,ctas[Tipo Empleado],ctas[cta])</f>
        <v>2.1.1.1.01</v>
      </c>
      <c r="D615" s="40" t="s">
        <v>2860</v>
      </c>
      <c r="E615" s="40" t="str">
        <f>_xlfn.XLOOKUP(Tabla12[[#This Row],[codigo]],Tabla5[codigo],Tabla5[Empleado])</f>
        <v>JORGE ANTONIO FRANCO MARTE</v>
      </c>
      <c r="F615" s="40" t="str">
        <f>_xlfn.XLOOKUP(Tabla12[[#This Row],[codigo]],Tabla5[codigo],Tabla5[Cargo])</f>
        <v>SONIDISTA</v>
      </c>
      <c r="G615" s="40" t="str">
        <f>_xlfn.XLOOKUP(Tabla12[[#This Row],[codigo]],Tabla5[codigo],Tabla5[Lugar Funciones])</f>
        <v>CENTRO DE LA CULTURA DE SANTIAGO</v>
      </c>
      <c r="H615" s="45" t="str">
        <f>Tabla12[[#This Row],[TIPO]]</f>
        <v>FIJO</v>
      </c>
      <c r="I615" s="45" t="e">
        <f>_xlfn.XLOOKUP(Tabla12[[#This Row],[nodoc]],'[1]Temporales 2022'!$B$146:$B$362,'[1]Temporales 2022'!$F$146:$F$362)</f>
        <v>#N/A</v>
      </c>
      <c r="J615" s="45" t="e">
        <f>_xlfn.XLOOKUP(Tabla12[[#This Row],[nodoc]],'[1]Temporales 2022'!$B$146:$B$362,'[1]Temporales 2022'!$G$146:$G$362)</f>
        <v>#N/A</v>
      </c>
      <c r="K615" s="43">
        <v>11000</v>
      </c>
      <c r="L615" s="46">
        <v>0</v>
      </c>
      <c r="M615" s="43">
        <v>334.4</v>
      </c>
      <c r="N615" s="43">
        <v>315.7</v>
      </c>
      <c r="O615" s="44">
        <f>+Tabla12[[#This Row],[sbruto]]-Tabla12[[#This Row],[Impuesto Sobre la R]]-Tabla12[[#This Row],[Seguro Familiar de]]-Tabla12[[#This Row],[AFP]]-Tabla12[[#This Row],[sneto]]</f>
        <v>25</v>
      </c>
      <c r="P615" s="41">
        <v>10324.9</v>
      </c>
      <c r="Q615" s="15" t="str" cm="1">
        <f t="array" ref="Q615">_xlfn.XLOOKUP(Tabla12[[#This Row],[codigo]],Tabla5[codigo],LEFT(Tabla5[Genero],1))</f>
        <v>M</v>
      </c>
      <c r="R615" s="15" t="str">
        <f>_xlfn.XLOOKUP(Tabla12[[#This Row],[codigo]],Tabla5[codigo],Tabla5[Lugar Funciones Codigo])</f>
        <v>01.83.02.00.03</v>
      </c>
    </row>
    <row r="616" spans="1:18">
      <c r="A616" s="40" t="s">
        <v>11</v>
      </c>
      <c r="B616" s="40" t="str">
        <f t="shared" si="9"/>
        <v>2.1.1.1.0103100891930</v>
      </c>
      <c r="C616" s="40" t="str">
        <f>_xlfn.XLOOKUP(A616,ctas[Tipo Empleado],ctas[cta])</f>
        <v>2.1.1.1.01</v>
      </c>
      <c r="D616" s="40" t="s">
        <v>1599</v>
      </c>
      <c r="E616" s="40" t="str">
        <f>_xlfn.XLOOKUP(Tabla12[[#This Row],[codigo]],Tabla5[codigo],Tabla5[Empleado])</f>
        <v>LIDIA RAMONA ESPINAL ESTEVEZ</v>
      </c>
      <c r="F616" s="40" t="str">
        <f>_xlfn.XLOOKUP(Tabla12[[#This Row],[codigo]],Tabla5[codigo],Tabla5[Cargo])</f>
        <v>CONSERJE</v>
      </c>
      <c r="G616" s="40" t="str">
        <f>_xlfn.XLOOKUP(Tabla12[[#This Row],[codigo]],Tabla5[codigo],Tabla5[Lugar Funciones])</f>
        <v>CENTRO DE LA CULTURA DE SANTIAGO</v>
      </c>
      <c r="H616" s="45" t="str">
        <f>Tabla12[[#This Row],[TIPO]]</f>
        <v>FIJO</v>
      </c>
      <c r="I616" s="45" t="e">
        <f>_xlfn.XLOOKUP(Tabla12[[#This Row],[nodoc]],'[1]Temporales 2022'!$B$146:$B$362,'[1]Temporales 2022'!$F$146:$F$362)</f>
        <v>#N/A</v>
      </c>
      <c r="J616" s="45" t="e">
        <f>_xlfn.XLOOKUP(Tabla12[[#This Row],[nodoc]],'[1]Temporales 2022'!$B$146:$B$362,'[1]Temporales 2022'!$G$146:$G$362)</f>
        <v>#N/A</v>
      </c>
      <c r="K616" s="43">
        <v>11000</v>
      </c>
      <c r="L616" s="46">
        <v>0</v>
      </c>
      <c r="M616" s="43">
        <v>334.4</v>
      </c>
      <c r="N616" s="43">
        <v>315.7</v>
      </c>
      <c r="O616" s="44">
        <f>+Tabla12[[#This Row],[sbruto]]-Tabla12[[#This Row],[Impuesto Sobre la R]]-Tabla12[[#This Row],[Seguro Familiar de]]-Tabla12[[#This Row],[AFP]]-Tabla12[[#This Row],[sneto]]</f>
        <v>375</v>
      </c>
      <c r="P616" s="41">
        <v>9974.9</v>
      </c>
      <c r="Q616" s="15" t="str" cm="1">
        <f t="array" ref="Q616">_xlfn.XLOOKUP(Tabla12[[#This Row],[codigo]],Tabla5[codigo],LEFT(Tabla5[Genero],1))</f>
        <v>F</v>
      </c>
      <c r="R616" s="15" t="str">
        <f>_xlfn.XLOOKUP(Tabla12[[#This Row],[codigo]],Tabla5[codigo],Tabla5[Lugar Funciones Codigo])</f>
        <v>01.83.02.00.03</v>
      </c>
    </row>
    <row r="617" spans="1:18">
      <c r="A617" s="40" t="s">
        <v>11</v>
      </c>
      <c r="B617" s="40" t="str">
        <f t="shared" si="9"/>
        <v>2.1.1.1.0103101855355</v>
      </c>
      <c r="C617" s="40" t="str">
        <f>_xlfn.XLOOKUP(A617,ctas[Tipo Empleado],ctas[cta])</f>
        <v>2.1.1.1.01</v>
      </c>
      <c r="D617" s="40" t="s">
        <v>2902</v>
      </c>
      <c r="E617" s="40" t="str">
        <f>_xlfn.XLOOKUP(Tabla12[[#This Row],[codigo]],Tabla5[codigo],Tabla5[Empleado])</f>
        <v>MARGARITA YSABEL SILVERIO MORAN</v>
      </c>
      <c r="F617" s="40" t="str">
        <f>_xlfn.XLOOKUP(Tabla12[[#This Row],[codigo]],Tabla5[codigo],Tabla5[Cargo])</f>
        <v>CONSERJE</v>
      </c>
      <c r="G617" s="40" t="str">
        <f>_xlfn.XLOOKUP(Tabla12[[#This Row],[codigo]],Tabla5[codigo],Tabla5[Lugar Funciones])</f>
        <v>CENTRO DE LA CULTURA DE SANTIAGO</v>
      </c>
      <c r="H617" s="45" t="str">
        <f>Tabla12[[#This Row],[TIPO]]</f>
        <v>FIJO</v>
      </c>
      <c r="I617" s="45" t="e">
        <f>_xlfn.XLOOKUP(Tabla12[[#This Row],[nodoc]],'[1]Temporales 2022'!$B$146:$B$362,'[1]Temporales 2022'!$F$146:$F$362)</f>
        <v>#N/A</v>
      </c>
      <c r="J617" s="45" t="e">
        <f>_xlfn.XLOOKUP(Tabla12[[#This Row],[nodoc]],'[1]Temporales 2022'!$B$146:$B$362,'[1]Temporales 2022'!$G$146:$G$362)</f>
        <v>#N/A</v>
      </c>
      <c r="K617" s="43">
        <v>11000</v>
      </c>
      <c r="L617" s="46">
        <v>0</v>
      </c>
      <c r="M617" s="43">
        <v>334.4</v>
      </c>
      <c r="N617" s="43">
        <v>315.7</v>
      </c>
      <c r="O617" s="44">
        <f>+Tabla12[[#This Row],[sbruto]]-Tabla12[[#This Row],[Impuesto Sobre la R]]-Tabla12[[#This Row],[Seguro Familiar de]]-Tabla12[[#This Row],[AFP]]-Tabla12[[#This Row],[sneto]]</f>
        <v>75</v>
      </c>
      <c r="P617" s="41">
        <v>10274.9</v>
      </c>
      <c r="Q617" s="15" t="str" cm="1">
        <f t="array" ref="Q617">_xlfn.XLOOKUP(Tabla12[[#This Row],[codigo]],Tabla5[codigo],LEFT(Tabla5[Genero],1))</f>
        <v>F</v>
      </c>
      <c r="R617" s="15" t="str">
        <f>_xlfn.XLOOKUP(Tabla12[[#This Row],[codigo]],Tabla5[codigo],Tabla5[Lugar Funciones Codigo])</f>
        <v>01.83.02.00.03</v>
      </c>
    </row>
    <row r="618" spans="1:18">
      <c r="A618" s="40" t="s">
        <v>11</v>
      </c>
      <c r="B618" s="40" t="str">
        <f t="shared" si="9"/>
        <v>2.1.1.1.0103100529928</v>
      </c>
      <c r="C618" s="40" t="str">
        <f>_xlfn.XLOOKUP(A618,ctas[Tipo Empleado],ctas[cta])</f>
        <v>2.1.1.1.01</v>
      </c>
      <c r="D618" s="40" t="s">
        <v>2772</v>
      </c>
      <c r="E618" s="40" t="str">
        <f>_xlfn.XLOOKUP(Tabla12[[#This Row],[codigo]],Tabla5[codigo],Tabla5[Empleado])</f>
        <v>ANA ROSA ALEMAN</v>
      </c>
      <c r="F618" s="40" t="str">
        <f>_xlfn.XLOOKUP(Tabla12[[#This Row],[codigo]],Tabla5[codigo],Tabla5[Cargo])</f>
        <v>ENCARGADA LIMPIEZA</v>
      </c>
      <c r="G618" s="40" t="str">
        <f>_xlfn.XLOOKUP(Tabla12[[#This Row],[codigo]],Tabla5[codigo],Tabla5[Lugar Funciones])</f>
        <v>CENTRO DE LA CULTURA DE SANTIAGO</v>
      </c>
      <c r="H618" s="45" t="str">
        <f>Tabla12[[#This Row],[TIPO]]</f>
        <v>FIJO</v>
      </c>
      <c r="I618" s="45" t="e">
        <f>_xlfn.XLOOKUP(Tabla12[[#This Row],[nodoc]],'[1]Temporales 2022'!$B$146:$B$362,'[1]Temporales 2022'!$F$146:$F$362)</f>
        <v>#N/A</v>
      </c>
      <c r="J618" s="45" t="e">
        <f>_xlfn.XLOOKUP(Tabla12[[#This Row],[nodoc]],'[1]Temporales 2022'!$B$146:$B$362,'[1]Temporales 2022'!$G$146:$G$362)</f>
        <v>#N/A</v>
      </c>
      <c r="K618" s="43">
        <v>10000</v>
      </c>
      <c r="L618" s="46">
        <v>0</v>
      </c>
      <c r="M618" s="43">
        <v>304</v>
      </c>
      <c r="N618" s="43">
        <v>287</v>
      </c>
      <c r="O618" s="44">
        <f>+Tabla12[[#This Row],[sbruto]]-Tabla12[[#This Row],[Impuesto Sobre la R]]-Tabla12[[#This Row],[Seguro Familiar de]]-Tabla12[[#This Row],[AFP]]-Tabla12[[#This Row],[sneto]]</f>
        <v>125</v>
      </c>
      <c r="P618" s="41">
        <v>9284</v>
      </c>
      <c r="Q618" s="15" t="str" cm="1">
        <f t="array" ref="Q618">_xlfn.XLOOKUP(Tabla12[[#This Row],[codigo]],Tabla5[codigo],LEFT(Tabla5[Genero],1))</f>
        <v>F</v>
      </c>
      <c r="R618" s="15" t="str">
        <f>_xlfn.XLOOKUP(Tabla12[[#This Row],[codigo]],Tabla5[codigo],Tabla5[Lugar Funciones Codigo])</f>
        <v>01.83.02.00.03</v>
      </c>
    </row>
    <row r="619" spans="1:18">
      <c r="A619" s="40" t="s">
        <v>11</v>
      </c>
      <c r="B619" s="40" t="str">
        <f t="shared" si="9"/>
        <v>2.1.1.1.0103101552739</v>
      </c>
      <c r="C619" s="40" t="str">
        <f>_xlfn.XLOOKUP(A619,ctas[Tipo Empleado],ctas[cta])</f>
        <v>2.1.1.1.01</v>
      </c>
      <c r="D619" s="40" t="s">
        <v>2774</v>
      </c>
      <c r="E619" s="40" t="str">
        <f>_xlfn.XLOOKUP(Tabla12[[#This Row],[codigo]],Tabla5[codigo],Tabla5[Empleado])</f>
        <v>ANGEL RAFAEL DE LEON</v>
      </c>
      <c r="F619" s="40" t="str">
        <f>_xlfn.XLOOKUP(Tabla12[[#This Row],[codigo]],Tabla5[codigo],Tabla5[Cargo])</f>
        <v>TRAMOYISTA</v>
      </c>
      <c r="G619" s="40" t="str">
        <f>_xlfn.XLOOKUP(Tabla12[[#This Row],[codigo]],Tabla5[codigo],Tabla5[Lugar Funciones])</f>
        <v>CENTRO DE LA CULTURA DE SANTIAGO</v>
      </c>
      <c r="H619" s="45" t="str">
        <f>Tabla12[[#This Row],[TIPO]]</f>
        <v>FIJO</v>
      </c>
      <c r="I619" s="45" t="e">
        <f>_xlfn.XLOOKUP(Tabla12[[#This Row],[nodoc]],'[1]Temporales 2022'!$B$146:$B$362,'[1]Temporales 2022'!$F$146:$F$362)</f>
        <v>#N/A</v>
      </c>
      <c r="J619" s="45" t="e">
        <f>_xlfn.XLOOKUP(Tabla12[[#This Row],[nodoc]],'[1]Temporales 2022'!$B$146:$B$362,'[1]Temporales 2022'!$G$146:$G$362)</f>
        <v>#N/A</v>
      </c>
      <c r="K619" s="43">
        <v>10000</v>
      </c>
      <c r="L619" s="46">
        <v>0</v>
      </c>
      <c r="M619" s="43">
        <v>304</v>
      </c>
      <c r="N619" s="43">
        <v>287</v>
      </c>
      <c r="O619" s="44">
        <f>+Tabla12[[#This Row],[sbruto]]-Tabla12[[#This Row],[Impuesto Sobre la R]]-Tabla12[[#This Row],[Seguro Familiar de]]-Tabla12[[#This Row],[AFP]]-Tabla12[[#This Row],[sneto]]</f>
        <v>375</v>
      </c>
      <c r="P619" s="41">
        <v>9034</v>
      </c>
      <c r="Q619" s="15" t="str" cm="1">
        <f t="array" ref="Q619">_xlfn.XLOOKUP(Tabla12[[#This Row],[codigo]],Tabla5[codigo],LEFT(Tabla5[Genero],1))</f>
        <v>M</v>
      </c>
      <c r="R619" s="15" t="str">
        <f>_xlfn.XLOOKUP(Tabla12[[#This Row],[codigo]],Tabla5[codigo],Tabla5[Lugar Funciones Codigo])</f>
        <v>01.83.02.00.03</v>
      </c>
    </row>
    <row r="620" spans="1:18">
      <c r="A620" s="40" t="s">
        <v>11</v>
      </c>
      <c r="B620" s="40" t="str">
        <f t="shared" si="9"/>
        <v>2.1.1.1.0103101523656</v>
      </c>
      <c r="C620" s="40" t="str">
        <f>_xlfn.XLOOKUP(A620,ctas[Tipo Empleado],ctas[cta])</f>
        <v>2.1.1.1.01</v>
      </c>
      <c r="D620" s="40" t="s">
        <v>2808</v>
      </c>
      <c r="E620" s="40" t="str">
        <f>_xlfn.XLOOKUP(Tabla12[[#This Row],[codigo]],Tabla5[codigo],Tabla5[Empleado])</f>
        <v>DOMINGA ANTONIA TIFA UREÑA</v>
      </c>
      <c r="F620" s="40" t="str">
        <f>_xlfn.XLOOKUP(Tabla12[[#This Row],[codigo]],Tabla5[codigo],Tabla5[Cargo])</f>
        <v>CONSERJE</v>
      </c>
      <c r="G620" s="40" t="str">
        <f>_xlfn.XLOOKUP(Tabla12[[#This Row],[codigo]],Tabla5[codigo],Tabla5[Lugar Funciones])</f>
        <v>CENTRO DE LA CULTURA DE SANTIAGO</v>
      </c>
      <c r="H620" s="43" t="str">
        <f>Tabla12[[#This Row],[TIPO]]</f>
        <v>FIJO</v>
      </c>
      <c r="I620" s="43" t="e">
        <f>_xlfn.XLOOKUP(Tabla12[[#This Row],[nodoc]],'[1]Temporales 2022'!$B$146:$B$362,'[1]Temporales 2022'!$F$146:$F$362)</f>
        <v>#N/A</v>
      </c>
      <c r="J620" s="43" t="e">
        <f>_xlfn.XLOOKUP(Tabla12[[#This Row],[nodoc]],'[1]Temporales 2022'!$B$146:$B$362,'[1]Temporales 2022'!$G$146:$G$362)</f>
        <v>#N/A</v>
      </c>
      <c r="K620" s="43">
        <v>10000</v>
      </c>
      <c r="L620" s="44">
        <v>0</v>
      </c>
      <c r="M620" s="43">
        <v>304</v>
      </c>
      <c r="N620" s="43">
        <v>287</v>
      </c>
      <c r="O620" s="44">
        <f>+Tabla12[[#This Row],[sbruto]]-Tabla12[[#This Row],[Impuesto Sobre la R]]-Tabla12[[#This Row],[Seguro Familiar de]]-Tabla12[[#This Row],[AFP]]-Tabla12[[#This Row],[sneto]]</f>
        <v>75</v>
      </c>
      <c r="P620" s="41">
        <v>9334</v>
      </c>
      <c r="Q620" s="15" t="str" cm="1">
        <f t="array" ref="Q620">_xlfn.XLOOKUP(Tabla12[[#This Row],[codigo]],Tabla5[codigo],LEFT(Tabla5[Genero],1))</f>
        <v>F</v>
      </c>
      <c r="R620" s="15" t="str">
        <f>_xlfn.XLOOKUP(Tabla12[[#This Row],[codigo]],Tabla5[codigo],Tabla5[Lugar Funciones Codigo])</f>
        <v>01.83.02.00.03</v>
      </c>
    </row>
    <row r="621" spans="1:18">
      <c r="A621" s="40" t="s">
        <v>11</v>
      </c>
      <c r="B621" s="40" t="str">
        <f t="shared" si="9"/>
        <v>2.1.1.1.0104600247532</v>
      </c>
      <c r="C621" s="40" t="str">
        <f>_xlfn.XLOOKUP(A621,ctas[Tipo Empleado],ctas[cta])</f>
        <v>2.1.1.1.01</v>
      </c>
      <c r="D621" s="40" t="s">
        <v>2818</v>
      </c>
      <c r="E621" s="40" t="str">
        <f>_xlfn.XLOOKUP(Tabla12[[#This Row],[codigo]],Tabla5[codigo],Tabla5[Empleado])</f>
        <v>ERNESTINA DEL CARMEN MESON NUÑEZ</v>
      </c>
      <c r="F621" s="40" t="str">
        <f>_xlfn.XLOOKUP(Tabla12[[#This Row],[codigo]],Tabla5[codigo],Tabla5[Cargo])</f>
        <v>CONSERJE</v>
      </c>
      <c r="G621" s="40" t="str">
        <f>_xlfn.XLOOKUP(Tabla12[[#This Row],[codigo]],Tabla5[codigo],Tabla5[Lugar Funciones])</f>
        <v>CENTRO DE LA CULTURA DE SANTIAGO</v>
      </c>
      <c r="H621" s="45" t="str">
        <f>Tabla12[[#This Row],[TIPO]]</f>
        <v>FIJO</v>
      </c>
      <c r="I621" s="45" t="e">
        <f>_xlfn.XLOOKUP(Tabla12[[#This Row],[nodoc]],'[1]Temporales 2022'!$B$146:$B$362,'[1]Temporales 2022'!$F$146:$F$362)</f>
        <v>#N/A</v>
      </c>
      <c r="J621" s="45" t="e">
        <f>_xlfn.XLOOKUP(Tabla12[[#This Row],[nodoc]],'[1]Temporales 2022'!$B$146:$B$362,'[1]Temporales 2022'!$G$146:$G$362)</f>
        <v>#N/A</v>
      </c>
      <c r="K621" s="43">
        <v>10000</v>
      </c>
      <c r="L621" s="46">
        <v>0</v>
      </c>
      <c r="M621" s="43">
        <v>304</v>
      </c>
      <c r="N621" s="43">
        <v>287</v>
      </c>
      <c r="O621" s="44">
        <f>+Tabla12[[#This Row],[sbruto]]-Tabla12[[#This Row],[Impuesto Sobre la R]]-Tabla12[[#This Row],[Seguro Familiar de]]-Tabla12[[#This Row],[AFP]]-Tabla12[[#This Row],[sneto]]</f>
        <v>25</v>
      </c>
      <c r="P621" s="41">
        <v>9384</v>
      </c>
      <c r="Q621" s="15" t="str" cm="1">
        <f t="array" ref="Q621">_xlfn.XLOOKUP(Tabla12[[#This Row],[codigo]],Tabla5[codigo],LEFT(Tabla5[Genero],1))</f>
        <v>F</v>
      </c>
      <c r="R621" s="15" t="str">
        <f>_xlfn.XLOOKUP(Tabla12[[#This Row],[codigo]],Tabla5[codigo],Tabla5[Lugar Funciones Codigo])</f>
        <v>01.83.02.00.03</v>
      </c>
    </row>
    <row r="622" spans="1:18">
      <c r="A622" s="40" t="s">
        <v>11</v>
      </c>
      <c r="B622" s="40" t="str">
        <f t="shared" si="9"/>
        <v>2.1.1.1.0103100789951</v>
      </c>
      <c r="C622" s="40" t="str">
        <f>_xlfn.XLOOKUP(A622,ctas[Tipo Empleado],ctas[cta])</f>
        <v>2.1.1.1.01</v>
      </c>
      <c r="D622" s="40" t="s">
        <v>2826</v>
      </c>
      <c r="E622" s="40" t="str">
        <f>_xlfn.XLOOKUP(Tabla12[[#This Row],[codigo]],Tabla5[codigo],Tabla5[Empleado])</f>
        <v>FERMIN ANTONIO MENDEZ DE LEON</v>
      </c>
      <c r="F622" s="40" t="str">
        <f>_xlfn.XLOOKUP(Tabla12[[#This Row],[codigo]],Tabla5[codigo],Tabla5[Cargo])</f>
        <v>ELECTRICISTA</v>
      </c>
      <c r="G622" s="40" t="str">
        <f>_xlfn.XLOOKUP(Tabla12[[#This Row],[codigo]],Tabla5[codigo],Tabla5[Lugar Funciones])</f>
        <v>CENTRO DE LA CULTURA DE SANTIAGO</v>
      </c>
      <c r="H622" s="45" t="str">
        <f>Tabla12[[#This Row],[TIPO]]</f>
        <v>FIJO</v>
      </c>
      <c r="I622" s="45" t="e">
        <f>_xlfn.XLOOKUP(Tabla12[[#This Row],[nodoc]],'[1]Temporales 2022'!$B$146:$B$362,'[1]Temporales 2022'!$F$146:$F$362)</f>
        <v>#N/A</v>
      </c>
      <c r="J622" s="45" t="e">
        <f>_xlfn.XLOOKUP(Tabla12[[#This Row],[nodoc]],'[1]Temporales 2022'!$B$146:$B$362,'[1]Temporales 2022'!$G$146:$G$362)</f>
        <v>#N/A</v>
      </c>
      <c r="K622" s="43">
        <v>10000</v>
      </c>
      <c r="L622" s="46">
        <v>0</v>
      </c>
      <c r="M622" s="43">
        <v>304</v>
      </c>
      <c r="N622" s="43">
        <v>287</v>
      </c>
      <c r="O622" s="44">
        <f>+Tabla12[[#This Row],[sbruto]]-Tabla12[[#This Row],[Impuesto Sobre la R]]-Tabla12[[#This Row],[Seguro Familiar de]]-Tabla12[[#This Row],[AFP]]-Tabla12[[#This Row],[sneto]]</f>
        <v>375</v>
      </c>
      <c r="P622" s="41">
        <v>9034</v>
      </c>
      <c r="Q622" s="15" t="str" cm="1">
        <f t="array" ref="Q622">_xlfn.XLOOKUP(Tabla12[[#This Row],[codigo]],Tabla5[codigo],LEFT(Tabla5[Genero],1))</f>
        <v>M</v>
      </c>
      <c r="R622" s="15" t="str">
        <f>_xlfn.XLOOKUP(Tabla12[[#This Row],[codigo]],Tabla5[codigo],Tabla5[Lugar Funciones Codigo])</f>
        <v>01.83.02.00.03</v>
      </c>
    </row>
    <row r="623" spans="1:18">
      <c r="A623" s="40" t="s">
        <v>11</v>
      </c>
      <c r="B623" s="40" t="str">
        <f t="shared" si="9"/>
        <v>2.1.1.1.0103104587906</v>
      </c>
      <c r="C623" s="40" t="str">
        <f>_xlfn.XLOOKUP(A623,ctas[Tipo Empleado],ctas[cta])</f>
        <v>2.1.1.1.01</v>
      </c>
      <c r="D623" s="40" t="s">
        <v>2848</v>
      </c>
      <c r="E623" s="40" t="str">
        <f>_xlfn.XLOOKUP(Tabla12[[#This Row],[codigo]],Tabla5[codigo],Tabla5[Empleado])</f>
        <v>HELIANA JACQUELINE REYES PEÑA</v>
      </c>
      <c r="F623" s="40" t="str">
        <f>_xlfn.XLOOKUP(Tabla12[[#This Row],[codigo]],Tabla5[codigo],Tabla5[Cargo])</f>
        <v>BAILARINA</v>
      </c>
      <c r="G623" s="40" t="str">
        <f>_xlfn.XLOOKUP(Tabla12[[#This Row],[codigo]],Tabla5[codigo],Tabla5[Lugar Funciones])</f>
        <v>CENTRO DE LA CULTURA DE SANTIAGO</v>
      </c>
      <c r="H623" s="43" t="str">
        <f>Tabla12[[#This Row],[TIPO]]</f>
        <v>FIJO</v>
      </c>
      <c r="I623" s="43" t="e">
        <f>_xlfn.XLOOKUP(Tabla12[[#This Row],[nodoc]],'[1]Temporales 2022'!$B$146:$B$362,'[1]Temporales 2022'!$F$146:$F$362)</f>
        <v>#N/A</v>
      </c>
      <c r="J623" s="43" t="e">
        <f>_xlfn.XLOOKUP(Tabla12[[#This Row],[nodoc]],'[1]Temporales 2022'!$B$146:$B$362,'[1]Temporales 2022'!$G$146:$G$362)</f>
        <v>#N/A</v>
      </c>
      <c r="K623" s="43">
        <v>10000</v>
      </c>
      <c r="L623" s="44">
        <v>0</v>
      </c>
      <c r="M623" s="43">
        <v>304</v>
      </c>
      <c r="N623" s="43">
        <v>287</v>
      </c>
      <c r="O623" s="44">
        <f>+Tabla12[[#This Row],[sbruto]]-Tabla12[[#This Row],[Impuesto Sobre la R]]-Tabla12[[#This Row],[Seguro Familiar de]]-Tabla12[[#This Row],[AFP]]-Tabla12[[#This Row],[sneto]]</f>
        <v>25</v>
      </c>
      <c r="P623" s="41">
        <v>9384</v>
      </c>
      <c r="Q623" s="15" t="str" cm="1">
        <f t="array" ref="Q623">_xlfn.XLOOKUP(Tabla12[[#This Row],[codigo]],Tabla5[codigo],LEFT(Tabla5[Genero],1))</f>
        <v>F</v>
      </c>
      <c r="R623" s="15" t="str">
        <f>_xlfn.XLOOKUP(Tabla12[[#This Row],[codigo]],Tabla5[codigo],Tabla5[Lugar Funciones Codigo])</f>
        <v>01.83.02.00.03</v>
      </c>
    </row>
    <row r="624" spans="1:18">
      <c r="A624" s="40" t="s">
        <v>11</v>
      </c>
      <c r="B624" s="40" t="str">
        <f t="shared" si="9"/>
        <v>2.1.1.1.0103102243155</v>
      </c>
      <c r="C624" s="40" t="str">
        <f>_xlfn.XLOOKUP(A624,ctas[Tipo Empleado],ctas[cta])</f>
        <v>2.1.1.1.01</v>
      </c>
      <c r="D624" s="40" t="s">
        <v>2868</v>
      </c>
      <c r="E624" s="40" t="str">
        <f>_xlfn.XLOOKUP(Tabla12[[#This Row],[codigo]],Tabla5[codigo],Tabla5[Empleado])</f>
        <v>JOSE MIGUEL RODRIGUEZ</v>
      </c>
      <c r="F624" s="40" t="str">
        <f>_xlfn.XLOOKUP(Tabla12[[#This Row],[codigo]],Tabla5[codigo],Tabla5[Cargo])</f>
        <v>VIGILANTE</v>
      </c>
      <c r="G624" s="40" t="str">
        <f>_xlfn.XLOOKUP(Tabla12[[#This Row],[codigo]],Tabla5[codigo],Tabla5[Lugar Funciones])</f>
        <v>CENTRO DE LA CULTURA DE SANTIAGO</v>
      </c>
      <c r="H624" s="45" t="str">
        <f>Tabla12[[#This Row],[TIPO]]</f>
        <v>FIJO</v>
      </c>
      <c r="I624" s="45" t="e">
        <f>_xlfn.XLOOKUP(Tabla12[[#This Row],[nodoc]],'[1]Temporales 2022'!$B$146:$B$362,'[1]Temporales 2022'!$F$146:$F$362)</f>
        <v>#N/A</v>
      </c>
      <c r="J624" s="45" t="e">
        <f>_xlfn.XLOOKUP(Tabla12[[#This Row],[nodoc]],'[1]Temporales 2022'!$B$146:$B$362,'[1]Temporales 2022'!$G$146:$G$362)</f>
        <v>#N/A</v>
      </c>
      <c r="K624" s="43">
        <v>10000</v>
      </c>
      <c r="L624" s="46">
        <v>0</v>
      </c>
      <c r="M624" s="43">
        <v>304</v>
      </c>
      <c r="N624" s="43">
        <v>287</v>
      </c>
      <c r="O624" s="44">
        <f>+Tabla12[[#This Row],[sbruto]]-Tabla12[[#This Row],[Impuesto Sobre la R]]-Tabla12[[#This Row],[Seguro Familiar de]]-Tabla12[[#This Row],[AFP]]-Tabla12[[#This Row],[sneto]]</f>
        <v>625</v>
      </c>
      <c r="P624" s="41">
        <v>8784</v>
      </c>
      <c r="Q624" s="15" t="str" cm="1">
        <f t="array" ref="Q624">_xlfn.XLOOKUP(Tabla12[[#This Row],[codigo]],Tabla5[codigo],LEFT(Tabla5[Genero],1))</f>
        <v>M</v>
      </c>
      <c r="R624" s="15" t="str">
        <f>_xlfn.XLOOKUP(Tabla12[[#This Row],[codigo]],Tabla5[codigo],Tabla5[Lugar Funciones Codigo])</f>
        <v>01.83.02.00.03</v>
      </c>
    </row>
    <row r="625" spans="1:18">
      <c r="A625" s="40" t="s">
        <v>11</v>
      </c>
      <c r="B625" s="40" t="str">
        <f t="shared" si="9"/>
        <v>2.1.1.1.0103100813116</v>
      </c>
      <c r="C625" s="40" t="str">
        <f>_xlfn.XLOOKUP(A625,ctas[Tipo Empleado],ctas[cta])</f>
        <v>2.1.1.1.01</v>
      </c>
      <c r="D625" s="40" t="s">
        <v>2872</v>
      </c>
      <c r="E625" s="40" t="str">
        <f>_xlfn.XLOOKUP(Tabla12[[#This Row],[codigo]],Tabla5[codigo],Tabla5[Empleado])</f>
        <v>JOSE YSIDRO MARTE FRIAS</v>
      </c>
      <c r="F625" s="40" t="str">
        <f>_xlfn.XLOOKUP(Tabla12[[#This Row],[codigo]],Tabla5[codigo],Tabla5[Cargo])</f>
        <v>MUSICO FOLKLORICO</v>
      </c>
      <c r="G625" s="40" t="str">
        <f>_xlfn.XLOOKUP(Tabla12[[#This Row],[codigo]],Tabla5[codigo],Tabla5[Lugar Funciones])</f>
        <v>CENTRO DE LA CULTURA DE SANTIAGO</v>
      </c>
      <c r="H625" s="45" t="str">
        <f>Tabla12[[#This Row],[TIPO]]</f>
        <v>FIJO</v>
      </c>
      <c r="I625" s="45" t="e">
        <f>_xlfn.XLOOKUP(Tabla12[[#This Row],[nodoc]],'[1]Temporales 2022'!$B$146:$B$362,'[1]Temporales 2022'!$F$146:$F$362)</f>
        <v>#N/A</v>
      </c>
      <c r="J625" s="45" t="e">
        <f>_xlfn.XLOOKUP(Tabla12[[#This Row],[nodoc]],'[1]Temporales 2022'!$B$146:$B$362,'[1]Temporales 2022'!$G$146:$G$362)</f>
        <v>#N/A</v>
      </c>
      <c r="K625" s="43">
        <v>10000</v>
      </c>
      <c r="L625" s="46">
        <v>0</v>
      </c>
      <c r="M625" s="43">
        <v>304</v>
      </c>
      <c r="N625" s="43">
        <v>287</v>
      </c>
      <c r="O625" s="44">
        <f>+Tabla12[[#This Row],[sbruto]]-Tabla12[[#This Row],[Impuesto Sobre la R]]-Tabla12[[#This Row],[Seguro Familiar de]]-Tabla12[[#This Row],[AFP]]-Tabla12[[#This Row],[sneto]]</f>
        <v>2325.12</v>
      </c>
      <c r="P625" s="41">
        <v>7083.88</v>
      </c>
      <c r="Q625" s="15" t="str" cm="1">
        <f t="array" ref="Q625">_xlfn.XLOOKUP(Tabla12[[#This Row],[codigo]],Tabla5[codigo],LEFT(Tabla5[Genero],1))</f>
        <v>M</v>
      </c>
      <c r="R625" s="15" t="str">
        <f>_xlfn.XLOOKUP(Tabla12[[#This Row],[codigo]],Tabla5[codigo],Tabla5[Lugar Funciones Codigo])</f>
        <v>01.83.02.00.03</v>
      </c>
    </row>
    <row r="626" spans="1:18">
      <c r="A626" s="40" t="s">
        <v>11</v>
      </c>
      <c r="B626" s="40" t="str">
        <f t="shared" si="9"/>
        <v>2.1.1.1.0103100673106</v>
      </c>
      <c r="C626" s="40" t="str">
        <f>_xlfn.XLOOKUP(A626,ctas[Tipo Empleado],ctas[cta])</f>
        <v>2.1.1.1.01</v>
      </c>
      <c r="D626" s="40" t="s">
        <v>2873</v>
      </c>
      <c r="E626" s="40" t="str">
        <f>_xlfn.XLOOKUP(Tabla12[[#This Row],[codigo]],Tabla5[codigo],Tabla5[Empleado])</f>
        <v>JOSEFINA DE LEON ESPINAL DE GONZALEZ</v>
      </c>
      <c r="F626" s="40" t="str">
        <f>_xlfn.XLOOKUP(Tabla12[[#This Row],[codigo]],Tabla5[codigo],Tabla5[Cargo])</f>
        <v>ENCARGADA BIBLIOTECA</v>
      </c>
      <c r="G626" s="40" t="str">
        <f>_xlfn.XLOOKUP(Tabla12[[#This Row],[codigo]],Tabla5[codigo],Tabla5[Lugar Funciones])</f>
        <v>CENTRO DE LA CULTURA DE SANTIAGO</v>
      </c>
      <c r="H626" s="45" t="str">
        <f>Tabla12[[#This Row],[TIPO]]</f>
        <v>FIJO</v>
      </c>
      <c r="I626" s="45" t="e">
        <f>_xlfn.XLOOKUP(Tabla12[[#This Row],[nodoc]],'[1]Temporales 2022'!$B$146:$B$362,'[1]Temporales 2022'!$F$146:$F$362)</f>
        <v>#N/A</v>
      </c>
      <c r="J626" s="45" t="e">
        <f>_xlfn.XLOOKUP(Tabla12[[#This Row],[nodoc]],'[1]Temporales 2022'!$B$146:$B$362,'[1]Temporales 2022'!$G$146:$G$362)</f>
        <v>#N/A</v>
      </c>
      <c r="K626" s="43">
        <v>10000</v>
      </c>
      <c r="L626" s="46">
        <v>0</v>
      </c>
      <c r="M626" s="43">
        <v>304</v>
      </c>
      <c r="N626" s="43">
        <v>287</v>
      </c>
      <c r="O626" s="44">
        <f>+Tabla12[[#This Row],[sbruto]]-Tabla12[[#This Row],[Impuesto Sobre la R]]-Tabla12[[#This Row],[Seguro Familiar de]]-Tabla12[[#This Row],[AFP]]-Tabla12[[#This Row],[sneto]]</f>
        <v>75</v>
      </c>
      <c r="P626" s="41">
        <v>9334</v>
      </c>
      <c r="Q626" s="15" t="str" cm="1">
        <f t="array" ref="Q626">_xlfn.XLOOKUP(Tabla12[[#This Row],[codigo]],Tabla5[codigo],LEFT(Tabla5[Genero],1))</f>
        <v>F</v>
      </c>
      <c r="R626" s="15" t="str">
        <f>_xlfn.XLOOKUP(Tabla12[[#This Row],[codigo]],Tabla5[codigo],Tabla5[Lugar Funciones Codigo])</f>
        <v>01.83.02.00.03</v>
      </c>
    </row>
    <row r="627" spans="1:18">
      <c r="A627" s="40" t="s">
        <v>11</v>
      </c>
      <c r="B627" s="40" t="str">
        <f t="shared" si="9"/>
        <v>2.1.1.1.0103100043722</v>
      </c>
      <c r="C627" s="40" t="str">
        <f>_xlfn.XLOOKUP(A627,ctas[Tipo Empleado],ctas[cta])</f>
        <v>2.1.1.1.01</v>
      </c>
      <c r="D627" s="40" t="s">
        <v>2882</v>
      </c>
      <c r="E627" s="40" t="str">
        <f>_xlfn.XLOOKUP(Tabla12[[#This Row],[codigo]],Tabla5[codigo],Tabla5[Empleado])</f>
        <v>JULIAN ARMANDO RODRIGUEZ PEÑA</v>
      </c>
      <c r="F627" s="40" t="str">
        <f>_xlfn.XLOOKUP(Tabla12[[#This Row],[codigo]],Tabla5[codigo],Tabla5[Cargo])</f>
        <v>MUSICO FOLKLORICO</v>
      </c>
      <c r="G627" s="40" t="str">
        <f>_xlfn.XLOOKUP(Tabla12[[#This Row],[codigo]],Tabla5[codigo],Tabla5[Lugar Funciones])</f>
        <v>CENTRO DE LA CULTURA DE SANTIAGO</v>
      </c>
      <c r="H627" s="45" t="str">
        <f>Tabla12[[#This Row],[TIPO]]</f>
        <v>FIJO</v>
      </c>
      <c r="I627" s="45" t="e">
        <f>_xlfn.XLOOKUP(Tabla12[[#This Row],[nodoc]],'[1]Temporales 2022'!$B$146:$B$362,'[1]Temporales 2022'!$F$146:$F$362)</f>
        <v>#N/A</v>
      </c>
      <c r="J627" s="45" t="e">
        <f>_xlfn.XLOOKUP(Tabla12[[#This Row],[nodoc]],'[1]Temporales 2022'!$B$146:$B$362,'[1]Temporales 2022'!$G$146:$G$362)</f>
        <v>#N/A</v>
      </c>
      <c r="K627" s="43">
        <v>10000</v>
      </c>
      <c r="L627" s="46">
        <v>0</v>
      </c>
      <c r="M627" s="43">
        <v>304</v>
      </c>
      <c r="N627" s="43">
        <v>287</v>
      </c>
      <c r="O627" s="44">
        <f>+Tabla12[[#This Row],[sbruto]]-Tabla12[[#This Row],[Impuesto Sobre la R]]-Tabla12[[#This Row],[Seguro Familiar de]]-Tabla12[[#This Row],[AFP]]-Tabla12[[#This Row],[sneto]]</f>
        <v>375</v>
      </c>
      <c r="P627" s="41">
        <v>9034</v>
      </c>
      <c r="Q627" s="15" t="str" cm="1">
        <f t="array" ref="Q627">_xlfn.XLOOKUP(Tabla12[[#This Row],[codigo]],Tabla5[codigo],LEFT(Tabla5[Genero],1))</f>
        <v>M</v>
      </c>
      <c r="R627" s="15" t="str">
        <f>_xlfn.XLOOKUP(Tabla12[[#This Row],[codigo]],Tabla5[codigo],Tabla5[Lugar Funciones Codigo])</f>
        <v>01.83.02.00.03</v>
      </c>
    </row>
    <row r="628" spans="1:18">
      <c r="A628" s="40" t="s">
        <v>11</v>
      </c>
      <c r="B628" s="40" t="str">
        <f t="shared" si="9"/>
        <v>2.1.1.1.0104700042395</v>
      </c>
      <c r="C628" s="40" t="str">
        <f>_xlfn.XLOOKUP(A628,ctas[Tipo Empleado],ctas[cta])</f>
        <v>2.1.1.1.01</v>
      </c>
      <c r="D628" s="40" t="s">
        <v>2883</v>
      </c>
      <c r="E628" s="40" t="str">
        <f>_xlfn.XLOOKUP(Tabla12[[#This Row],[codigo]],Tabla5[codigo],Tabla5[Empleado])</f>
        <v>JULIO GENARO CANELA CASTILLO</v>
      </c>
      <c r="F628" s="40" t="str">
        <f>_xlfn.XLOOKUP(Tabla12[[#This Row],[codigo]],Tabla5[codigo],Tabla5[Cargo])</f>
        <v>MUSICO FOLKLORICO</v>
      </c>
      <c r="G628" s="40" t="str">
        <f>_xlfn.XLOOKUP(Tabla12[[#This Row],[codigo]],Tabla5[codigo],Tabla5[Lugar Funciones])</f>
        <v>CENTRO DE LA CULTURA DE SANTIAGO</v>
      </c>
      <c r="H628" s="45" t="str">
        <f>Tabla12[[#This Row],[TIPO]]</f>
        <v>FIJO</v>
      </c>
      <c r="I628" s="45" t="e">
        <f>_xlfn.XLOOKUP(Tabla12[[#This Row],[nodoc]],'[1]Temporales 2022'!$B$146:$B$362,'[1]Temporales 2022'!$F$146:$F$362)</f>
        <v>#N/A</v>
      </c>
      <c r="J628" s="45" t="e">
        <f>_xlfn.XLOOKUP(Tabla12[[#This Row],[nodoc]],'[1]Temporales 2022'!$B$146:$B$362,'[1]Temporales 2022'!$G$146:$G$362)</f>
        <v>#N/A</v>
      </c>
      <c r="K628" s="43">
        <v>10000</v>
      </c>
      <c r="L628" s="46">
        <v>0</v>
      </c>
      <c r="M628" s="43">
        <v>304</v>
      </c>
      <c r="N628" s="43">
        <v>287</v>
      </c>
      <c r="O628" s="44">
        <f>+Tabla12[[#This Row],[sbruto]]-Tabla12[[#This Row],[Impuesto Sobre la R]]-Tabla12[[#This Row],[Seguro Familiar de]]-Tabla12[[#This Row],[AFP]]-Tabla12[[#This Row],[sneto]]</f>
        <v>325</v>
      </c>
      <c r="P628" s="41">
        <v>9084</v>
      </c>
      <c r="Q628" s="15" t="str" cm="1">
        <f t="array" ref="Q628">_xlfn.XLOOKUP(Tabla12[[#This Row],[codigo]],Tabla5[codigo],LEFT(Tabla5[Genero],1))</f>
        <v>M</v>
      </c>
      <c r="R628" s="15" t="str">
        <f>_xlfn.XLOOKUP(Tabla12[[#This Row],[codigo]],Tabla5[codigo],Tabla5[Lugar Funciones Codigo])</f>
        <v>01.83.02.00.03</v>
      </c>
    </row>
    <row r="629" spans="1:18">
      <c r="A629" s="40" t="s">
        <v>11</v>
      </c>
      <c r="B629" s="40" t="str">
        <f t="shared" si="9"/>
        <v>2.1.1.1.0103100719610</v>
      </c>
      <c r="C629" s="40" t="str">
        <f>_xlfn.XLOOKUP(A629,ctas[Tipo Empleado],ctas[cta])</f>
        <v>2.1.1.1.01</v>
      </c>
      <c r="D629" s="40" t="s">
        <v>2884</v>
      </c>
      <c r="E629" s="40" t="str">
        <f>_xlfn.XLOOKUP(Tabla12[[#This Row],[codigo]],Tabla5[codigo],Tabla5[Empleado])</f>
        <v>JUSTO ANTONIO BATISTA TAVAREZ</v>
      </c>
      <c r="F629" s="40" t="str">
        <f>_xlfn.XLOOKUP(Tabla12[[#This Row],[codigo]],Tabla5[codigo],Tabla5[Cargo])</f>
        <v>CONSERJE</v>
      </c>
      <c r="G629" s="40" t="str">
        <f>_xlfn.XLOOKUP(Tabla12[[#This Row],[codigo]],Tabla5[codigo],Tabla5[Lugar Funciones])</f>
        <v>CENTRO DE LA CULTURA DE SANTIAGO</v>
      </c>
      <c r="H629" s="45" t="str">
        <f>Tabla12[[#This Row],[TIPO]]</f>
        <v>FIJO</v>
      </c>
      <c r="I629" s="45" t="e">
        <f>_xlfn.XLOOKUP(Tabla12[[#This Row],[nodoc]],'[1]Temporales 2022'!$B$146:$B$362,'[1]Temporales 2022'!$F$146:$F$362)</f>
        <v>#N/A</v>
      </c>
      <c r="J629" s="45" t="e">
        <f>_xlfn.XLOOKUP(Tabla12[[#This Row],[nodoc]],'[1]Temporales 2022'!$B$146:$B$362,'[1]Temporales 2022'!$G$146:$G$362)</f>
        <v>#N/A</v>
      </c>
      <c r="K629" s="43">
        <v>10000</v>
      </c>
      <c r="L629" s="46">
        <v>0</v>
      </c>
      <c r="M629" s="43">
        <v>304</v>
      </c>
      <c r="N629" s="43">
        <v>287</v>
      </c>
      <c r="O629" s="44">
        <f>+Tabla12[[#This Row],[sbruto]]-Tabla12[[#This Row],[Impuesto Sobre la R]]-Tabla12[[#This Row],[Seguro Familiar de]]-Tabla12[[#This Row],[AFP]]-Tabla12[[#This Row],[sneto]]</f>
        <v>25</v>
      </c>
      <c r="P629" s="41">
        <v>9384</v>
      </c>
      <c r="Q629" s="15" t="str" cm="1">
        <f t="array" ref="Q629">_xlfn.XLOOKUP(Tabla12[[#This Row],[codigo]],Tabla5[codigo],LEFT(Tabla5[Genero],1))</f>
        <v>M</v>
      </c>
      <c r="R629" s="15" t="str">
        <f>_xlfn.XLOOKUP(Tabla12[[#This Row],[codigo]],Tabla5[codigo],Tabla5[Lugar Funciones Codigo])</f>
        <v>01.83.02.00.03</v>
      </c>
    </row>
    <row r="630" spans="1:18">
      <c r="A630" s="40" t="s">
        <v>11</v>
      </c>
      <c r="B630" s="40" t="str">
        <f t="shared" si="9"/>
        <v>2.1.1.1.0103101939555</v>
      </c>
      <c r="C630" s="40" t="str">
        <f>_xlfn.XLOOKUP(A630,ctas[Tipo Empleado],ctas[cta])</f>
        <v>2.1.1.1.01</v>
      </c>
      <c r="D630" s="40" t="s">
        <v>2893</v>
      </c>
      <c r="E630" s="40" t="str">
        <f>_xlfn.XLOOKUP(Tabla12[[#This Row],[codigo]],Tabla5[codigo],Tabla5[Empleado])</f>
        <v>LORENZO DE JESUS SOSA TAVAREZ</v>
      </c>
      <c r="F630" s="40" t="str">
        <f>_xlfn.XLOOKUP(Tabla12[[#This Row],[codigo]],Tabla5[codigo],Tabla5[Cargo])</f>
        <v>ACTOR</v>
      </c>
      <c r="G630" s="40" t="str">
        <f>_xlfn.XLOOKUP(Tabla12[[#This Row],[codigo]],Tabla5[codigo],Tabla5[Lugar Funciones])</f>
        <v>CENTRO DE LA CULTURA DE SANTIAGO</v>
      </c>
      <c r="H630" s="43" t="str">
        <f>Tabla12[[#This Row],[TIPO]]</f>
        <v>FIJO</v>
      </c>
      <c r="I630" s="43" t="e">
        <f>_xlfn.XLOOKUP(Tabla12[[#This Row],[nodoc]],'[1]Temporales 2022'!$B$146:$B$362,'[1]Temporales 2022'!$F$146:$F$362)</f>
        <v>#N/A</v>
      </c>
      <c r="J630" s="43" t="e">
        <f>_xlfn.XLOOKUP(Tabla12[[#This Row],[nodoc]],'[1]Temporales 2022'!$B$146:$B$362,'[1]Temporales 2022'!$G$146:$G$362)</f>
        <v>#N/A</v>
      </c>
      <c r="K630" s="43">
        <v>10000</v>
      </c>
      <c r="L630" s="44">
        <v>0</v>
      </c>
      <c r="M630" s="43">
        <v>304</v>
      </c>
      <c r="N630" s="43">
        <v>287</v>
      </c>
      <c r="O630" s="44">
        <f>+Tabla12[[#This Row],[sbruto]]-Tabla12[[#This Row],[Impuesto Sobre la R]]-Tabla12[[#This Row],[Seguro Familiar de]]-Tabla12[[#This Row],[AFP]]-Tabla12[[#This Row],[sneto]]</f>
        <v>375</v>
      </c>
      <c r="P630" s="41">
        <v>9034</v>
      </c>
      <c r="Q630" s="15" t="str" cm="1">
        <f t="array" ref="Q630">_xlfn.XLOOKUP(Tabla12[[#This Row],[codigo]],Tabla5[codigo],LEFT(Tabla5[Genero],1))</f>
        <v>M</v>
      </c>
      <c r="R630" s="15" t="str">
        <f>_xlfn.XLOOKUP(Tabla12[[#This Row],[codigo]],Tabla5[codigo],Tabla5[Lugar Funciones Codigo])</f>
        <v>01.83.02.00.03</v>
      </c>
    </row>
    <row r="631" spans="1:18">
      <c r="A631" s="40" t="s">
        <v>11</v>
      </c>
      <c r="B631" s="40" t="str">
        <f t="shared" si="9"/>
        <v>2.1.1.1.0109600112420</v>
      </c>
      <c r="C631" s="40" t="str">
        <f>_xlfn.XLOOKUP(A631,ctas[Tipo Empleado],ctas[cta])</f>
        <v>2.1.1.1.01</v>
      </c>
      <c r="D631" s="40" t="s">
        <v>2897</v>
      </c>
      <c r="E631" s="40" t="str">
        <f>_xlfn.XLOOKUP(Tabla12[[#This Row],[codigo]],Tabla5[codigo],Tabla5[Empleado])</f>
        <v>LUCINDA RAMONA REYNOSO</v>
      </c>
      <c r="F631" s="40" t="str">
        <f>_xlfn.XLOOKUP(Tabla12[[#This Row],[codigo]],Tabla5[codigo],Tabla5[Cargo])</f>
        <v>CONSERJE</v>
      </c>
      <c r="G631" s="40" t="str">
        <f>_xlfn.XLOOKUP(Tabla12[[#This Row],[codigo]],Tabla5[codigo],Tabla5[Lugar Funciones])</f>
        <v>CENTRO DE LA CULTURA DE SANTIAGO</v>
      </c>
      <c r="H631" s="43" t="str">
        <f>Tabla12[[#This Row],[TIPO]]</f>
        <v>FIJO</v>
      </c>
      <c r="I631" s="43" t="e">
        <f>_xlfn.XLOOKUP(Tabla12[[#This Row],[nodoc]],'[1]Temporales 2022'!$B$146:$B$362,'[1]Temporales 2022'!$F$146:$F$362)</f>
        <v>#N/A</v>
      </c>
      <c r="J631" s="43" t="e">
        <f>_xlfn.XLOOKUP(Tabla12[[#This Row],[nodoc]],'[1]Temporales 2022'!$B$146:$B$362,'[1]Temporales 2022'!$G$146:$G$362)</f>
        <v>#N/A</v>
      </c>
      <c r="K631" s="43">
        <v>10000</v>
      </c>
      <c r="L631" s="44">
        <v>0</v>
      </c>
      <c r="M631" s="43">
        <v>304</v>
      </c>
      <c r="N631" s="43">
        <v>287</v>
      </c>
      <c r="O631" s="44">
        <f>+Tabla12[[#This Row],[sbruto]]-Tabla12[[#This Row],[Impuesto Sobre la R]]-Tabla12[[#This Row],[Seguro Familiar de]]-Tabla12[[#This Row],[AFP]]-Tabla12[[#This Row],[sneto]]</f>
        <v>375</v>
      </c>
      <c r="P631" s="41">
        <v>9034</v>
      </c>
      <c r="Q631" s="15" t="str" cm="1">
        <f t="array" ref="Q631">_xlfn.XLOOKUP(Tabla12[[#This Row],[codigo]],Tabla5[codigo],LEFT(Tabla5[Genero],1))</f>
        <v>F</v>
      </c>
      <c r="R631" s="15" t="str">
        <f>_xlfn.XLOOKUP(Tabla12[[#This Row],[codigo]],Tabla5[codigo],Tabla5[Lugar Funciones Codigo])</f>
        <v>01.83.02.00.03</v>
      </c>
    </row>
    <row r="632" spans="1:18">
      <c r="A632" s="40" t="s">
        <v>11</v>
      </c>
      <c r="B632" s="40" t="str">
        <f t="shared" si="9"/>
        <v>2.1.1.1.0103100473077</v>
      </c>
      <c r="C632" s="40" t="str">
        <f>_xlfn.XLOOKUP(A632,ctas[Tipo Empleado],ctas[cta])</f>
        <v>2.1.1.1.01</v>
      </c>
      <c r="D632" s="40" t="s">
        <v>2898</v>
      </c>
      <c r="E632" s="40" t="str">
        <f>_xlfn.XLOOKUP(Tabla12[[#This Row],[codigo]],Tabla5[codigo],Tabla5[Empleado])</f>
        <v>LUIS ANTONIO MONCION PICHARDO</v>
      </c>
      <c r="F632" s="40" t="str">
        <f>_xlfn.XLOOKUP(Tabla12[[#This Row],[codigo]],Tabla5[codigo],Tabla5[Cargo])</f>
        <v>TECNICO</v>
      </c>
      <c r="G632" s="40" t="str">
        <f>_xlfn.XLOOKUP(Tabla12[[#This Row],[codigo]],Tabla5[codigo],Tabla5[Lugar Funciones])</f>
        <v>CENTRO DE LA CULTURA DE SANTIAGO</v>
      </c>
      <c r="H632" s="45" t="str">
        <f>Tabla12[[#This Row],[TIPO]]</f>
        <v>FIJO</v>
      </c>
      <c r="I632" s="45" t="e">
        <f>_xlfn.XLOOKUP(Tabla12[[#This Row],[nodoc]],'[1]Temporales 2022'!$B$146:$B$362,'[1]Temporales 2022'!$F$146:$F$362)</f>
        <v>#N/A</v>
      </c>
      <c r="J632" s="45" t="e">
        <f>_xlfn.XLOOKUP(Tabla12[[#This Row],[nodoc]],'[1]Temporales 2022'!$B$146:$B$362,'[1]Temporales 2022'!$G$146:$G$362)</f>
        <v>#N/A</v>
      </c>
      <c r="K632" s="43">
        <v>10000</v>
      </c>
      <c r="L632" s="46">
        <v>0</v>
      </c>
      <c r="M632" s="43">
        <v>304</v>
      </c>
      <c r="N632" s="43">
        <v>287</v>
      </c>
      <c r="O632" s="44">
        <f>+Tabla12[[#This Row],[sbruto]]-Tabla12[[#This Row],[Impuesto Sobre la R]]-Tabla12[[#This Row],[Seguro Familiar de]]-Tabla12[[#This Row],[AFP]]-Tabla12[[#This Row],[sneto]]</f>
        <v>375</v>
      </c>
      <c r="P632" s="41">
        <v>9034</v>
      </c>
      <c r="Q632" s="15" t="str" cm="1">
        <f t="array" ref="Q632">_xlfn.XLOOKUP(Tabla12[[#This Row],[codigo]],Tabla5[codigo],LEFT(Tabla5[Genero],1))</f>
        <v>M</v>
      </c>
      <c r="R632" s="15" t="str">
        <f>_xlfn.XLOOKUP(Tabla12[[#This Row],[codigo]],Tabla5[codigo],Tabla5[Lugar Funciones Codigo])</f>
        <v>01.83.02.00.03</v>
      </c>
    </row>
    <row r="633" spans="1:18">
      <c r="A633" s="40" t="s">
        <v>11</v>
      </c>
      <c r="B633" s="40" t="str">
        <f t="shared" si="9"/>
        <v>2.1.1.1.0103100309032</v>
      </c>
      <c r="C633" s="40" t="str">
        <f>_xlfn.XLOOKUP(A633,ctas[Tipo Empleado],ctas[cta])</f>
        <v>2.1.1.1.01</v>
      </c>
      <c r="D633" s="40" t="s">
        <v>2901</v>
      </c>
      <c r="E633" s="40" t="str">
        <f>_xlfn.XLOOKUP(Tabla12[[#This Row],[codigo]],Tabla5[codigo],Tabla5[Empleado])</f>
        <v>MARCELINO MONTES UREÑA</v>
      </c>
      <c r="F633" s="40" t="str">
        <f>_xlfn.XLOOKUP(Tabla12[[#This Row],[codigo]],Tabla5[codigo],Tabla5[Cargo])</f>
        <v>ENC. DEPTO. DE MUSICA</v>
      </c>
      <c r="G633" s="40" t="str">
        <f>_xlfn.XLOOKUP(Tabla12[[#This Row],[codigo]],Tabla5[codigo],Tabla5[Lugar Funciones])</f>
        <v>CENTRO DE LA CULTURA DE SANTIAGO</v>
      </c>
      <c r="H633" s="45" t="str">
        <f>Tabla12[[#This Row],[TIPO]]</f>
        <v>FIJO</v>
      </c>
      <c r="I633" s="45" t="e">
        <f>_xlfn.XLOOKUP(Tabla12[[#This Row],[nodoc]],'[1]Temporales 2022'!$B$146:$B$362,'[1]Temporales 2022'!$F$146:$F$362)</f>
        <v>#N/A</v>
      </c>
      <c r="J633" s="45" t="e">
        <f>_xlfn.XLOOKUP(Tabla12[[#This Row],[nodoc]],'[1]Temporales 2022'!$B$146:$B$362,'[1]Temporales 2022'!$G$146:$G$362)</f>
        <v>#N/A</v>
      </c>
      <c r="K633" s="43">
        <v>10000</v>
      </c>
      <c r="L633" s="46">
        <v>0</v>
      </c>
      <c r="M633" s="43">
        <v>304</v>
      </c>
      <c r="N633" s="43">
        <v>287</v>
      </c>
      <c r="O633" s="44">
        <f>+Tabla12[[#This Row],[sbruto]]-Tabla12[[#This Row],[Impuesto Sobre la R]]-Tabla12[[#This Row],[Seguro Familiar de]]-Tabla12[[#This Row],[AFP]]-Tabla12[[#This Row],[sneto]]</f>
        <v>25</v>
      </c>
      <c r="P633" s="41">
        <v>9384</v>
      </c>
      <c r="Q633" s="15" t="str" cm="1">
        <f t="array" ref="Q633">_xlfn.XLOOKUP(Tabla12[[#This Row],[codigo]],Tabla5[codigo],LEFT(Tabla5[Genero],1))</f>
        <v>M</v>
      </c>
      <c r="R633" s="15" t="str">
        <f>_xlfn.XLOOKUP(Tabla12[[#This Row],[codigo]],Tabla5[codigo],Tabla5[Lugar Funciones Codigo])</f>
        <v>01.83.02.00.03</v>
      </c>
    </row>
    <row r="634" spans="1:18">
      <c r="A634" s="40" t="s">
        <v>11</v>
      </c>
      <c r="B634" s="40" t="str">
        <f t="shared" si="9"/>
        <v>2.1.1.1.0103100343627</v>
      </c>
      <c r="C634" s="40" t="str">
        <f>_xlfn.XLOOKUP(A634,ctas[Tipo Empleado],ctas[cta])</f>
        <v>2.1.1.1.01</v>
      </c>
      <c r="D634" s="40" t="s">
        <v>2913</v>
      </c>
      <c r="E634" s="40" t="str">
        <f>_xlfn.XLOOKUP(Tabla12[[#This Row],[codigo]],Tabla5[codigo],Tabla5[Empleado])</f>
        <v>NELSON YOANIS TINEO DEL MONTE</v>
      </c>
      <c r="F634" s="40" t="str">
        <f>_xlfn.XLOOKUP(Tabla12[[#This Row],[codigo]],Tabla5[codigo],Tabla5[Cargo])</f>
        <v>MANTENIMIENTO</v>
      </c>
      <c r="G634" s="40" t="str">
        <f>_xlfn.XLOOKUP(Tabla12[[#This Row],[codigo]],Tabla5[codigo],Tabla5[Lugar Funciones])</f>
        <v>CENTRO DE LA CULTURA DE SANTIAGO</v>
      </c>
      <c r="H634" s="45" t="str">
        <f>Tabla12[[#This Row],[TIPO]]</f>
        <v>FIJO</v>
      </c>
      <c r="I634" s="45" t="e">
        <f>_xlfn.XLOOKUP(Tabla12[[#This Row],[nodoc]],'[1]Temporales 2022'!$B$146:$B$362,'[1]Temporales 2022'!$F$146:$F$362)</f>
        <v>#N/A</v>
      </c>
      <c r="J634" s="45" t="e">
        <f>_xlfn.XLOOKUP(Tabla12[[#This Row],[nodoc]],'[1]Temporales 2022'!$B$146:$B$362,'[1]Temporales 2022'!$G$146:$G$362)</f>
        <v>#N/A</v>
      </c>
      <c r="K634" s="43">
        <v>10000</v>
      </c>
      <c r="L634" s="46">
        <v>0</v>
      </c>
      <c r="M634" s="43">
        <v>304</v>
      </c>
      <c r="N634" s="43">
        <v>287</v>
      </c>
      <c r="O634" s="44">
        <f>+Tabla12[[#This Row],[sbruto]]-Tabla12[[#This Row],[Impuesto Sobre la R]]-Tabla12[[#This Row],[Seguro Familiar de]]-Tabla12[[#This Row],[AFP]]-Tabla12[[#This Row],[sneto]]</f>
        <v>575</v>
      </c>
      <c r="P634" s="41">
        <v>8834</v>
      </c>
      <c r="Q634" s="15" t="str" cm="1">
        <f t="array" ref="Q634">_xlfn.XLOOKUP(Tabla12[[#This Row],[codigo]],Tabla5[codigo],LEFT(Tabla5[Genero],1))</f>
        <v>M</v>
      </c>
      <c r="R634" s="15" t="str">
        <f>_xlfn.XLOOKUP(Tabla12[[#This Row],[codigo]],Tabla5[codigo],Tabla5[Lugar Funciones Codigo])</f>
        <v>01.83.02.00.03</v>
      </c>
    </row>
    <row r="635" spans="1:18">
      <c r="A635" s="40" t="s">
        <v>11</v>
      </c>
      <c r="B635" s="40" t="str">
        <f t="shared" si="9"/>
        <v>2.1.1.1.0103102990110</v>
      </c>
      <c r="C635" s="40" t="str">
        <f>_xlfn.XLOOKUP(A635,ctas[Tipo Empleado],ctas[cta])</f>
        <v>2.1.1.1.01</v>
      </c>
      <c r="D635" s="40" t="s">
        <v>1621</v>
      </c>
      <c r="E635" s="40" t="str">
        <f>_xlfn.XLOOKUP(Tabla12[[#This Row],[codigo]],Tabla5[codigo],Tabla5[Empleado])</f>
        <v>RAFAELA ELENA AZCONA VASQUEZ</v>
      </c>
      <c r="F635" s="40" t="str">
        <f>_xlfn.XLOOKUP(Tabla12[[#This Row],[codigo]],Tabla5[codigo],Tabla5[Cargo])</f>
        <v>CONSERJE</v>
      </c>
      <c r="G635" s="40" t="str">
        <f>_xlfn.XLOOKUP(Tabla12[[#This Row],[codigo]],Tabla5[codigo],Tabla5[Lugar Funciones])</f>
        <v>CENTRO DE LA CULTURA DE SANTIAGO</v>
      </c>
      <c r="H635" s="45" t="str">
        <f>Tabla12[[#This Row],[TIPO]]</f>
        <v>FIJO</v>
      </c>
      <c r="I635" s="45" t="e">
        <f>_xlfn.XLOOKUP(Tabla12[[#This Row],[nodoc]],'[1]Temporales 2022'!$B$146:$B$362,'[1]Temporales 2022'!$F$146:$F$362)</f>
        <v>#N/A</v>
      </c>
      <c r="J635" s="45" t="e">
        <f>_xlfn.XLOOKUP(Tabla12[[#This Row],[nodoc]],'[1]Temporales 2022'!$B$146:$B$362,'[1]Temporales 2022'!$G$146:$G$362)</f>
        <v>#N/A</v>
      </c>
      <c r="K635" s="43">
        <v>10000</v>
      </c>
      <c r="L635" s="46">
        <v>0</v>
      </c>
      <c r="M635" s="43">
        <v>304</v>
      </c>
      <c r="N635" s="43">
        <v>287</v>
      </c>
      <c r="O635" s="44">
        <f>+Tabla12[[#This Row],[sbruto]]-Tabla12[[#This Row],[Impuesto Sobre la R]]-Tabla12[[#This Row],[Seguro Familiar de]]-Tabla12[[#This Row],[AFP]]-Tabla12[[#This Row],[sneto]]</f>
        <v>1725.12</v>
      </c>
      <c r="P635" s="41">
        <v>7683.88</v>
      </c>
      <c r="Q635" s="15" t="str" cm="1">
        <f t="array" ref="Q635">_xlfn.XLOOKUP(Tabla12[[#This Row],[codigo]],Tabla5[codigo],LEFT(Tabla5[Genero],1))</f>
        <v>F</v>
      </c>
      <c r="R635" s="15" t="str">
        <f>_xlfn.XLOOKUP(Tabla12[[#This Row],[codigo]],Tabla5[codigo],Tabla5[Lugar Funciones Codigo])</f>
        <v>01.83.02.00.03</v>
      </c>
    </row>
    <row r="636" spans="1:18">
      <c r="A636" s="40" t="s">
        <v>11</v>
      </c>
      <c r="B636" s="40" t="str">
        <f t="shared" si="9"/>
        <v>2.1.1.1.0103100221021</v>
      </c>
      <c r="C636" s="40" t="str">
        <f>_xlfn.XLOOKUP(A636,ctas[Tipo Empleado],ctas[cta])</f>
        <v>2.1.1.1.01</v>
      </c>
      <c r="D636" s="40" t="s">
        <v>1624</v>
      </c>
      <c r="E636" s="40" t="str">
        <f>_xlfn.XLOOKUP(Tabla12[[#This Row],[codigo]],Tabla5[codigo],Tabla5[Empleado])</f>
        <v>RAMONA CONCEPCION LIRIANO</v>
      </c>
      <c r="F636" s="40" t="str">
        <f>_xlfn.XLOOKUP(Tabla12[[#This Row],[codigo]],Tabla5[codigo],Tabla5[Cargo])</f>
        <v>ACTRIZ</v>
      </c>
      <c r="G636" s="40" t="str">
        <f>_xlfn.XLOOKUP(Tabla12[[#This Row],[codigo]],Tabla5[codigo],Tabla5[Lugar Funciones])</f>
        <v>CENTRO DE LA CULTURA DE SANTIAGO</v>
      </c>
      <c r="H636" s="45" t="str">
        <f>Tabla12[[#This Row],[TIPO]]</f>
        <v>FIJO</v>
      </c>
      <c r="I636" s="45" t="e">
        <f>_xlfn.XLOOKUP(Tabla12[[#This Row],[nodoc]],'[1]Temporales 2022'!$B$146:$B$362,'[1]Temporales 2022'!$F$146:$F$362)</f>
        <v>#N/A</v>
      </c>
      <c r="J636" s="45" t="e">
        <f>_xlfn.XLOOKUP(Tabla12[[#This Row],[nodoc]],'[1]Temporales 2022'!$B$146:$B$362,'[1]Temporales 2022'!$G$146:$G$362)</f>
        <v>#N/A</v>
      </c>
      <c r="K636" s="43">
        <v>10000</v>
      </c>
      <c r="L636" s="46">
        <v>0</v>
      </c>
      <c r="M636" s="43">
        <v>304</v>
      </c>
      <c r="N636" s="43">
        <v>287</v>
      </c>
      <c r="O636" s="44">
        <f>+Tabla12[[#This Row],[sbruto]]-Tabla12[[#This Row],[Impuesto Sobre la R]]-Tabla12[[#This Row],[Seguro Familiar de]]-Tabla12[[#This Row],[AFP]]-Tabla12[[#This Row],[sneto]]</f>
        <v>75</v>
      </c>
      <c r="P636" s="41">
        <v>9334</v>
      </c>
      <c r="Q636" s="15" t="str" cm="1">
        <f t="array" ref="Q636">_xlfn.XLOOKUP(Tabla12[[#This Row],[codigo]],Tabla5[codigo],LEFT(Tabla5[Genero],1))</f>
        <v>F</v>
      </c>
      <c r="R636" s="15" t="str">
        <f>_xlfn.XLOOKUP(Tabla12[[#This Row],[codigo]],Tabla5[codigo],Tabla5[Lugar Funciones Codigo])</f>
        <v>01.83.02.00.03</v>
      </c>
    </row>
    <row r="637" spans="1:18">
      <c r="A637" s="40" t="s">
        <v>11</v>
      </c>
      <c r="B637" s="40" t="str">
        <f t="shared" si="9"/>
        <v>2.1.1.1.0103101179251</v>
      </c>
      <c r="C637" s="40" t="str">
        <f>_xlfn.XLOOKUP(A637,ctas[Tipo Empleado],ctas[cta])</f>
        <v>2.1.1.1.01</v>
      </c>
      <c r="D637" s="40" t="s">
        <v>2929</v>
      </c>
      <c r="E637" s="40" t="str">
        <f>_xlfn.XLOOKUP(Tabla12[[#This Row],[codigo]],Tabla5[codigo],Tabla5[Empleado])</f>
        <v>ROBERTO ANTONIO SOSA TEJADA</v>
      </c>
      <c r="F637" s="40" t="str">
        <f>_xlfn.XLOOKUP(Tabla12[[#This Row],[codigo]],Tabla5[codigo],Tabla5[Cargo])</f>
        <v>ACTOR</v>
      </c>
      <c r="G637" s="40" t="str">
        <f>_xlfn.XLOOKUP(Tabla12[[#This Row],[codigo]],Tabla5[codigo],Tabla5[Lugar Funciones])</f>
        <v>CENTRO DE LA CULTURA DE SANTIAGO</v>
      </c>
      <c r="H637" s="45" t="str">
        <f>Tabla12[[#This Row],[TIPO]]</f>
        <v>FIJO</v>
      </c>
      <c r="I637" s="45" t="e">
        <f>_xlfn.XLOOKUP(Tabla12[[#This Row],[nodoc]],'[1]Temporales 2022'!$B$146:$B$362,'[1]Temporales 2022'!$F$146:$F$362)</f>
        <v>#N/A</v>
      </c>
      <c r="J637" s="45" t="e">
        <f>_xlfn.XLOOKUP(Tabla12[[#This Row],[nodoc]],'[1]Temporales 2022'!$B$146:$B$362,'[1]Temporales 2022'!$G$146:$G$362)</f>
        <v>#N/A</v>
      </c>
      <c r="K637" s="43">
        <v>10000</v>
      </c>
      <c r="L637" s="46">
        <v>0</v>
      </c>
      <c r="M637" s="43">
        <v>304</v>
      </c>
      <c r="N637" s="43">
        <v>287</v>
      </c>
      <c r="O637" s="44">
        <f>+Tabla12[[#This Row],[sbruto]]-Tabla12[[#This Row],[Impuesto Sobre la R]]-Tabla12[[#This Row],[Seguro Familiar de]]-Tabla12[[#This Row],[AFP]]-Tabla12[[#This Row],[sneto]]</f>
        <v>2325.12</v>
      </c>
      <c r="P637" s="41">
        <v>7083.88</v>
      </c>
      <c r="Q637" s="15" t="str" cm="1">
        <f t="array" ref="Q637">_xlfn.XLOOKUP(Tabla12[[#This Row],[codigo]],Tabla5[codigo],LEFT(Tabla5[Genero],1))</f>
        <v>M</v>
      </c>
      <c r="R637" s="15" t="str">
        <f>_xlfn.XLOOKUP(Tabla12[[#This Row],[codigo]],Tabla5[codigo],Tabla5[Lugar Funciones Codigo])</f>
        <v>01.83.02.00.03</v>
      </c>
    </row>
    <row r="638" spans="1:18">
      <c r="A638" s="40" t="s">
        <v>11</v>
      </c>
      <c r="B638" s="40" t="str">
        <f t="shared" si="9"/>
        <v>2.1.1.1.0140227063241</v>
      </c>
      <c r="C638" s="40" t="str">
        <f>_xlfn.XLOOKUP(A638,ctas[Tipo Empleado],ctas[cta])</f>
        <v>2.1.1.1.01</v>
      </c>
      <c r="D638" s="40" t="s">
        <v>2939</v>
      </c>
      <c r="E638" s="40" t="str">
        <f>_xlfn.XLOOKUP(Tabla12[[#This Row],[codigo]],Tabla5[codigo],Tabla5[Empleado])</f>
        <v>TATIANA MARIA MEJIA PABLO</v>
      </c>
      <c r="F638" s="40" t="str">
        <f>_xlfn.XLOOKUP(Tabla12[[#This Row],[codigo]],Tabla5[codigo],Tabla5[Cargo])</f>
        <v>ACOMODADOR (A)</v>
      </c>
      <c r="G638" s="40" t="str">
        <f>_xlfn.XLOOKUP(Tabla12[[#This Row],[codigo]],Tabla5[codigo],Tabla5[Lugar Funciones])</f>
        <v>CENTRO DE LA CULTURA DE SANTIAGO</v>
      </c>
      <c r="H638" s="45" t="str">
        <f>Tabla12[[#This Row],[TIPO]]</f>
        <v>FIJO</v>
      </c>
      <c r="I638" s="45" t="e">
        <f>_xlfn.XLOOKUP(Tabla12[[#This Row],[nodoc]],'[1]Temporales 2022'!$B$146:$B$362,'[1]Temporales 2022'!$F$146:$F$362)</f>
        <v>#N/A</v>
      </c>
      <c r="J638" s="45" t="e">
        <f>_xlfn.XLOOKUP(Tabla12[[#This Row],[nodoc]],'[1]Temporales 2022'!$B$146:$B$362,'[1]Temporales 2022'!$G$146:$G$362)</f>
        <v>#N/A</v>
      </c>
      <c r="K638" s="43">
        <v>10000</v>
      </c>
      <c r="L638" s="46">
        <v>0</v>
      </c>
      <c r="M638" s="43">
        <v>304</v>
      </c>
      <c r="N638" s="43">
        <v>287</v>
      </c>
      <c r="O638" s="44">
        <f>+Tabla12[[#This Row],[sbruto]]-Tabla12[[#This Row],[Impuesto Sobre la R]]-Tabla12[[#This Row],[Seguro Familiar de]]-Tabla12[[#This Row],[AFP]]-Tabla12[[#This Row],[sneto]]</f>
        <v>25</v>
      </c>
      <c r="P638" s="41">
        <v>9384</v>
      </c>
      <c r="Q638" s="15" t="str" cm="1">
        <f t="array" ref="Q638">_xlfn.XLOOKUP(Tabla12[[#This Row],[codigo]],Tabla5[codigo],LEFT(Tabla5[Genero],1))</f>
        <v>F</v>
      </c>
      <c r="R638" s="15" t="str">
        <f>_xlfn.XLOOKUP(Tabla12[[#This Row],[codigo]],Tabla5[codigo],Tabla5[Lugar Funciones Codigo])</f>
        <v>01.83.02.00.03</v>
      </c>
    </row>
    <row r="639" spans="1:18">
      <c r="A639" s="40" t="s">
        <v>11</v>
      </c>
      <c r="B639" s="40" t="str">
        <f t="shared" si="9"/>
        <v>2.1.1.1.0103103268680</v>
      </c>
      <c r="C639" s="40" t="str">
        <f>_xlfn.XLOOKUP(A639,ctas[Tipo Empleado],ctas[cta])</f>
        <v>2.1.1.1.01</v>
      </c>
      <c r="D639" s="40" t="s">
        <v>2955</v>
      </c>
      <c r="E639" s="40" t="str">
        <f>_xlfn.XLOOKUP(Tabla12[[#This Row],[codigo]],Tabla5[codigo],Tabla5[Empleado])</f>
        <v>YEIMY MARGARITA GARCIA ALMONTE</v>
      </c>
      <c r="F639" s="40" t="str">
        <f>_xlfn.XLOOKUP(Tabla12[[#This Row],[codigo]],Tabla5[codigo],Tabla5[Cargo])</f>
        <v>CONSERJE</v>
      </c>
      <c r="G639" s="40" t="str">
        <f>_xlfn.XLOOKUP(Tabla12[[#This Row],[codigo]],Tabla5[codigo],Tabla5[Lugar Funciones])</f>
        <v>CENTRO DE LA CULTURA DE SANTIAGO</v>
      </c>
      <c r="H639" s="45" t="str">
        <f>Tabla12[[#This Row],[TIPO]]</f>
        <v>FIJO</v>
      </c>
      <c r="I639" s="45" t="e">
        <f>_xlfn.XLOOKUP(Tabla12[[#This Row],[nodoc]],'[1]Temporales 2022'!$B$146:$B$362,'[1]Temporales 2022'!$F$146:$F$362)</f>
        <v>#N/A</v>
      </c>
      <c r="J639" s="45" t="e">
        <f>_xlfn.XLOOKUP(Tabla12[[#This Row],[nodoc]],'[1]Temporales 2022'!$B$146:$B$362,'[1]Temporales 2022'!$G$146:$G$362)</f>
        <v>#N/A</v>
      </c>
      <c r="K639" s="43">
        <v>10000</v>
      </c>
      <c r="L639" s="46">
        <v>0</v>
      </c>
      <c r="M639" s="43">
        <v>304</v>
      </c>
      <c r="N639" s="43">
        <v>287</v>
      </c>
      <c r="O639" s="44">
        <f>+Tabla12[[#This Row],[sbruto]]-Tabla12[[#This Row],[Impuesto Sobre la R]]-Tabla12[[#This Row],[Seguro Familiar de]]-Tabla12[[#This Row],[AFP]]-Tabla12[[#This Row],[sneto]]</f>
        <v>25</v>
      </c>
      <c r="P639" s="41">
        <v>9384</v>
      </c>
      <c r="Q639" s="15" t="str" cm="1">
        <f t="array" ref="Q639">_xlfn.XLOOKUP(Tabla12[[#This Row],[codigo]],Tabla5[codigo],LEFT(Tabla5[Genero],1))</f>
        <v>F</v>
      </c>
      <c r="R639" s="15" t="str">
        <f>_xlfn.XLOOKUP(Tabla12[[#This Row],[codigo]],Tabla5[codigo],Tabla5[Lugar Funciones Codigo])</f>
        <v>01.83.02.00.03</v>
      </c>
    </row>
    <row r="640" spans="1:18">
      <c r="A640" s="40" t="s">
        <v>11</v>
      </c>
      <c r="B640" s="40" t="str">
        <f t="shared" si="9"/>
        <v>2.1.1.1.0103101025819</v>
      </c>
      <c r="C640" s="40" t="str">
        <f>_xlfn.XLOOKUP(A640,ctas[Tipo Empleado],ctas[cta])</f>
        <v>2.1.1.1.01</v>
      </c>
      <c r="D640" s="40" t="s">
        <v>2959</v>
      </c>
      <c r="E640" s="40" t="str">
        <f>_xlfn.XLOOKUP(Tabla12[[#This Row],[codigo]],Tabla5[codigo],Tabla5[Empleado])</f>
        <v>ZOILA CABRERA PEREZ</v>
      </c>
      <c r="F640" s="40" t="str">
        <f>_xlfn.XLOOKUP(Tabla12[[#This Row],[codigo]],Tabla5[codigo],Tabla5[Cargo])</f>
        <v>CONTABLE</v>
      </c>
      <c r="G640" s="40" t="str">
        <f>_xlfn.XLOOKUP(Tabla12[[#This Row],[codigo]],Tabla5[codigo],Tabla5[Lugar Funciones])</f>
        <v>CENTRO DE LA CULTURA DE SANTIAGO</v>
      </c>
      <c r="H640" s="45" t="str">
        <f>Tabla12[[#This Row],[TIPO]]</f>
        <v>FIJO</v>
      </c>
      <c r="I640" s="45" t="e">
        <f>_xlfn.XLOOKUP(Tabla12[[#This Row],[nodoc]],'[1]Temporales 2022'!$B$146:$B$362,'[1]Temporales 2022'!$F$146:$F$362)</f>
        <v>#N/A</v>
      </c>
      <c r="J640" s="45" t="e">
        <f>_xlfn.XLOOKUP(Tabla12[[#This Row],[nodoc]],'[1]Temporales 2022'!$B$146:$B$362,'[1]Temporales 2022'!$G$146:$G$362)</f>
        <v>#N/A</v>
      </c>
      <c r="K640" s="43">
        <v>10000</v>
      </c>
      <c r="L640" s="46">
        <v>0</v>
      </c>
      <c r="M640" s="43">
        <v>304</v>
      </c>
      <c r="N640" s="43">
        <v>287</v>
      </c>
      <c r="O640" s="44">
        <f>+Tabla12[[#This Row],[sbruto]]-Tabla12[[#This Row],[Impuesto Sobre la R]]-Tabla12[[#This Row],[Seguro Familiar de]]-Tabla12[[#This Row],[AFP]]-Tabla12[[#This Row],[sneto]]</f>
        <v>75</v>
      </c>
      <c r="P640" s="41">
        <v>9334</v>
      </c>
      <c r="Q640" s="15" t="str" cm="1">
        <f t="array" ref="Q640">_xlfn.XLOOKUP(Tabla12[[#This Row],[codigo]],Tabla5[codigo],LEFT(Tabla5[Genero],1))</f>
        <v>F</v>
      </c>
      <c r="R640" s="15" t="str">
        <f>_xlfn.XLOOKUP(Tabla12[[#This Row],[codigo]],Tabla5[codigo],Tabla5[Lugar Funciones Codigo])</f>
        <v>01.83.02.00.03</v>
      </c>
    </row>
    <row r="641" spans="1:18">
      <c r="A641" s="40" t="s">
        <v>11</v>
      </c>
      <c r="B641" s="40" t="str">
        <f t="shared" si="9"/>
        <v>2.1.1.1.0100102831237</v>
      </c>
      <c r="C641" s="40" t="str">
        <f>_xlfn.XLOOKUP(A641,ctas[Tipo Empleado],ctas[cta])</f>
        <v>2.1.1.1.01</v>
      </c>
      <c r="D641" s="40" t="s">
        <v>2782</v>
      </c>
      <c r="E641" s="40" t="str">
        <f>_xlfn.XLOOKUP(Tabla12[[#This Row],[codigo]],Tabla5[codigo],Tabla5[Empleado])</f>
        <v>BASILIO RAYMUNDO QUIROZ NOVA</v>
      </c>
      <c r="F641" s="40" t="str">
        <f>_xlfn.XLOOKUP(Tabla12[[#This Row],[codigo]],Tabla5[codigo],Tabla5[Cargo])</f>
        <v>DIRECTOR (A)</v>
      </c>
      <c r="G641" s="40" t="str">
        <f>_xlfn.XLOOKUP(Tabla12[[#This Row],[codigo]],Tabla5[codigo],Tabla5[Lugar Funciones])</f>
        <v>CENTRO DE LA CULTURA NARCISO GONZALEZ</v>
      </c>
      <c r="H641" s="45" t="str">
        <f>Tabla12[[#This Row],[TIPO]]</f>
        <v>FIJO</v>
      </c>
      <c r="I641" s="45" t="e">
        <f>_xlfn.XLOOKUP(Tabla12[[#This Row],[nodoc]],'[1]Temporales 2022'!$B$146:$B$362,'[1]Temporales 2022'!$F$146:$F$362)</f>
        <v>#N/A</v>
      </c>
      <c r="J641" s="45" t="e">
        <f>_xlfn.XLOOKUP(Tabla12[[#This Row],[nodoc]],'[1]Temporales 2022'!$B$146:$B$362,'[1]Temporales 2022'!$G$146:$G$362)</f>
        <v>#N/A</v>
      </c>
      <c r="K641" s="43">
        <v>115000</v>
      </c>
      <c r="L641" s="45">
        <v>15633.74</v>
      </c>
      <c r="M641" s="43">
        <v>3496</v>
      </c>
      <c r="N641" s="43">
        <v>3300.5</v>
      </c>
      <c r="O641" s="44">
        <f>+Tabla12[[#This Row],[sbruto]]-Tabla12[[#This Row],[Impuesto Sobre la R]]-Tabla12[[#This Row],[Seguro Familiar de]]-Tabla12[[#This Row],[AFP]]-Tabla12[[#This Row],[sneto]]</f>
        <v>1275</v>
      </c>
      <c r="P641" s="41">
        <v>91294.76</v>
      </c>
      <c r="Q641" s="15" t="str" cm="1">
        <f t="array" ref="Q641">_xlfn.XLOOKUP(Tabla12[[#This Row],[codigo]],Tabla5[codigo],LEFT(Tabla5[Genero],1))</f>
        <v>M</v>
      </c>
      <c r="R641" s="15" t="str">
        <f>_xlfn.XLOOKUP(Tabla12[[#This Row],[codigo]],Tabla5[codigo],Tabla5[Lugar Funciones Codigo])</f>
        <v>01.83.02.00.04</v>
      </c>
    </row>
    <row r="642" spans="1:18">
      <c r="A642" s="40" t="s">
        <v>11</v>
      </c>
      <c r="B642" s="40" t="str">
        <f t="shared" ref="B642:B705" si="10">C642&amp;D642</f>
        <v>2.1.1.1.0100117101162</v>
      </c>
      <c r="C642" s="40" t="str">
        <f>_xlfn.XLOOKUP(A642,ctas[Tipo Empleado],ctas[cta])</f>
        <v>2.1.1.1.01</v>
      </c>
      <c r="D642" s="40" t="s">
        <v>2952</v>
      </c>
      <c r="E642" s="40" t="str">
        <f>_xlfn.XLOOKUP(Tabla12[[#This Row],[codigo]],Tabla5[codigo],Tabla5[Empleado])</f>
        <v>WILLIAMS ROSARIO GERONIMO</v>
      </c>
      <c r="F642" s="40" t="str">
        <f>_xlfn.XLOOKUP(Tabla12[[#This Row],[codigo]],Tabla5[codigo],Tabla5[Cargo])</f>
        <v>SUB DIRECTOR</v>
      </c>
      <c r="G642" s="40" t="str">
        <f>_xlfn.XLOOKUP(Tabla12[[#This Row],[codigo]],Tabla5[codigo],Tabla5[Lugar Funciones])</f>
        <v>CENTRO DE LA CULTURA NARCISO GONZALEZ</v>
      </c>
      <c r="H642" s="45" t="str">
        <f>Tabla12[[#This Row],[TIPO]]</f>
        <v>FIJO</v>
      </c>
      <c r="I642" s="45" t="e">
        <f>_xlfn.XLOOKUP(Tabla12[[#This Row],[nodoc]],'[1]Temporales 2022'!$B$146:$B$362,'[1]Temporales 2022'!$F$146:$F$362)</f>
        <v>#N/A</v>
      </c>
      <c r="J642" s="45" t="e">
        <f>_xlfn.XLOOKUP(Tabla12[[#This Row],[nodoc]],'[1]Temporales 2022'!$B$146:$B$362,'[1]Temporales 2022'!$G$146:$G$362)</f>
        <v>#N/A</v>
      </c>
      <c r="K642" s="43">
        <v>90000</v>
      </c>
      <c r="L642" s="45">
        <v>9753.1200000000008</v>
      </c>
      <c r="M642" s="43">
        <v>2736</v>
      </c>
      <c r="N642" s="43">
        <v>2583</v>
      </c>
      <c r="O642" s="44">
        <f>+Tabla12[[#This Row],[sbruto]]-Tabla12[[#This Row],[Impuesto Sobre la R]]-Tabla12[[#This Row],[Seguro Familiar de]]-Tabla12[[#This Row],[AFP]]-Tabla12[[#This Row],[sneto]]</f>
        <v>25</v>
      </c>
      <c r="P642" s="41">
        <v>74902.880000000005</v>
      </c>
      <c r="Q642" s="15" t="str" cm="1">
        <f t="array" ref="Q642">_xlfn.XLOOKUP(Tabla12[[#This Row],[codigo]],Tabla5[codigo],LEFT(Tabla5[Genero],1))</f>
        <v>M</v>
      </c>
      <c r="R642" s="15" t="str">
        <f>_xlfn.XLOOKUP(Tabla12[[#This Row],[codigo]],Tabla5[codigo],Tabla5[Lugar Funciones Codigo])</f>
        <v>01.83.02.00.04</v>
      </c>
    </row>
    <row r="643" spans="1:18">
      <c r="A643" s="40" t="s">
        <v>11</v>
      </c>
      <c r="B643" s="40" t="str">
        <f t="shared" si="10"/>
        <v>2.1.1.1.0100113757231</v>
      </c>
      <c r="C643" s="40" t="str">
        <f>_xlfn.XLOOKUP(A643,ctas[Tipo Empleado],ctas[cta])</f>
        <v>2.1.1.1.01</v>
      </c>
      <c r="D643" s="40" t="s">
        <v>2855</v>
      </c>
      <c r="E643" s="40" t="str">
        <f>_xlfn.XLOOKUP(Tabla12[[#This Row],[codigo]],Tabla5[codigo],Tabla5[Empleado])</f>
        <v>JAVICH RAMON PERALTA LIRIANO</v>
      </c>
      <c r="F643" s="40" t="str">
        <f>_xlfn.XLOOKUP(Tabla12[[#This Row],[codigo]],Tabla5[codigo],Tabla5[Cargo])</f>
        <v>REGIDOR DE ESCENA</v>
      </c>
      <c r="G643" s="40" t="str">
        <f>_xlfn.XLOOKUP(Tabla12[[#This Row],[codigo]],Tabla5[codigo],Tabla5[Lugar Funciones])</f>
        <v>CENTRO DE LA CULTURA NARCISO GONZALEZ</v>
      </c>
      <c r="H643" s="43" t="str">
        <f>Tabla12[[#This Row],[TIPO]]</f>
        <v>FIJO</v>
      </c>
      <c r="I643" s="43" t="e">
        <f>_xlfn.XLOOKUP(Tabla12[[#This Row],[nodoc]],'[1]Temporales 2022'!$B$146:$B$362,'[1]Temporales 2022'!$F$146:$F$362)</f>
        <v>#N/A</v>
      </c>
      <c r="J643" s="43" t="e">
        <f>_xlfn.XLOOKUP(Tabla12[[#This Row],[nodoc]],'[1]Temporales 2022'!$B$146:$B$362,'[1]Temporales 2022'!$G$146:$G$362)</f>
        <v>#N/A</v>
      </c>
      <c r="K643" s="43">
        <v>55000</v>
      </c>
      <c r="L643" s="43">
        <v>2559.6799999999998</v>
      </c>
      <c r="M643" s="43">
        <v>1672</v>
      </c>
      <c r="N643" s="43">
        <v>1578.5</v>
      </c>
      <c r="O643" s="44">
        <f>+Tabla12[[#This Row],[sbruto]]-Tabla12[[#This Row],[Impuesto Sobre la R]]-Tabla12[[#This Row],[Seguro Familiar de]]-Tabla12[[#This Row],[AFP]]-Tabla12[[#This Row],[sneto]]</f>
        <v>7427.8399999999965</v>
      </c>
      <c r="P643" s="41">
        <v>41761.980000000003</v>
      </c>
      <c r="Q643" s="15" t="str" cm="1">
        <f t="array" ref="Q643">_xlfn.XLOOKUP(Tabla12[[#This Row],[codigo]],Tabla5[codigo],LEFT(Tabla5[Genero],1))</f>
        <v>M</v>
      </c>
      <c r="R643" s="15" t="str">
        <f>_xlfn.XLOOKUP(Tabla12[[#This Row],[codigo]],Tabla5[codigo],Tabla5[Lugar Funciones Codigo])</f>
        <v>01.83.02.00.04</v>
      </c>
    </row>
    <row r="644" spans="1:18">
      <c r="A644" s="40" t="s">
        <v>11</v>
      </c>
      <c r="B644" s="40" t="str">
        <f t="shared" si="10"/>
        <v>2.1.1.1.0100103783510</v>
      </c>
      <c r="C644" s="40" t="str">
        <f>_xlfn.XLOOKUP(A644,ctas[Tipo Empleado],ctas[cta])</f>
        <v>2.1.1.1.01</v>
      </c>
      <c r="D644" s="40" t="s">
        <v>1628</v>
      </c>
      <c r="E644" s="40" t="str">
        <f>_xlfn.XLOOKUP(Tabla12[[#This Row],[codigo]],Tabla5[codigo],Tabla5[Empleado])</f>
        <v>SARAH IVELISSE VASQUEZ DIAZ</v>
      </c>
      <c r="F644" s="40" t="str">
        <f>_xlfn.XLOOKUP(Tabla12[[#This Row],[codigo]],Tabla5[codigo],Tabla5[Cargo])</f>
        <v>COORDINADOR (A)</v>
      </c>
      <c r="G644" s="40" t="str">
        <f>_xlfn.XLOOKUP(Tabla12[[#This Row],[codigo]],Tabla5[codigo],Tabla5[Lugar Funciones])</f>
        <v>CENTRO DE LA CULTURA NARCISO GONZALEZ</v>
      </c>
      <c r="H644" s="45" t="str">
        <f>Tabla12[[#This Row],[TIPO]]</f>
        <v>FIJO</v>
      </c>
      <c r="I644" s="45" t="e">
        <f>_xlfn.XLOOKUP(Tabla12[[#This Row],[nodoc]],'[1]Temporales 2022'!$B$146:$B$362,'[1]Temporales 2022'!$F$146:$F$362)</f>
        <v>#N/A</v>
      </c>
      <c r="J644" s="45" t="e">
        <f>_xlfn.XLOOKUP(Tabla12[[#This Row],[nodoc]],'[1]Temporales 2022'!$B$146:$B$362,'[1]Temporales 2022'!$G$146:$G$362)</f>
        <v>#N/A</v>
      </c>
      <c r="K644" s="43">
        <v>50000</v>
      </c>
      <c r="L644" s="45">
        <v>1651.48</v>
      </c>
      <c r="M644" s="43">
        <v>1520</v>
      </c>
      <c r="N644" s="43">
        <v>1435</v>
      </c>
      <c r="O644" s="44">
        <f>+Tabla12[[#This Row],[sbruto]]-Tabla12[[#This Row],[Impuesto Sobre la R]]-Tabla12[[#This Row],[Seguro Familiar de]]-Tabla12[[#This Row],[AFP]]-Tabla12[[#This Row],[sneto]]</f>
        <v>18660.279999999995</v>
      </c>
      <c r="P644" s="41">
        <v>26733.24</v>
      </c>
      <c r="Q644" s="15" t="str" cm="1">
        <f t="array" ref="Q644">_xlfn.XLOOKUP(Tabla12[[#This Row],[codigo]],Tabla5[codigo],LEFT(Tabla5[Genero],1))</f>
        <v>F</v>
      </c>
      <c r="R644" s="15" t="str">
        <f>_xlfn.XLOOKUP(Tabla12[[#This Row],[codigo]],Tabla5[codigo],Tabla5[Lugar Funciones Codigo])</f>
        <v>01.83.02.00.04</v>
      </c>
    </row>
    <row r="645" spans="1:18">
      <c r="A645" s="40" t="s">
        <v>11</v>
      </c>
      <c r="B645" s="40" t="str">
        <f t="shared" si="10"/>
        <v>2.1.1.1.0100114454952</v>
      </c>
      <c r="C645" s="40" t="str">
        <f>_xlfn.XLOOKUP(A645,ctas[Tipo Empleado],ctas[cta])</f>
        <v>2.1.1.1.01</v>
      </c>
      <c r="D645" s="40" t="s">
        <v>2836</v>
      </c>
      <c r="E645" s="40" t="str">
        <f>_xlfn.XLOOKUP(Tabla12[[#This Row],[codigo]],Tabla5[codigo],Tabla5[Empleado])</f>
        <v>GAUDELYS ROSALIA VALDEZ GOMEZ</v>
      </c>
      <c r="F645" s="40" t="str">
        <f>_xlfn.XLOOKUP(Tabla12[[#This Row],[codigo]],Tabla5[codigo],Tabla5[Cargo])</f>
        <v>AUXILIAR</v>
      </c>
      <c r="G645" s="40" t="str">
        <f>_xlfn.XLOOKUP(Tabla12[[#This Row],[codigo]],Tabla5[codigo],Tabla5[Lugar Funciones])</f>
        <v>CENTRO DE LA CULTURA NARCISO GONZALEZ</v>
      </c>
      <c r="H645" s="45" t="str">
        <f>Tabla12[[#This Row],[TIPO]]</f>
        <v>FIJO</v>
      </c>
      <c r="I645" s="45" t="e">
        <f>_xlfn.XLOOKUP(Tabla12[[#This Row],[nodoc]],'[1]Temporales 2022'!$B$146:$B$362,'[1]Temporales 2022'!$F$146:$F$362)</f>
        <v>#N/A</v>
      </c>
      <c r="J645" s="45" t="e">
        <f>_xlfn.XLOOKUP(Tabla12[[#This Row],[nodoc]],'[1]Temporales 2022'!$B$146:$B$362,'[1]Temporales 2022'!$G$146:$G$362)</f>
        <v>#N/A</v>
      </c>
      <c r="K645" s="43">
        <v>45000</v>
      </c>
      <c r="L645" s="45">
        <v>743.29</v>
      </c>
      <c r="M645" s="43">
        <v>1368</v>
      </c>
      <c r="N645" s="43">
        <v>1291.5</v>
      </c>
      <c r="O645" s="44">
        <f>+Tabla12[[#This Row],[sbruto]]-Tabla12[[#This Row],[Impuesto Sobre la R]]-Tabla12[[#This Row],[Seguro Familiar de]]-Tabla12[[#This Row],[AFP]]-Tabla12[[#This Row],[sneto]]</f>
        <v>7721.239999999998</v>
      </c>
      <c r="P645" s="41">
        <v>33875.97</v>
      </c>
      <c r="Q645" s="15" t="str" cm="1">
        <f t="array" ref="Q645">_xlfn.XLOOKUP(Tabla12[[#This Row],[codigo]],Tabla5[codigo],LEFT(Tabla5[Genero],1))</f>
        <v>F</v>
      </c>
      <c r="R645" s="15" t="str">
        <f>_xlfn.XLOOKUP(Tabla12[[#This Row],[codigo]],Tabla5[codigo],Tabla5[Lugar Funciones Codigo])</f>
        <v>01.83.02.00.04</v>
      </c>
    </row>
    <row r="646" spans="1:18">
      <c r="A646" s="40" t="s">
        <v>11</v>
      </c>
      <c r="B646" s="40" t="str">
        <f t="shared" si="10"/>
        <v>2.1.1.1.0100102513918</v>
      </c>
      <c r="C646" s="40" t="str">
        <f>_xlfn.XLOOKUP(A646,ctas[Tipo Empleado],ctas[cta])</f>
        <v>2.1.1.1.01</v>
      </c>
      <c r="D646" s="40" t="s">
        <v>2943</v>
      </c>
      <c r="E646" s="40" t="str">
        <f>_xlfn.XLOOKUP(Tabla12[[#This Row],[codigo]],Tabla5[codigo],Tabla5[Empleado])</f>
        <v>VICTOR LIXANDRO CAMACHO ROSARIO</v>
      </c>
      <c r="F646" s="40" t="str">
        <f>_xlfn.XLOOKUP(Tabla12[[#This Row],[codigo]],Tabla5[codigo],Tabla5[Cargo])</f>
        <v>SUPERVISOR MANTENIMIENTO</v>
      </c>
      <c r="G646" s="40" t="str">
        <f>_xlfn.XLOOKUP(Tabla12[[#This Row],[codigo]],Tabla5[codigo],Tabla5[Lugar Funciones])</f>
        <v>CENTRO DE LA CULTURA NARCISO GONZALEZ</v>
      </c>
      <c r="H646" s="45" t="str">
        <f>Tabla12[[#This Row],[TIPO]]</f>
        <v>FIJO</v>
      </c>
      <c r="I646" s="45" t="e">
        <f>_xlfn.XLOOKUP(Tabla12[[#This Row],[nodoc]],'[1]Temporales 2022'!$B$146:$B$362,'[1]Temporales 2022'!$F$146:$F$362)</f>
        <v>#N/A</v>
      </c>
      <c r="J646" s="45" t="e">
        <f>_xlfn.XLOOKUP(Tabla12[[#This Row],[nodoc]],'[1]Temporales 2022'!$B$146:$B$362,'[1]Temporales 2022'!$G$146:$G$362)</f>
        <v>#N/A</v>
      </c>
      <c r="K646" s="43">
        <v>40000</v>
      </c>
      <c r="L646" s="45">
        <v>442.65</v>
      </c>
      <c r="M646" s="43">
        <v>1216</v>
      </c>
      <c r="N646" s="43">
        <v>1148</v>
      </c>
      <c r="O646" s="44">
        <f>+Tabla12[[#This Row],[sbruto]]-Tabla12[[#This Row],[Impuesto Sobre la R]]-Tabla12[[#This Row],[Seguro Familiar de]]-Tabla12[[#This Row],[AFP]]-Tabla12[[#This Row],[sneto]]</f>
        <v>10483.549999999999</v>
      </c>
      <c r="P646" s="41">
        <v>26709.8</v>
      </c>
      <c r="Q646" s="15" t="str" cm="1">
        <f t="array" ref="Q646">_xlfn.XLOOKUP(Tabla12[[#This Row],[codigo]],Tabla5[codigo],LEFT(Tabla5[Genero],1))</f>
        <v>M</v>
      </c>
      <c r="R646" s="15" t="str">
        <f>_xlfn.XLOOKUP(Tabla12[[#This Row],[codigo]],Tabla5[codigo],Tabla5[Lugar Funciones Codigo])</f>
        <v>01.83.02.00.04</v>
      </c>
    </row>
    <row r="647" spans="1:18">
      <c r="A647" s="40" t="s">
        <v>11</v>
      </c>
      <c r="B647" s="40" t="str">
        <f t="shared" si="10"/>
        <v>2.1.1.1.0100114354285</v>
      </c>
      <c r="C647" s="40" t="str">
        <f>_xlfn.XLOOKUP(A647,ctas[Tipo Empleado],ctas[cta])</f>
        <v>2.1.1.1.01</v>
      </c>
      <c r="D647" s="40" t="s">
        <v>2795</v>
      </c>
      <c r="E647" s="40" t="str">
        <f>_xlfn.XLOOKUP(Tabla12[[#This Row],[codigo]],Tabla5[codigo],Tabla5[Empleado])</f>
        <v>CESAR MEDINA DE OLEO</v>
      </c>
      <c r="F647" s="40" t="str">
        <f>_xlfn.XLOOKUP(Tabla12[[#This Row],[codigo]],Tabla5[codigo],Tabla5[Cargo])</f>
        <v>TRAMOYISTA</v>
      </c>
      <c r="G647" s="40" t="str">
        <f>_xlfn.XLOOKUP(Tabla12[[#This Row],[codigo]],Tabla5[codigo],Tabla5[Lugar Funciones])</f>
        <v>CENTRO DE LA CULTURA NARCISO GONZALEZ</v>
      </c>
      <c r="H647" s="43" t="str">
        <f>Tabla12[[#This Row],[TIPO]]</f>
        <v>FIJO</v>
      </c>
      <c r="I647" s="43" t="e">
        <f>_xlfn.XLOOKUP(Tabla12[[#This Row],[nodoc]],'[1]Temporales 2022'!$B$146:$B$362,'[1]Temporales 2022'!$F$146:$F$362)</f>
        <v>#N/A</v>
      </c>
      <c r="J647" s="43" t="e">
        <f>_xlfn.XLOOKUP(Tabla12[[#This Row],[nodoc]],'[1]Temporales 2022'!$B$146:$B$362,'[1]Temporales 2022'!$G$146:$G$362)</f>
        <v>#N/A</v>
      </c>
      <c r="K647" s="43">
        <v>31500</v>
      </c>
      <c r="L647" s="44">
        <v>0</v>
      </c>
      <c r="M647" s="43">
        <v>957.6</v>
      </c>
      <c r="N647" s="43">
        <v>904.05</v>
      </c>
      <c r="O647" s="44">
        <f>+Tabla12[[#This Row],[sbruto]]-Tabla12[[#This Row],[Impuesto Sobre la R]]-Tabla12[[#This Row],[Seguro Familiar de]]-Tabla12[[#This Row],[AFP]]-Tabla12[[#This Row],[sneto]]</f>
        <v>12429.140000000003</v>
      </c>
      <c r="P647" s="41">
        <v>17209.21</v>
      </c>
      <c r="Q647" s="15" t="str" cm="1">
        <f t="array" ref="Q647">_xlfn.XLOOKUP(Tabla12[[#This Row],[codigo]],Tabla5[codigo],LEFT(Tabla5[Genero],1))</f>
        <v>M</v>
      </c>
      <c r="R647" s="15" t="str">
        <f>_xlfn.XLOOKUP(Tabla12[[#This Row],[codigo]],Tabla5[codigo],Tabla5[Lugar Funciones Codigo])</f>
        <v>01.83.02.00.04</v>
      </c>
    </row>
    <row r="648" spans="1:18">
      <c r="A648" s="40" t="s">
        <v>11</v>
      </c>
      <c r="B648" s="40" t="str">
        <f t="shared" si="10"/>
        <v>2.1.1.1.0100101794337</v>
      </c>
      <c r="C648" s="40" t="str">
        <f>_xlfn.XLOOKUP(A648,ctas[Tipo Empleado],ctas[cta])</f>
        <v>2.1.1.1.01</v>
      </c>
      <c r="D648" s="40" t="s">
        <v>2879</v>
      </c>
      <c r="E648" s="40" t="str">
        <f>_xlfn.XLOOKUP(Tabla12[[#This Row],[codigo]],Tabla5[codigo],Tabla5[Empleado])</f>
        <v>JUAN MENA GOMEZ</v>
      </c>
      <c r="F648" s="40" t="str">
        <f>_xlfn.XLOOKUP(Tabla12[[#This Row],[codigo]],Tabla5[codigo],Tabla5[Cargo])</f>
        <v>SUPERVISOR MANTENIMIENTO</v>
      </c>
      <c r="G648" s="40" t="str">
        <f>_xlfn.XLOOKUP(Tabla12[[#This Row],[codigo]],Tabla5[codigo],Tabla5[Lugar Funciones])</f>
        <v>CENTRO DE LA CULTURA NARCISO GONZALEZ</v>
      </c>
      <c r="H648" s="45" t="str">
        <f>Tabla12[[#This Row],[TIPO]]</f>
        <v>FIJO</v>
      </c>
      <c r="I648" s="45" t="e">
        <f>_xlfn.XLOOKUP(Tabla12[[#This Row],[nodoc]],'[1]Temporales 2022'!$B$146:$B$362,'[1]Temporales 2022'!$F$146:$F$362)</f>
        <v>#N/A</v>
      </c>
      <c r="J648" s="45" t="e">
        <f>_xlfn.XLOOKUP(Tabla12[[#This Row],[nodoc]],'[1]Temporales 2022'!$B$146:$B$362,'[1]Temporales 2022'!$G$146:$G$362)</f>
        <v>#N/A</v>
      </c>
      <c r="K648" s="43">
        <v>30000</v>
      </c>
      <c r="L648" s="46">
        <v>0</v>
      </c>
      <c r="M648" s="43">
        <v>912</v>
      </c>
      <c r="N648" s="43">
        <v>861</v>
      </c>
      <c r="O648" s="44">
        <f>+Tabla12[[#This Row],[sbruto]]-Tabla12[[#This Row],[Impuesto Sobre la R]]-Tabla12[[#This Row],[Seguro Familiar de]]-Tabla12[[#This Row],[AFP]]-Tabla12[[#This Row],[sneto]]</f>
        <v>25</v>
      </c>
      <c r="P648" s="41">
        <v>28202</v>
      </c>
      <c r="Q648" s="15" t="str" cm="1">
        <f t="array" ref="Q648">_xlfn.XLOOKUP(Tabla12[[#This Row],[codigo]],Tabla5[codigo],LEFT(Tabla5[Genero],1))</f>
        <v>M</v>
      </c>
      <c r="R648" s="15" t="str">
        <f>_xlfn.XLOOKUP(Tabla12[[#This Row],[codigo]],Tabla5[codigo],Tabla5[Lugar Funciones Codigo])</f>
        <v>01.83.02.00.04</v>
      </c>
    </row>
    <row r="649" spans="1:18">
      <c r="A649" s="40" t="s">
        <v>11</v>
      </c>
      <c r="B649" s="40" t="str">
        <f t="shared" si="10"/>
        <v>2.1.1.1.0100103394441</v>
      </c>
      <c r="C649" s="40" t="str">
        <f>_xlfn.XLOOKUP(A649,ctas[Tipo Empleado],ctas[cta])</f>
        <v>2.1.1.1.01</v>
      </c>
      <c r="D649" s="40" t="s">
        <v>1589</v>
      </c>
      <c r="E649" s="40" t="str">
        <f>_xlfn.XLOOKUP(Tabla12[[#This Row],[codigo]],Tabla5[codigo],Tabla5[Empleado])</f>
        <v>FIDELINA DEL ROSARIO VARGAS</v>
      </c>
      <c r="F649" s="40" t="str">
        <f>_xlfn.XLOOKUP(Tabla12[[#This Row],[codigo]],Tabla5[codigo],Tabla5[Cargo])</f>
        <v>AUX. DE CONTABILIDAD</v>
      </c>
      <c r="G649" s="40" t="str">
        <f>_xlfn.XLOOKUP(Tabla12[[#This Row],[codigo]],Tabla5[codigo],Tabla5[Lugar Funciones])</f>
        <v>CENTRO DE LA CULTURA NARCISO GONZALEZ</v>
      </c>
      <c r="H649" s="45" t="str">
        <f>Tabla12[[#This Row],[TIPO]]</f>
        <v>FIJO</v>
      </c>
      <c r="I649" s="45" t="e">
        <f>_xlfn.XLOOKUP(Tabla12[[#This Row],[nodoc]],'[1]Temporales 2022'!$B$146:$B$362,'[1]Temporales 2022'!$F$146:$F$362)</f>
        <v>#N/A</v>
      </c>
      <c r="J649" s="45" t="e">
        <f>_xlfn.XLOOKUP(Tabla12[[#This Row],[nodoc]],'[1]Temporales 2022'!$B$146:$B$362,'[1]Temporales 2022'!$G$146:$G$362)</f>
        <v>#N/A</v>
      </c>
      <c r="K649" s="43">
        <v>26617.88</v>
      </c>
      <c r="L649" s="46">
        <v>0</v>
      </c>
      <c r="M649" s="43">
        <v>809.18</v>
      </c>
      <c r="N649" s="43">
        <v>763.93</v>
      </c>
      <c r="O649" s="44">
        <f>+Tabla12[[#This Row],[sbruto]]-Tabla12[[#This Row],[Impuesto Sobre la R]]-Tabla12[[#This Row],[Seguro Familiar de]]-Tabla12[[#This Row],[AFP]]-Tabla12[[#This Row],[sneto]]</f>
        <v>1642.0200000000004</v>
      </c>
      <c r="P649" s="41">
        <v>23402.75</v>
      </c>
      <c r="Q649" s="15" t="str" cm="1">
        <f t="array" ref="Q649">_xlfn.XLOOKUP(Tabla12[[#This Row],[codigo]],Tabla5[codigo],LEFT(Tabla5[Genero],1))</f>
        <v>F</v>
      </c>
      <c r="R649" s="15" t="str">
        <f>_xlfn.XLOOKUP(Tabla12[[#This Row],[codigo]],Tabla5[codigo],Tabla5[Lugar Funciones Codigo])</f>
        <v>01.83.02.00.04</v>
      </c>
    </row>
    <row r="650" spans="1:18">
      <c r="A650" s="40" t="s">
        <v>11</v>
      </c>
      <c r="B650" s="40" t="str">
        <f t="shared" si="10"/>
        <v>2.1.1.1.0100103601977</v>
      </c>
      <c r="C650" s="40" t="str">
        <f>_xlfn.XLOOKUP(A650,ctas[Tipo Empleado],ctas[cta])</f>
        <v>2.1.1.1.01</v>
      </c>
      <c r="D650" s="40" t="s">
        <v>1603</v>
      </c>
      <c r="E650" s="40" t="str">
        <f>_xlfn.XLOOKUP(Tabla12[[#This Row],[codigo]],Tabla5[codigo],Tabla5[Empleado])</f>
        <v>LUZ DEYANIRA DE LA ROSA PILIER</v>
      </c>
      <c r="F650" s="40" t="str">
        <f>_xlfn.XLOOKUP(Tabla12[[#This Row],[codigo]],Tabla5[codigo],Tabla5[Cargo])</f>
        <v>ENC. DE SERVICIOS GENERALES</v>
      </c>
      <c r="G650" s="40" t="str">
        <f>_xlfn.XLOOKUP(Tabla12[[#This Row],[codigo]],Tabla5[codigo],Tabla5[Lugar Funciones])</f>
        <v>CENTRO DE LA CULTURA NARCISO GONZALEZ</v>
      </c>
      <c r="H650" s="45" t="str">
        <f>Tabla12[[#This Row],[TIPO]]</f>
        <v>FIJO</v>
      </c>
      <c r="I650" s="45" t="e">
        <f>_xlfn.XLOOKUP(Tabla12[[#This Row],[nodoc]],'[1]Temporales 2022'!$B$146:$B$362,'[1]Temporales 2022'!$F$146:$F$362)</f>
        <v>#N/A</v>
      </c>
      <c r="J650" s="45" t="e">
        <f>_xlfn.XLOOKUP(Tabla12[[#This Row],[nodoc]],'[1]Temporales 2022'!$B$146:$B$362,'[1]Temporales 2022'!$G$146:$G$362)</f>
        <v>#N/A</v>
      </c>
      <c r="K650" s="43">
        <v>26250</v>
      </c>
      <c r="L650" s="46">
        <v>0</v>
      </c>
      <c r="M650" s="43">
        <v>798</v>
      </c>
      <c r="N650" s="43">
        <v>753.38</v>
      </c>
      <c r="O650" s="44">
        <f>+Tabla12[[#This Row],[sbruto]]-Tabla12[[#This Row],[Impuesto Sobre la R]]-Tabla12[[#This Row],[Seguro Familiar de]]-Tabla12[[#This Row],[AFP]]-Tabla12[[#This Row],[sneto]]</f>
        <v>12431.71</v>
      </c>
      <c r="P650" s="41">
        <v>12266.91</v>
      </c>
      <c r="Q650" s="15" t="str" cm="1">
        <f t="array" ref="Q650">_xlfn.XLOOKUP(Tabla12[[#This Row],[codigo]],Tabla5[codigo],LEFT(Tabla5[Genero],1))</f>
        <v>M</v>
      </c>
      <c r="R650" s="15" t="str">
        <f>_xlfn.XLOOKUP(Tabla12[[#This Row],[codigo]],Tabla5[codigo],Tabla5[Lugar Funciones Codigo])</f>
        <v>01.83.02.00.04</v>
      </c>
    </row>
    <row r="651" spans="1:18">
      <c r="A651" s="40" t="s">
        <v>11</v>
      </c>
      <c r="B651" s="40" t="str">
        <f t="shared" si="10"/>
        <v>2.1.1.1.0100108543455</v>
      </c>
      <c r="C651" s="40" t="str">
        <f>_xlfn.XLOOKUP(A651,ctas[Tipo Empleado],ctas[cta])</f>
        <v>2.1.1.1.01</v>
      </c>
      <c r="D651" s="40" t="s">
        <v>1606</v>
      </c>
      <c r="E651" s="40" t="str">
        <f>_xlfn.XLOOKUP(Tabla12[[#This Row],[codigo]],Tabla5[codigo],Tabla5[Empleado])</f>
        <v>MARGARITA LINARES AMADOR</v>
      </c>
      <c r="F651" s="40" t="str">
        <f>_xlfn.XLOOKUP(Tabla12[[#This Row],[codigo]],Tabla5[codigo],Tabla5[Cargo])</f>
        <v>ENCARGADA CONTABILIDAD</v>
      </c>
      <c r="G651" s="40" t="str">
        <f>_xlfn.XLOOKUP(Tabla12[[#This Row],[codigo]],Tabla5[codigo],Tabla5[Lugar Funciones])</f>
        <v>CENTRO DE LA CULTURA NARCISO GONZALEZ</v>
      </c>
      <c r="H651" s="45" t="str">
        <f>Tabla12[[#This Row],[TIPO]]</f>
        <v>FIJO</v>
      </c>
      <c r="I651" s="45" t="e">
        <f>_xlfn.XLOOKUP(Tabla12[[#This Row],[nodoc]],'[1]Temporales 2022'!$B$146:$B$362,'[1]Temporales 2022'!$F$146:$F$362)</f>
        <v>#N/A</v>
      </c>
      <c r="J651" s="45" t="e">
        <f>_xlfn.XLOOKUP(Tabla12[[#This Row],[nodoc]],'[1]Temporales 2022'!$B$146:$B$362,'[1]Temporales 2022'!$G$146:$G$362)</f>
        <v>#N/A</v>
      </c>
      <c r="K651" s="43">
        <v>26250</v>
      </c>
      <c r="L651" s="46">
        <v>0</v>
      </c>
      <c r="M651" s="43">
        <v>798</v>
      </c>
      <c r="N651" s="43">
        <v>753.38</v>
      </c>
      <c r="O651" s="44">
        <f>+Tabla12[[#This Row],[sbruto]]-Tabla12[[#This Row],[Impuesto Sobre la R]]-Tabla12[[#This Row],[Seguro Familiar de]]-Tabla12[[#This Row],[AFP]]-Tabla12[[#This Row],[sneto]]</f>
        <v>18562.79</v>
      </c>
      <c r="P651" s="41">
        <v>6135.83</v>
      </c>
      <c r="Q651" s="15" t="str" cm="1">
        <f t="array" ref="Q651">_xlfn.XLOOKUP(Tabla12[[#This Row],[codigo]],Tabla5[codigo],LEFT(Tabla5[Genero],1))</f>
        <v>F</v>
      </c>
      <c r="R651" s="15" t="str">
        <f>_xlfn.XLOOKUP(Tabla12[[#This Row],[codigo]],Tabla5[codigo],Tabla5[Lugar Funciones Codigo])</f>
        <v>01.83.02.00.04</v>
      </c>
    </row>
    <row r="652" spans="1:18">
      <c r="A652" s="40" t="s">
        <v>11</v>
      </c>
      <c r="B652" s="40" t="str">
        <f t="shared" si="10"/>
        <v>2.1.1.1.0100100110170</v>
      </c>
      <c r="C652" s="40" t="str">
        <f>_xlfn.XLOOKUP(A652,ctas[Tipo Empleado],ctas[cta])</f>
        <v>2.1.1.1.01</v>
      </c>
      <c r="D652" s="40" t="s">
        <v>2783</v>
      </c>
      <c r="E652" s="40" t="str">
        <f>_xlfn.XLOOKUP(Tabla12[[#This Row],[codigo]],Tabla5[codigo],Tabla5[Empleado])</f>
        <v>BELKIS HERNANDEZ ALMONTE</v>
      </c>
      <c r="F652" s="40" t="str">
        <f>_xlfn.XLOOKUP(Tabla12[[#This Row],[codigo]],Tabla5[codigo],Tabla5[Cargo])</f>
        <v>MAESTRO DE ARTESANIA</v>
      </c>
      <c r="G652" s="40" t="str">
        <f>_xlfn.XLOOKUP(Tabla12[[#This Row],[codigo]],Tabla5[codigo],Tabla5[Lugar Funciones])</f>
        <v>CENTRO DE LA CULTURA NARCISO GONZALEZ</v>
      </c>
      <c r="H652" s="45" t="str">
        <f>Tabla12[[#This Row],[TIPO]]</f>
        <v>FIJO</v>
      </c>
      <c r="I652" s="45" t="e">
        <f>_xlfn.XLOOKUP(Tabla12[[#This Row],[nodoc]],'[1]Temporales 2022'!$B$146:$B$362,'[1]Temporales 2022'!$F$146:$F$362)</f>
        <v>#N/A</v>
      </c>
      <c r="J652" s="45" t="e">
        <f>_xlfn.XLOOKUP(Tabla12[[#This Row],[nodoc]],'[1]Temporales 2022'!$B$146:$B$362,'[1]Temporales 2022'!$G$146:$G$362)</f>
        <v>#N/A</v>
      </c>
      <c r="K652" s="43">
        <v>25000</v>
      </c>
      <c r="L652" s="46">
        <v>0</v>
      </c>
      <c r="M652" s="43">
        <v>760</v>
      </c>
      <c r="N652" s="43">
        <v>717.5</v>
      </c>
      <c r="O652" s="44">
        <f>+Tabla12[[#This Row],[sbruto]]-Tabla12[[#This Row],[Impuesto Sobre la R]]-Tabla12[[#This Row],[Seguro Familiar de]]-Tabla12[[#This Row],[AFP]]-Tabla12[[#This Row],[sneto]]</f>
        <v>25</v>
      </c>
      <c r="P652" s="41">
        <v>23497.5</v>
      </c>
      <c r="Q652" s="15" t="str" cm="1">
        <f t="array" ref="Q652">_xlfn.XLOOKUP(Tabla12[[#This Row],[codigo]],Tabla5[codigo],LEFT(Tabla5[Genero],1))</f>
        <v>F</v>
      </c>
      <c r="R652" s="15" t="str">
        <f>_xlfn.XLOOKUP(Tabla12[[#This Row],[codigo]],Tabla5[codigo],Tabla5[Lugar Funciones Codigo])</f>
        <v>01.83.02.00.04</v>
      </c>
    </row>
    <row r="653" spans="1:18">
      <c r="A653" s="40" t="s">
        <v>11</v>
      </c>
      <c r="B653" s="40" t="str">
        <f t="shared" si="10"/>
        <v>2.1.1.1.0100117774141</v>
      </c>
      <c r="C653" s="40" t="str">
        <f>_xlfn.XLOOKUP(A653,ctas[Tipo Empleado],ctas[cta])</f>
        <v>2.1.1.1.01</v>
      </c>
      <c r="D653" s="40" t="s">
        <v>2878</v>
      </c>
      <c r="E653" s="40" t="str">
        <f>_xlfn.XLOOKUP(Tabla12[[#This Row],[codigo]],Tabla5[codigo],Tabla5[Empleado])</f>
        <v>JUAN MANUEL MARTINEZ INOA</v>
      </c>
      <c r="F653" s="40" t="str">
        <f>_xlfn.XLOOKUP(Tabla12[[#This Row],[codigo]],Tabla5[codigo],Tabla5[Cargo])</f>
        <v>AYUDANTE DE MANTENIMIENTO</v>
      </c>
      <c r="G653" s="40" t="str">
        <f>_xlfn.XLOOKUP(Tabla12[[#This Row],[codigo]],Tabla5[codigo],Tabla5[Lugar Funciones])</f>
        <v>CENTRO DE LA CULTURA NARCISO GONZALEZ</v>
      </c>
      <c r="H653" s="45" t="str">
        <f>Tabla12[[#This Row],[TIPO]]</f>
        <v>FIJO</v>
      </c>
      <c r="I653" s="45" t="e">
        <f>_xlfn.XLOOKUP(Tabla12[[#This Row],[nodoc]],'[1]Temporales 2022'!$B$146:$B$362,'[1]Temporales 2022'!$F$146:$F$362)</f>
        <v>#N/A</v>
      </c>
      <c r="J653" s="45" t="e">
        <f>_xlfn.XLOOKUP(Tabla12[[#This Row],[nodoc]],'[1]Temporales 2022'!$B$146:$B$362,'[1]Temporales 2022'!$G$146:$G$362)</f>
        <v>#N/A</v>
      </c>
      <c r="K653" s="43">
        <v>24000</v>
      </c>
      <c r="L653" s="46">
        <v>0</v>
      </c>
      <c r="M653" s="43">
        <v>729.6</v>
      </c>
      <c r="N653" s="43">
        <v>688.8</v>
      </c>
      <c r="O653" s="44">
        <f>+Tabla12[[#This Row],[sbruto]]-Tabla12[[#This Row],[Impuesto Sobre la R]]-Tabla12[[#This Row],[Seguro Familiar de]]-Tabla12[[#This Row],[AFP]]-Tabla12[[#This Row],[sneto]]</f>
        <v>25.000000000003638</v>
      </c>
      <c r="P653" s="41">
        <v>22556.6</v>
      </c>
      <c r="Q653" s="15" t="str" cm="1">
        <f t="array" ref="Q653">_xlfn.XLOOKUP(Tabla12[[#This Row],[codigo]],Tabla5[codigo],LEFT(Tabla5[Genero],1))</f>
        <v>M</v>
      </c>
      <c r="R653" s="15" t="str">
        <f>_xlfn.XLOOKUP(Tabla12[[#This Row],[codigo]],Tabla5[codigo],Tabla5[Lugar Funciones Codigo])</f>
        <v>01.83.02.00.04</v>
      </c>
    </row>
    <row r="654" spans="1:18">
      <c r="A654" s="40" t="s">
        <v>11</v>
      </c>
      <c r="B654" s="40" t="str">
        <f t="shared" si="10"/>
        <v>2.1.1.1.0100117733790</v>
      </c>
      <c r="C654" s="40" t="str">
        <f>_xlfn.XLOOKUP(A654,ctas[Tipo Empleado],ctas[cta])</f>
        <v>2.1.1.1.01</v>
      </c>
      <c r="D654" s="40" t="s">
        <v>2773</v>
      </c>
      <c r="E654" s="40" t="str">
        <f>_xlfn.XLOOKUP(Tabla12[[#This Row],[codigo]],Tabla5[codigo],Tabla5[Empleado])</f>
        <v>ANDRES FELIZ</v>
      </c>
      <c r="F654" s="40" t="str">
        <f>_xlfn.XLOOKUP(Tabla12[[#This Row],[codigo]],Tabla5[codigo],Tabla5[Cargo])</f>
        <v>MENSAJERO EXTERNO</v>
      </c>
      <c r="G654" s="40" t="str">
        <f>_xlfn.XLOOKUP(Tabla12[[#This Row],[codigo]],Tabla5[codigo],Tabla5[Lugar Funciones])</f>
        <v>CENTRO DE LA CULTURA NARCISO GONZALEZ</v>
      </c>
      <c r="H654" s="45" t="str">
        <f>Tabla12[[#This Row],[TIPO]]</f>
        <v>FIJO</v>
      </c>
      <c r="I654" s="45" t="e">
        <f>_xlfn.XLOOKUP(Tabla12[[#This Row],[nodoc]],'[1]Temporales 2022'!$B$146:$B$362,'[1]Temporales 2022'!$F$146:$F$362)</f>
        <v>#N/A</v>
      </c>
      <c r="J654" s="45" t="e">
        <f>_xlfn.XLOOKUP(Tabla12[[#This Row],[nodoc]],'[1]Temporales 2022'!$B$146:$B$362,'[1]Temporales 2022'!$G$146:$G$362)</f>
        <v>#N/A</v>
      </c>
      <c r="K654" s="43">
        <v>22000</v>
      </c>
      <c r="L654" s="46">
        <v>0</v>
      </c>
      <c r="M654" s="43">
        <v>668.8</v>
      </c>
      <c r="N654" s="43">
        <v>631.4</v>
      </c>
      <c r="O654" s="44">
        <f>+Tabla12[[#This Row],[sbruto]]-Tabla12[[#This Row],[Impuesto Sobre la R]]-Tabla12[[#This Row],[Seguro Familiar de]]-Tabla12[[#This Row],[AFP]]-Tabla12[[#This Row],[sneto]]</f>
        <v>2571</v>
      </c>
      <c r="P654" s="41">
        <v>18128.8</v>
      </c>
      <c r="Q654" s="15" t="str" cm="1">
        <f t="array" ref="Q654">_xlfn.XLOOKUP(Tabla12[[#This Row],[codigo]],Tabla5[codigo],LEFT(Tabla5[Genero],1))</f>
        <v>M</v>
      </c>
      <c r="R654" s="15" t="str">
        <f>_xlfn.XLOOKUP(Tabla12[[#This Row],[codigo]],Tabla5[codigo],Tabla5[Lugar Funciones Codigo])</f>
        <v>01.83.02.00.04</v>
      </c>
    </row>
    <row r="655" spans="1:18">
      <c r="A655" s="40" t="s">
        <v>11</v>
      </c>
      <c r="B655" s="40" t="str">
        <f t="shared" si="10"/>
        <v>2.1.1.1.0103101881310</v>
      </c>
      <c r="C655" s="40" t="str">
        <f>_xlfn.XLOOKUP(A655,ctas[Tipo Empleado],ctas[cta])</f>
        <v>2.1.1.1.01</v>
      </c>
      <c r="D655" s="40" t="s">
        <v>2823</v>
      </c>
      <c r="E655" s="40" t="str">
        <f>_xlfn.XLOOKUP(Tabla12[[#This Row],[codigo]],Tabla5[codigo],Tabla5[Empleado])</f>
        <v>FABIO FRANCISCO RODRIGUEZ PEREZ</v>
      </c>
      <c r="F655" s="40" t="str">
        <f>_xlfn.XLOOKUP(Tabla12[[#This Row],[codigo]],Tabla5[codigo],Tabla5[Cargo])</f>
        <v>ELECTRICISTA</v>
      </c>
      <c r="G655" s="40" t="str">
        <f>_xlfn.XLOOKUP(Tabla12[[#This Row],[codigo]],Tabla5[codigo],Tabla5[Lugar Funciones])</f>
        <v>CENTRO DE LA CULTURA NARCISO GONZALEZ</v>
      </c>
      <c r="H655" s="45" t="str">
        <f>Tabla12[[#This Row],[TIPO]]</f>
        <v>FIJO</v>
      </c>
      <c r="I655" s="45" t="e">
        <f>_xlfn.XLOOKUP(Tabla12[[#This Row],[nodoc]],'[1]Temporales 2022'!$B$146:$B$362,'[1]Temporales 2022'!$F$146:$F$362)</f>
        <v>#N/A</v>
      </c>
      <c r="J655" s="45" t="e">
        <f>_xlfn.XLOOKUP(Tabla12[[#This Row],[nodoc]],'[1]Temporales 2022'!$B$146:$B$362,'[1]Temporales 2022'!$G$146:$G$362)</f>
        <v>#N/A</v>
      </c>
      <c r="K655" s="43">
        <v>22000</v>
      </c>
      <c r="L655" s="46">
        <v>0</v>
      </c>
      <c r="M655" s="43">
        <v>668.8</v>
      </c>
      <c r="N655" s="43">
        <v>631.4</v>
      </c>
      <c r="O655" s="44">
        <f>+Tabla12[[#This Row],[sbruto]]-Tabla12[[#This Row],[Impuesto Sobre la R]]-Tabla12[[#This Row],[Seguro Familiar de]]-Tabla12[[#This Row],[AFP]]-Tabla12[[#This Row],[sneto]]</f>
        <v>5704.75</v>
      </c>
      <c r="P655" s="41">
        <v>14995.05</v>
      </c>
      <c r="Q655" s="15" t="str" cm="1">
        <f t="array" ref="Q655">_xlfn.XLOOKUP(Tabla12[[#This Row],[codigo]],Tabla5[codigo],LEFT(Tabla5[Genero],1))</f>
        <v>M</v>
      </c>
      <c r="R655" s="15" t="str">
        <f>_xlfn.XLOOKUP(Tabla12[[#This Row],[codigo]],Tabla5[codigo],Tabla5[Lugar Funciones Codigo])</f>
        <v>01.83.02.00.04</v>
      </c>
    </row>
    <row r="656" spans="1:18">
      <c r="A656" s="40" t="s">
        <v>11</v>
      </c>
      <c r="B656" s="40" t="str">
        <f t="shared" si="10"/>
        <v>2.1.1.1.0100101605459</v>
      </c>
      <c r="C656" s="40" t="str">
        <f>_xlfn.XLOOKUP(A656,ctas[Tipo Empleado],ctas[cta])</f>
        <v>2.1.1.1.01</v>
      </c>
      <c r="D656" s="40" t="s">
        <v>1611</v>
      </c>
      <c r="E656" s="40" t="str">
        <f>_xlfn.XLOOKUP(Tabla12[[#This Row],[codigo]],Tabla5[codigo],Tabla5[Empleado])</f>
        <v>MARIBEL GOMEZ AQUINO</v>
      </c>
      <c r="F656" s="40" t="str">
        <f>_xlfn.XLOOKUP(Tabla12[[#This Row],[codigo]],Tabla5[codigo],Tabla5[Cargo])</f>
        <v>COORDINADOR (A) DOCENTE</v>
      </c>
      <c r="G656" s="40" t="str">
        <f>_xlfn.XLOOKUP(Tabla12[[#This Row],[codigo]],Tabla5[codigo],Tabla5[Lugar Funciones])</f>
        <v>CENTRO DE LA CULTURA NARCISO GONZALEZ</v>
      </c>
      <c r="H656" s="45" t="str">
        <f>Tabla12[[#This Row],[TIPO]]</f>
        <v>FIJO</v>
      </c>
      <c r="I656" s="45" t="e">
        <f>_xlfn.XLOOKUP(Tabla12[[#This Row],[nodoc]],'[1]Temporales 2022'!$B$146:$B$362,'[1]Temporales 2022'!$F$146:$F$362)</f>
        <v>#N/A</v>
      </c>
      <c r="J656" s="45" t="e">
        <f>_xlfn.XLOOKUP(Tabla12[[#This Row],[nodoc]],'[1]Temporales 2022'!$B$146:$B$362,'[1]Temporales 2022'!$G$146:$G$362)</f>
        <v>#N/A</v>
      </c>
      <c r="K656" s="43">
        <v>22000</v>
      </c>
      <c r="L656" s="46">
        <v>0</v>
      </c>
      <c r="M656" s="43">
        <v>668.8</v>
      </c>
      <c r="N656" s="43">
        <v>631.4</v>
      </c>
      <c r="O656" s="44">
        <f>+Tabla12[[#This Row],[sbruto]]-Tabla12[[#This Row],[Impuesto Sobre la R]]-Tabla12[[#This Row],[Seguro Familiar de]]-Tabla12[[#This Row],[AFP]]-Tabla12[[#This Row],[sneto]]</f>
        <v>12242.5</v>
      </c>
      <c r="P656" s="41">
        <v>8457.2999999999993</v>
      </c>
      <c r="Q656" s="15" t="str" cm="1">
        <f t="array" ref="Q656">_xlfn.XLOOKUP(Tabla12[[#This Row],[codigo]],Tabla5[codigo],LEFT(Tabla5[Genero],1))</f>
        <v>M</v>
      </c>
      <c r="R656" s="15" t="str">
        <f>_xlfn.XLOOKUP(Tabla12[[#This Row],[codigo]],Tabla5[codigo],Tabla5[Lugar Funciones Codigo])</f>
        <v>01.83.02.00.04</v>
      </c>
    </row>
    <row r="657" spans="1:18">
      <c r="A657" s="40" t="s">
        <v>11</v>
      </c>
      <c r="B657" s="40" t="str">
        <f t="shared" si="10"/>
        <v>2.1.1.1.0140239817873</v>
      </c>
      <c r="C657" s="40" t="str">
        <f>_xlfn.XLOOKUP(A657,ctas[Tipo Empleado],ctas[cta])</f>
        <v>2.1.1.1.01</v>
      </c>
      <c r="D657" s="40" t="s">
        <v>2777</v>
      </c>
      <c r="E657" s="40" t="str">
        <f>_xlfn.XLOOKUP(Tabla12[[#This Row],[codigo]],Tabla5[codigo],Tabla5[Empleado])</f>
        <v>ANGERYS MASSIEL MARTINEZ BONIFACIO</v>
      </c>
      <c r="F657" s="40" t="str">
        <f>_xlfn.XLOOKUP(Tabla12[[#This Row],[codigo]],Tabla5[codigo],Tabla5[Cargo])</f>
        <v>CONSERJE</v>
      </c>
      <c r="G657" s="40" t="str">
        <f>_xlfn.XLOOKUP(Tabla12[[#This Row],[codigo]],Tabla5[codigo],Tabla5[Lugar Funciones])</f>
        <v>CENTRO DE LA CULTURA NARCISO GONZALEZ</v>
      </c>
      <c r="H657" s="45" t="str">
        <f>Tabla12[[#This Row],[TIPO]]</f>
        <v>FIJO</v>
      </c>
      <c r="I657" s="45" t="e">
        <f>_xlfn.XLOOKUP(Tabla12[[#This Row],[nodoc]],'[1]Temporales 2022'!$B$146:$B$362,'[1]Temporales 2022'!$F$146:$F$362)</f>
        <v>#N/A</v>
      </c>
      <c r="J657" s="45" t="e">
        <f>_xlfn.XLOOKUP(Tabla12[[#This Row],[nodoc]],'[1]Temporales 2022'!$B$146:$B$362,'[1]Temporales 2022'!$G$146:$G$362)</f>
        <v>#N/A</v>
      </c>
      <c r="K657" s="43">
        <v>20000</v>
      </c>
      <c r="L657" s="46">
        <v>0</v>
      </c>
      <c r="M657" s="43">
        <v>608</v>
      </c>
      <c r="N657" s="43">
        <v>574</v>
      </c>
      <c r="O657" s="44">
        <f>+Tabla12[[#This Row],[sbruto]]-Tabla12[[#This Row],[Impuesto Sobre la R]]-Tabla12[[#This Row],[Seguro Familiar de]]-Tabla12[[#This Row],[AFP]]-Tabla12[[#This Row],[sneto]]</f>
        <v>25</v>
      </c>
      <c r="P657" s="41">
        <v>18793</v>
      </c>
      <c r="Q657" s="15" t="str" cm="1">
        <f t="array" ref="Q657">_xlfn.XLOOKUP(Tabla12[[#This Row],[codigo]],Tabla5[codigo],LEFT(Tabla5[Genero],1))</f>
        <v>F</v>
      </c>
      <c r="R657" s="15" t="str">
        <f>_xlfn.XLOOKUP(Tabla12[[#This Row],[codigo]],Tabla5[codigo],Tabla5[Lugar Funciones Codigo])</f>
        <v>01.83.02.00.04</v>
      </c>
    </row>
    <row r="658" spans="1:18">
      <c r="A658" s="40" t="s">
        <v>11</v>
      </c>
      <c r="B658" s="40" t="str">
        <f t="shared" si="10"/>
        <v>2.1.1.1.0140222119212</v>
      </c>
      <c r="C658" s="40" t="str">
        <f>_xlfn.XLOOKUP(A658,ctas[Tipo Empleado],ctas[cta])</f>
        <v>2.1.1.1.01</v>
      </c>
      <c r="D658" s="40" t="s">
        <v>2915</v>
      </c>
      <c r="E658" s="40" t="str">
        <f>_xlfn.XLOOKUP(Tabla12[[#This Row],[codigo]],Tabla5[codigo],Tabla5[Empleado])</f>
        <v>NOEL ELOY VENTURA PAULINO</v>
      </c>
      <c r="F658" s="40" t="str">
        <f>_xlfn.XLOOKUP(Tabla12[[#This Row],[codigo]],Tabla5[codigo],Tabla5[Cargo])</f>
        <v>MAESTRO DE ARTESANIA</v>
      </c>
      <c r="G658" s="40" t="str">
        <f>_xlfn.XLOOKUP(Tabla12[[#This Row],[codigo]],Tabla5[codigo],Tabla5[Lugar Funciones])</f>
        <v>CENTRO DE LA CULTURA NARCISO GONZALEZ</v>
      </c>
      <c r="H658" s="45" t="str">
        <f>Tabla12[[#This Row],[TIPO]]</f>
        <v>FIJO</v>
      </c>
      <c r="I658" s="45" t="e">
        <f>_xlfn.XLOOKUP(Tabla12[[#This Row],[nodoc]],'[1]Temporales 2022'!$B$146:$B$362,'[1]Temporales 2022'!$F$146:$F$362)</f>
        <v>#N/A</v>
      </c>
      <c r="J658" s="45" t="e">
        <f>_xlfn.XLOOKUP(Tabla12[[#This Row],[nodoc]],'[1]Temporales 2022'!$B$146:$B$362,'[1]Temporales 2022'!$G$146:$G$362)</f>
        <v>#N/A</v>
      </c>
      <c r="K658" s="43">
        <v>20000</v>
      </c>
      <c r="L658" s="46">
        <v>0</v>
      </c>
      <c r="M658" s="43">
        <v>608</v>
      </c>
      <c r="N658" s="43">
        <v>574</v>
      </c>
      <c r="O658" s="44">
        <f>+Tabla12[[#This Row],[sbruto]]-Tabla12[[#This Row],[Impuesto Sobre la R]]-Tabla12[[#This Row],[Seguro Familiar de]]-Tabla12[[#This Row],[AFP]]-Tabla12[[#This Row],[sneto]]</f>
        <v>25</v>
      </c>
      <c r="P658" s="41">
        <v>18793</v>
      </c>
      <c r="Q658" s="15" t="str" cm="1">
        <f t="array" ref="Q658">_xlfn.XLOOKUP(Tabla12[[#This Row],[codigo]],Tabla5[codigo],LEFT(Tabla5[Genero],1))</f>
        <v>M</v>
      </c>
      <c r="R658" s="15" t="str">
        <f>_xlfn.XLOOKUP(Tabla12[[#This Row],[codigo]],Tabla5[codigo],Tabla5[Lugar Funciones Codigo])</f>
        <v>01.83.02.00.04</v>
      </c>
    </row>
    <row r="659" spans="1:18">
      <c r="A659" s="40" t="s">
        <v>11</v>
      </c>
      <c r="B659" s="40" t="str">
        <f t="shared" si="10"/>
        <v>2.1.1.1.0140224044624</v>
      </c>
      <c r="C659" s="40" t="str">
        <f>_xlfn.XLOOKUP(A659,ctas[Tipo Empleado],ctas[cta])</f>
        <v>2.1.1.1.01</v>
      </c>
      <c r="D659" s="40" t="s">
        <v>2954</v>
      </c>
      <c r="E659" s="40" t="str">
        <f>_xlfn.XLOOKUP(Tabla12[[#This Row],[codigo]],Tabla5[codigo],Tabla5[Empleado])</f>
        <v>YANILETTE PEREZ FERMIN</v>
      </c>
      <c r="F659" s="40" t="str">
        <f>_xlfn.XLOOKUP(Tabla12[[#This Row],[codigo]],Tabla5[codigo],Tabla5[Cargo])</f>
        <v>SECRETARIO (A)</v>
      </c>
      <c r="G659" s="40" t="str">
        <f>_xlfn.XLOOKUP(Tabla12[[#This Row],[codigo]],Tabla5[codigo],Tabla5[Lugar Funciones])</f>
        <v>CENTRO DE LA CULTURA NARCISO GONZALEZ</v>
      </c>
      <c r="H659" s="45" t="str">
        <f>Tabla12[[#This Row],[TIPO]]</f>
        <v>FIJO</v>
      </c>
      <c r="I659" s="45" t="e">
        <f>_xlfn.XLOOKUP(Tabla12[[#This Row],[nodoc]],'[1]Temporales 2022'!$B$146:$B$362,'[1]Temporales 2022'!$F$146:$F$362)</f>
        <v>#N/A</v>
      </c>
      <c r="J659" s="45" t="e">
        <f>_xlfn.XLOOKUP(Tabla12[[#This Row],[nodoc]],'[1]Temporales 2022'!$B$146:$B$362,'[1]Temporales 2022'!$G$146:$G$362)</f>
        <v>#N/A</v>
      </c>
      <c r="K659" s="43">
        <v>20000</v>
      </c>
      <c r="L659" s="46">
        <v>0</v>
      </c>
      <c r="M659" s="43">
        <v>608</v>
      </c>
      <c r="N659" s="43">
        <v>574</v>
      </c>
      <c r="O659" s="44">
        <f>+Tabla12[[#This Row],[sbruto]]-Tabla12[[#This Row],[Impuesto Sobre la R]]-Tabla12[[#This Row],[Seguro Familiar de]]-Tabla12[[#This Row],[AFP]]-Tabla12[[#This Row],[sneto]]</f>
        <v>671</v>
      </c>
      <c r="P659" s="41">
        <v>18147</v>
      </c>
      <c r="Q659" s="15" t="str" cm="1">
        <f t="array" ref="Q659">_xlfn.XLOOKUP(Tabla12[[#This Row],[codigo]],Tabla5[codigo],LEFT(Tabla5[Genero],1))</f>
        <v>F</v>
      </c>
      <c r="R659" s="15" t="str">
        <f>_xlfn.XLOOKUP(Tabla12[[#This Row],[codigo]],Tabla5[codigo],Tabla5[Lugar Funciones Codigo])</f>
        <v>01.83.02.00.04</v>
      </c>
    </row>
    <row r="660" spans="1:18">
      <c r="A660" s="40" t="s">
        <v>11</v>
      </c>
      <c r="B660" s="40" t="str">
        <f t="shared" si="10"/>
        <v>2.1.1.1.0140229319203</v>
      </c>
      <c r="C660" s="40" t="str">
        <f>_xlfn.XLOOKUP(A660,ctas[Tipo Empleado],ctas[cta])</f>
        <v>2.1.1.1.01</v>
      </c>
      <c r="D660" s="40" t="s">
        <v>2767</v>
      </c>
      <c r="E660" s="40" t="str">
        <f>_xlfn.XLOOKUP(Tabla12[[#This Row],[codigo]],Tabla5[codigo],Tabla5[Empleado])</f>
        <v>ALBA RUBI BOBADILLA CABRERA</v>
      </c>
      <c r="F660" s="40" t="str">
        <f>_xlfn.XLOOKUP(Tabla12[[#This Row],[codigo]],Tabla5[codigo],Tabla5[Cargo])</f>
        <v>RECEPCIONISTA</v>
      </c>
      <c r="G660" s="40" t="str">
        <f>_xlfn.XLOOKUP(Tabla12[[#This Row],[codigo]],Tabla5[codigo],Tabla5[Lugar Funciones])</f>
        <v>CENTRO DE LA CULTURA NARCISO GONZALEZ</v>
      </c>
      <c r="H660" s="43" t="str">
        <f>Tabla12[[#This Row],[TIPO]]</f>
        <v>FIJO</v>
      </c>
      <c r="I660" s="43" t="e">
        <f>_xlfn.XLOOKUP(Tabla12[[#This Row],[nodoc]],'[1]Temporales 2022'!$B$146:$B$362,'[1]Temporales 2022'!$F$146:$F$362)</f>
        <v>#N/A</v>
      </c>
      <c r="J660" s="43" t="e">
        <f>_xlfn.XLOOKUP(Tabla12[[#This Row],[nodoc]],'[1]Temporales 2022'!$B$146:$B$362,'[1]Temporales 2022'!$G$146:$G$362)</f>
        <v>#N/A</v>
      </c>
      <c r="K660" s="43">
        <v>16500</v>
      </c>
      <c r="L660" s="44">
        <v>0</v>
      </c>
      <c r="M660" s="43">
        <v>501.6</v>
      </c>
      <c r="N660" s="43">
        <v>473.55</v>
      </c>
      <c r="O660" s="44">
        <f>+Tabla12[[#This Row],[sbruto]]-Tabla12[[#This Row],[Impuesto Sobre la R]]-Tabla12[[#This Row],[Seguro Familiar de]]-Tabla12[[#This Row],[AFP]]-Tabla12[[#This Row],[sneto]]</f>
        <v>3571</v>
      </c>
      <c r="P660" s="41">
        <v>11953.85</v>
      </c>
      <c r="Q660" s="15" t="str" cm="1">
        <f t="array" ref="Q660">_xlfn.XLOOKUP(Tabla12[[#This Row],[codigo]],Tabla5[codigo],LEFT(Tabla5[Genero],1))</f>
        <v>F</v>
      </c>
      <c r="R660" s="15" t="str">
        <f>_xlfn.XLOOKUP(Tabla12[[#This Row],[codigo]],Tabla5[codigo],Tabla5[Lugar Funciones Codigo])</f>
        <v>01.83.02.00.04</v>
      </c>
    </row>
    <row r="661" spans="1:18">
      <c r="A661" s="40" t="s">
        <v>11</v>
      </c>
      <c r="B661" s="40" t="str">
        <f t="shared" si="10"/>
        <v>2.1.1.1.0100102527090</v>
      </c>
      <c r="C661" s="40" t="str">
        <f>_xlfn.XLOOKUP(A661,ctas[Tipo Empleado],ctas[cta])</f>
        <v>2.1.1.1.01</v>
      </c>
      <c r="D661" s="40" t="s">
        <v>2790</v>
      </c>
      <c r="E661" s="40" t="str">
        <f>_xlfn.XLOOKUP(Tabla12[[#This Row],[codigo]],Tabla5[codigo],Tabla5[Empleado])</f>
        <v>CARMEN YVELISE MENDOZA NUÑEZ</v>
      </c>
      <c r="F661" s="40" t="str">
        <f>_xlfn.XLOOKUP(Tabla12[[#This Row],[codigo]],Tabla5[codigo],Tabla5[Cargo])</f>
        <v>ACOMODADOR (A)</v>
      </c>
      <c r="G661" s="40" t="str">
        <f>_xlfn.XLOOKUP(Tabla12[[#This Row],[codigo]],Tabla5[codigo],Tabla5[Lugar Funciones])</f>
        <v>CENTRO DE LA CULTURA NARCISO GONZALEZ</v>
      </c>
      <c r="H661" s="43" t="str">
        <f>Tabla12[[#This Row],[TIPO]]</f>
        <v>FIJO</v>
      </c>
      <c r="I661" s="43" t="e">
        <f>_xlfn.XLOOKUP(Tabla12[[#This Row],[nodoc]],'[1]Temporales 2022'!$B$146:$B$362,'[1]Temporales 2022'!$F$146:$F$362)</f>
        <v>#N/A</v>
      </c>
      <c r="J661" s="43" t="e">
        <f>_xlfn.XLOOKUP(Tabla12[[#This Row],[nodoc]],'[1]Temporales 2022'!$B$146:$B$362,'[1]Temporales 2022'!$G$146:$G$362)</f>
        <v>#N/A</v>
      </c>
      <c r="K661" s="43">
        <v>16500</v>
      </c>
      <c r="L661" s="44">
        <v>0</v>
      </c>
      <c r="M661" s="43">
        <v>501.6</v>
      </c>
      <c r="N661" s="43">
        <v>473.55</v>
      </c>
      <c r="O661" s="44">
        <f>+Tabla12[[#This Row],[sbruto]]-Tabla12[[#This Row],[Impuesto Sobre la R]]-Tabla12[[#This Row],[Seguro Familiar de]]-Tabla12[[#This Row],[AFP]]-Tabla12[[#This Row],[sneto]]</f>
        <v>2056</v>
      </c>
      <c r="P661" s="41">
        <v>13468.85</v>
      </c>
      <c r="Q661" s="15" t="str" cm="1">
        <f t="array" ref="Q661">_xlfn.XLOOKUP(Tabla12[[#This Row],[codigo]],Tabla5[codigo],LEFT(Tabla5[Genero],1))</f>
        <v>F</v>
      </c>
      <c r="R661" s="15" t="str">
        <f>_xlfn.XLOOKUP(Tabla12[[#This Row],[codigo]],Tabla5[codigo],Tabla5[Lugar Funciones Codigo])</f>
        <v>01.83.02.00.04</v>
      </c>
    </row>
    <row r="662" spans="1:18">
      <c r="A662" s="40" t="s">
        <v>11</v>
      </c>
      <c r="B662" s="40" t="str">
        <f t="shared" si="10"/>
        <v>2.1.1.1.0122500153824</v>
      </c>
      <c r="C662" s="40" t="str">
        <f>_xlfn.XLOOKUP(A662,ctas[Tipo Empleado],ctas[cta])</f>
        <v>2.1.1.1.01</v>
      </c>
      <c r="D662" s="40" t="s">
        <v>2825</v>
      </c>
      <c r="E662" s="40" t="str">
        <f>_xlfn.XLOOKUP(Tabla12[[#This Row],[codigo]],Tabla5[codigo],Tabla5[Empleado])</f>
        <v>FELLO EDUARDO DIAZ FERREIRA</v>
      </c>
      <c r="F662" s="40" t="str">
        <f>_xlfn.XLOOKUP(Tabla12[[#This Row],[codigo]],Tabla5[codigo],Tabla5[Cargo])</f>
        <v>ENC. SONIDO</v>
      </c>
      <c r="G662" s="40" t="str">
        <f>_xlfn.XLOOKUP(Tabla12[[#This Row],[codigo]],Tabla5[codigo],Tabla5[Lugar Funciones])</f>
        <v>CENTRO DE LA CULTURA NARCISO GONZALEZ</v>
      </c>
      <c r="H662" s="45" t="str">
        <f>Tabla12[[#This Row],[TIPO]]</f>
        <v>FIJO</v>
      </c>
      <c r="I662" s="45" t="e">
        <f>_xlfn.XLOOKUP(Tabla12[[#This Row],[nodoc]],'[1]Temporales 2022'!$B$146:$B$362,'[1]Temporales 2022'!$F$146:$F$362)</f>
        <v>#N/A</v>
      </c>
      <c r="J662" s="45" t="e">
        <f>_xlfn.XLOOKUP(Tabla12[[#This Row],[nodoc]],'[1]Temporales 2022'!$B$146:$B$362,'[1]Temporales 2022'!$G$146:$G$362)</f>
        <v>#N/A</v>
      </c>
      <c r="K662" s="43">
        <v>16500</v>
      </c>
      <c r="L662" s="46">
        <v>0</v>
      </c>
      <c r="M662" s="43">
        <v>501.6</v>
      </c>
      <c r="N662" s="43">
        <v>473.55</v>
      </c>
      <c r="O662" s="44">
        <f>+Tabla12[[#This Row],[sbruto]]-Tabla12[[#This Row],[Impuesto Sobre la R]]-Tabla12[[#This Row],[Seguro Familiar de]]-Tabla12[[#This Row],[AFP]]-Tabla12[[#This Row],[sneto]]</f>
        <v>325</v>
      </c>
      <c r="P662" s="41">
        <v>15199.85</v>
      </c>
      <c r="Q662" s="15" t="str" cm="1">
        <f t="array" ref="Q662">_xlfn.XLOOKUP(Tabla12[[#This Row],[codigo]],Tabla5[codigo],LEFT(Tabla5[Genero],1))</f>
        <v>M</v>
      </c>
      <c r="R662" s="15" t="str">
        <f>_xlfn.XLOOKUP(Tabla12[[#This Row],[codigo]],Tabla5[codigo],Tabla5[Lugar Funciones Codigo])</f>
        <v>01.83.02.00.04</v>
      </c>
    </row>
    <row r="663" spans="1:18">
      <c r="A663" s="40" t="s">
        <v>11</v>
      </c>
      <c r="B663" s="40" t="str">
        <f t="shared" si="10"/>
        <v>2.1.1.1.0100103260014</v>
      </c>
      <c r="C663" s="40" t="str">
        <f>_xlfn.XLOOKUP(A663,ctas[Tipo Empleado],ctas[cta])</f>
        <v>2.1.1.1.01</v>
      </c>
      <c r="D663" s="40" t="s">
        <v>2866</v>
      </c>
      <c r="E663" s="40" t="str">
        <f>_xlfn.XLOOKUP(Tabla12[[#This Row],[codigo]],Tabla5[codigo],Tabla5[Empleado])</f>
        <v>JOSE MIGUEL CARVAJAL DELGADO</v>
      </c>
      <c r="F663" s="40" t="str">
        <f>_xlfn.XLOOKUP(Tabla12[[#This Row],[codigo]],Tabla5[codigo],Tabla5[Cargo])</f>
        <v>ENC. DE TRAMOYA</v>
      </c>
      <c r="G663" s="40" t="str">
        <f>_xlfn.XLOOKUP(Tabla12[[#This Row],[codigo]],Tabla5[codigo],Tabla5[Lugar Funciones])</f>
        <v>CENTRO DE LA CULTURA NARCISO GONZALEZ</v>
      </c>
      <c r="H663" s="45" t="str">
        <f>Tabla12[[#This Row],[TIPO]]</f>
        <v>FIJO</v>
      </c>
      <c r="I663" s="45" t="e">
        <f>_xlfn.XLOOKUP(Tabla12[[#This Row],[nodoc]],'[1]Temporales 2022'!$B$146:$B$362,'[1]Temporales 2022'!$F$146:$F$362)</f>
        <v>#N/A</v>
      </c>
      <c r="J663" s="45" t="e">
        <f>_xlfn.XLOOKUP(Tabla12[[#This Row],[nodoc]],'[1]Temporales 2022'!$B$146:$B$362,'[1]Temporales 2022'!$G$146:$G$362)</f>
        <v>#N/A</v>
      </c>
      <c r="K663" s="43">
        <v>16500</v>
      </c>
      <c r="L663" s="46">
        <v>0</v>
      </c>
      <c r="M663" s="43">
        <v>501.6</v>
      </c>
      <c r="N663" s="43">
        <v>473.55</v>
      </c>
      <c r="O663" s="44">
        <f>+Tabla12[[#This Row],[sbruto]]-Tabla12[[#This Row],[Impuesto Sobre la R]]-Tabla12[[#This Row],[Seguro Familiar de]]-Tabla12[[#This Row],[AFP]]-Tabla12[[#This Row],[sneto]]</f>
        <v>1371</v>
      </c>
      <c r="P663" s="41">
        <v>14153.85</v>
      </c>
      <c r="Q663" s="15" t="str" cm="1">
        <f t="array" ref="Q663">_xlfn.XLOOKUP(Tabla12[[#This Row],[codigo]],Tabla5[codigo],LEFT(Tabla5[Genero],1))</f>
        <v>M</v>
      </c>
      <c r="R663" s="15" t="str">
        <f>_xlfn.XLOOKUP(Tabla12[[#This Row],[codigo]],Tabla5[codigo],Tabla5[Lugar Funciones Codigo])</f>
        <v>01.83.02.00.04</v>
      </c>
    </row>
    <row r="664" spans="1:18">
      <c r="A664" s="40" t="s">
        <v>11</v>
      </c>
      <c r="B664" s="40" t="str">
        <f t="shared" si="10"/>
        <v>2.1.1.1.0100118600378</v>
      </c>
      <c r="C664" s="40" t="str">
        <f>_xlfn.XLOOKUP(A664,ctas[Tipo Empleado],ctas[cta])</f>
        <v>2.1.1.1.01</v>
      </c>
      <c r="D664" s="40" t="s">
        <v>2889</v>
      </c>
      <c r="E664" s="40" t="str">
        <f>_xlfn.XLOOKUP(Tabla12[[#This Row],[codigo]],Tabla5[codigo],Tabla5[Empleado])</f>
        <v>LEANDRA SOSA UREÑA</v>
      </c>
      <c r="F664" s="40" t="str">
        <f>_xlfn.XLOOKUP(Tabla12[[#This Row],[codigo]],Tabla5[codigo],Tabla5[Cargo])</f>
        <v>CONSERJE</v>
      </c>
      <c r="G664" s="40" t="str">
        <f>_xlfn.XLOOKUP(Tabla12[[#This Row],[codigo]],Tabla5[codigo],Tabla5[Lugar Funciones])</f>
        <v>CENTRO DE LA CULTURA NARCISO GONZALEZ</v>
      </c>
      <c r="H664" s="45" t="str">
        <f>Tabla12[[#This Row],[TIPO]]</f>
        <v>FIJO</v>
      </c>
      <c r="I664" s="45" t="e">
        <f>_xlfn.XLOOKUP(Tabla12[[#This Row],[nodoc]],'[1]Temporales 2022'!$B$146:$B$362,'[1]Temporales 2022'!$F$146:$F$362)</f>
        <v>#N/A</v>
      </c>
      <c r="J664" s="45" t="e">
        <f>_xlfn.XLOOKUP(Tabla12[[#This Row],[nodoc]],'[1]Temporales 2022'!$B$146:$B$362,'[1]Temporales 2022'!$G$146:$G$362)</f>
        <v>#N/A</v>
      </c>
      <c r="K664" s="43">
        <v>16500</v>
      </c>
      <c r="L664" s="46">
        <v>0</v>
      </c>
      <c r="M664" s="43">
        <v>501.6</v>
      </c>
      <c r="N664" s="43">
        <v>473.55</v>
      </c>
      <c r="O664" s="44">
        <f>+Tabla12[[#This Row],[sbruto]]-Tabla12[[#This Row],[Impuesto Sobre la R]]-Tabla12[[#This Row],[Seguro Familiar de]]-Tabla12[[#This Row],[AFP]]-Tabla12[[#This Row],[sneto]]</f>
        <v>6278.4</v>
      </c>
      <c r="P664" s="41">
        <v>9246.4500000000007</v>
      </c>
      <c r="Q664" s="15" t="str" cm="1">
        <f t="array" ref="Q664">_xlfn.XLOOKUP(Tabla12[[#This Row],[codigo]],Tabla5[codigo],LEFT(Tabla5[Genero],1))</f>
        <v>F</v>
      </c>
      <c r="R664" s="15" t="str">
        <f>_xlfn.XLOOKUP(Tabla12[[#This Row],[codigo]],Tabla5[codigo],Tabla5[Lugar Funciones Codigo])</f>
        <v>01.83.02.00.04</v>
      </c>
    </row>
    <row r="665" spans="1:18">
      <c r="A665" s="40" t="s">
        <v>11</v>
      </c>
      <c r="B665" s="40" t="str">
        <f t="shared" si="10"/>
        <v>2.1.1.1.0101800086025</v>
      </c>
      <c r="C665" s="40" t="str">
        <f>_xlfn.XLOOKUP(A665,ctas[Tipo Empleado],ctas[cta])</f>
        <v>2.1.1.1.01</v>
      </c>
      <c r="D665" s="40" t="s">
        <v>1616</v>
      </c>
      <c r="E665" s="40" t="str">
        <f>_xlfn.XLOOKUP(Tabla12[[#This Row],[codigo]],Tabla5[codigo],Tabla5[Empleado])</f>
        <v>MILAGROS DEL C DE JS CASTILLO MESA</v>
      </c>
      <c r="F665" s="40" t="str">
        <f>_xlfn.XLOOKUP(Tabla12[[#This Row],[codigo]],Tabla5[codigo],Tabla5[Cargo])</f>
        <v>ENC. SALONES BIB. NAC.</v>
      </c>
      <c r="G665" s="40" t="str">
        <f>_xlfn.XLOOKUP(Tabla12[[#This Row],[codigo]],Tabla5[codigo],Tabla5[Lugar Funciones])</f>
        <v>CENTRO DE LA CULTURA NARCISO GONZALEZ</v>
      </c>
      <c r="H665" s="43" t="str">
        <f>Tabla12[[#This Row],[TIPO]]</f>
        <v>FIJO</v>
      </c>
      <c r="I665" s="43" t="e">
        <f>_xlfn.XLOOKUP(Tabla12[[#This Row],[nodoc]],'[1]Temporales 2022'!$B$146:$B$362,'[1]Temporales 2022'!$F$146:$F$362)</f>
        <v>#N/A</v>
      </c>
      <c r="J665" s="43" t="e">
        <f>_xlfn.XLOOKUP(Tabla12[[#This Row],[nodoc]],'[1]Temporales 2022'!$B$146:$B$362,'[1]Temporales 2022'!$G$146:$G$362)</f>
        <v>#N/A</v>
      </c>
      <c r="K665" s="43">
        <v>16500</v>
      </c>
      <c r="L665" s="44">
        <v>0</v>
      </c>
      <c r="M665" s="43">
        <v>501.6</v>
      </c>
      <c r="N665" s="43">
        <v>473.55</v>
      </c>
      <c r="O665" s="44">
        <f>+Tabla12[[#This Row],[sbruto]]-Tabla12[[#This Row],[Impuesto Sobre la R]]-Tabla12[[#This Row],[Seguro Familiar de]]-Tabla12[[#This Row],[AFP]]-Tabla12[[#This Row],[sneto]]</f>
        <v>916</v>
      </c>
      <c r="P665" s="41">
        <v>14608.85</v>
      </c>
      <c r="Q665" s="15" t="str" cm="1">
        <f t="array" ref="Q665">_xlfn.XLOOKUP(Tabla12[[#This Row],[codigo]],Tabla5[codigo],LEFT(Tabla5[Genero],1))</f>
        <v>F</v>
      </c>
      <c r="R665" s="15" t="str">
        <f>_xlfn.XLOOKUP(Tabla12[[#This Row],[codigo]],Tabla5[codigo],Tabla5[Lugar Funciones Codigo])</f>
        <v>01.83.02.00.04</v>
      </c>
    </row>
    <row r="666" spans="1:18">
      <c r="A666" s="40" t="s">
        <v>11</v>
      </c>
      <c r="B666" s="40" t="str">
        <f t="shared" si="10"/>
        <v>2.1.1.1.0100103693826</v>
      </c>
      <c r="C666" s="40" t="str">
        <f>_xlfn.XLOOKUP(A666,ctas[Tipo Empleado],ctas[cta])</f>
        <v>2.1.1.1.01</v>
      </c>
      <c r="D666" s="40" t="s">
        <v>2921</v>
      </c>
      <c r="E666" s="40" t="str">
        <f>_xlfn.XLOOKUP(Tabla12[[#This Row],[codigo]],Tabla5[codigo],Tabla5[Empleado])</f>
        <v>RAFAEL GUERRERO PERDOMO</v>
      </c>
      <c r="F666" s="40" t="str">
        <f>_xlfn.XLOOKUP(Tabla12[[#This Row],[codigo]],Tabla5[codigo],Tabla5[Cargo])</f>
        <v>AUXILIAR MANTENIMIENTO</v>
      </c>
      <c r="G666" s="40" t="str">
        <f>_xlfn.XLOOKUP(Tabla12[[#This Row],[codigo]],Tabla5[codigo],Tabla5[Lugar Funciones])</f>
        <v>CENTRO DE LA CULTURA NARCISO GONZALEZ</v>
      </c>
      <c r="H666" s="45" t="str">
        <f>Tabla12[[#This Row],[TIPO]]</f>
        <v>FIJO</v>
      </c>
      <c r="I666" s="45" t="e">
        <f>_xlfn.XLOOKUP(Tabla12[[#This Row],[nodoc]],'[1]Temporales 2022'!$B$146:$B$362,'[1]Temporales 2022'!$F$146:$F$362)</f>
        <v>#N/A</v>
      </c>
      <c r="J666" s="45" t="e">
        <f>_xlfn.XLOOKUP(Tabla12[[#This Row],[nodoc]],'[1]Temporales 2022'!$B$146:$B$362,'[1]Temporales 2022'!$G$146:$G$362)</f>
        <v>#N/A</v>
      </c>
      <c r="K666" s="43">
        <v>16500</v>
      </c>
      <c r="L666" s="46">
        <v>0</v>
      </c>
      <c r="M666" s="43">
        <v>501.6</v>
      </c>
      <c r="N666" s="43">
        <v>473.55</v>
      </c>
      <c r="O666" s="44">
        <f>+Tabla12[[#This Row],[sbruto]]-Tabla12[[#This Row],[Impuesto Sobre la R]]-Tabla12[[#This Row],[Seguro Familiar de]]-Tabla12[[#This Row],[AFP]]-Tabla12[[#This Row],[sneto]]</f>
        <v>11197.810000000001</v>
      </c>
      <c r="P666" s="41">
        <v>4327.04</v>
      </c>
      <c r="Q666" s="15" t="str" cm="1">
        <f t="array" ref="Q666">_xlfn.XLOOKUP(Tabla12[[#This Row],[codigo]],Tabla5[codigo],LEFT(Tabla5[Genero],1))</f>
        <v>M</v>
      </c>
      <c r="R666" s="15" t="str">
        <f>_xlfn.XLOOKUP(Tabla12[[#This Row],[codigo]],Tabla5[codigo],Tabla5[Lugar Funciones Codigo])</f>
        <v>01.83.02.00.04</v>
      </c>
    </row>
    <row r="667" spans="1:18">
      <c r="A667" s="40" t="s">
        <v>11</v>
      </c>
      <c r="B667" s="40" t="str">
        <f t="shared" si="10"/>
        <v>2.1.1.1.0140224430807</v>
      </c>
      <c r="C667" s="40" t="str">
        <f>_xlfn.XLOOKUP(A667,ctas[Tipo Empleado],ctas[cta])</f>
        <v>2.1.1.1.01</v>
      </c>
      <c r="D667" s="40" t="s">
        <v>2931</v>
      </c>
      <c r="E667" s="40" t="str">
        <f>_xlfn.XLOOKUP(Tabla12[[#This Row],[codigo]],Tabla5[codigo],Tabla5[Empleado])</f>
        <v>ROSANGELA MARIA BENJAMIN UREÑA</v>
      </c>
      <c r="F667" s="40" t="str">
        <f>_xlfn.XLOOKUP(Tabla12[[#This Row],[codigo]],Tabla5[codigo],Tabla5[Cargo])</f>
        <v>ACOMODADOR (A)</v>
      </c>
      <c r="G667" s="40" t="str">
        <f>_xlfn.XLOOKUP(Tabla12[[#This Row],[codigo]],Tabla5[codigo],Tabla5[Lugar Funciones])</f>
        <v>CENTRO DE LA CULTURA NARCISO GONZALEZ</v>
      </c>
      <c r="H667" s="45" t="str">
        <f>Tabla12[[#This Row],[TIPO]]</f>
        <v>FIJO</v>
      </c>
      <c r="I667" s="45" t="e">
        <f>_xlfn.XLOOKUP(Tabla12[[#This Row],[nodoc]],'[1]Temporales 2022'!$B$146:$B$362,'[1]Temporales 2022'!$F$146:$F$362)</f>
        <v>#N/A</v>
      </c>
      <c r="J667" s="45" t="e">
        <f>_xlfn.XLOOKUP(Tabla12[[#This Row],[nodoc]],'[1]Temporales 2022'!$B$146:$B$362,'[1]Temporales 2022'!$G$146:$G$362)</f>
        <v>#N/A</v>
      </c>
      <c r="K667" s="43">
        <v>16500</v>
      </c>
      <c r="L667" s="46">
        <v>0</v>
      </c>
      <c r="M667" s="43">
        <v>501.6</v>
      </c>
      <c r="N667" s="43">
        <v>473.55</v>
      </c>
      <c r="O667" s="44">
        <f>+Tabla12[[#This Row],[sbruto]]-Tabla12[[#This Row],[Impuesto Sobre la R]]-Tabla12[[#This Row],[Seguro Familiar de]]-Tabla12[[#This Row],[AFP]]-Tabla12[[#This Row],[sneto]]</f>
        <v>3071</v>
      </c>
      <c r="P667" s="41">
        <v>12453.85</v>
      </c>
      <c r="Q667" s="15" t="str" cm="1">
        <f t="array" ref="Q667">_xlfn.XLOOKUP(Tabla12[[#This Row],[codigo]],Tabla5[codigo],LEFT(Tabla5[Genero],1))</f>
        <v>F</v>
      </c>
      <c r="R667" s="15" t="str">
        <f>_xlfn.XLOOKUP(Tabla12[[#This Row],[codigo]],Tabla5[codigo],Tabla5[Lugar Funciones Codigo])</f>
        <v>01.83.02.00.04</v>
      </c>
    </row>
    <row r="668" spans="1:18">
      <c r="A668" s="40" t="s">
        <v>11</v>
      </c>
      <c r="B668" s="40" t="str">
        <f t="shared" si="10"/>
        <v>2.1.1.1.0100113827547</v>
      </c>
      <c r="C668" s="40" t="str">
        <f>_xlfn.XLOOKUP(A668,ctas[Tipo Empleado],ctas[cta])</f>
        <v>2.1.1.1.01</v>
      </c>
      <c r="D668" s="40" t="s">
        <v>2941</v>
      </c>
      <c r="E668" s="40" t="str">
        <f>_xlfn.XLOOKUP(Tabla12[[#This Row],[codigo]],Tabla5[codigo],Tabla5[Empleado])</f>
        <v>VICTOR DAVID MARTINEZ GARCIA</v>
      </c>
      <c r="F668" s="40" t="str">
        <f>_xlfn.XLOOKUP(Tabla12[[#This Row],[codigo]],Tabla5[codigo],Tabla5[Cargo])</f>
        <v>PROFESOR (A) DE DANZA</v>
      </c>
      <c r="G668" s="40" t="str">
        <f>_xlfn.XLOOKUP(Tabla12[[#This Row],[codigo]],Tabla5[codigo],Tabla5[Lugar Funciones])</f>
        <v>CENTRO DE LA CULTURA NARCISO GONZALEZ</v>
      </c>
      <c r="H668" s="45" t="str">
        <f>Tabla12[[#This Row],[TIPO]]</f>
        <v>FIJO</v>
      </c>
      <c r="I668" s="45" t="e">
        <f>_xlfn.XLOOKUP(Tabla12[[#This Row],[nodoc]],'[1]Temporales 2022'!$B$146:$B$362,'[1]Temporales 2022'!$F$146:$F$362)</f>
        <v>#N/A</v>
      </c>
      <c r="J668" s="45" t="e">
        <f>_xlfn.XLOOKUP(Tabla12[[#This Row],[nodoc]],'[1]Temporales 2022'!$B$146:$B$362,'[1]Temporales 2022'!$G$146:$G$362)</f>
        <v>#N/A</v>
      </c>
      <c r="K668" s="43">
        <v>16500</v>
      </c>
      <c r="L668" s="46">
        <v>0</v>
      </c>
      <c r="M668" s="43">
        <v>501.6</v>
      </c>
      <c r="N668" s="43">
        <v>473.55</v>
      </c>
      <c r="O668" s="44">
        <f>+Tabla12[[#This Row],[sbruto]]-Tabla12[[#This Row],[Impuesto Sobre la R]]-Tabla12[[#This Row],[Seguro Familiar de]]-Tabla12[[#This Row],[AFP]]-Tabla12[[#This Row],[sneto]]</f>
        <v>15424.85</v>
      </c>
      <c r="P668" s="41">
        <v>100</v>
      </c>
      <c r="Q668" s="15" t="str" cm="1">
        <f t="array" ref="Q668">_xlfn.XLOOKUP(Tabla12[[#This Row],[codigo]],Tabla5[codigo],LEFT(Tabla5[Genero],1))</f>
        <v>M</v>
      </c>
      <c r="R668" s="15" t="str">
        <f>_xlfn.XLOOKUP(Tabla12[[#This Row],[codigo]],Tabla5[codigo],Tabla5[Lugar Funciones Codigo])</f>
        <v>01.83.02.00.04</v>
      </c>
    </row>
    <row r="669" spans="1:18">
      <c r="A669" s="40" t="s">
        <v>11</v>
      </c>
      <c r="B669" s="40" t="str">
        <f t="shared" si="10"/>
        <v>2.1.1.1.0100104883459</v>
      </c>
      <c r="C669" s="40" t="str">
        <f>_xlfn.XLOOKUP(A669,ctas[Tipo Empleado],ctas[cta])</f>
        <v>2.1.1.1.01</v>
      </c>
      <c r="D669" s="40" t="s">
        <v>2960</v>
      </c>
      <c r="E669" s="40" t="str">
        <f>_xlfn.XLOOKUP(Tabla12[[#This Row],[codigo]],Tabla5[codigo],Tabla5[Empleado])</f>
        <v>ZOILA MARGARITA SILVERIO DE AQUINO</v>
      </c>
      <c r="F669" s="40" t="str">
        <f>_xlfn.XLOOKUP(Tabla12[[#This Row],[codigo]],Tabla5[codigo],Tabla5[Cargo])</f>
        <v>BOLETERO</v>
      </c>
      <c r="G669" s="40" t="str">
        <f>_xlfn.XLOOKUP(Tabla12[[#This Row],[codigo]],Tabla5[codigo],Tabla5[Lugar Funciones])</f>
        <v>CENTRO DE LA CULTURA NARCISO GONZALEZ</v>
      </c>
      <c r="H669" s="45" t="str">
        <f>Tabla12[[#This Row],[TIPO]]</f>
        <v>FIJO</v>
      </c>
      <c r="I669" s="45" t="e">
        <f>_xlfn.XLOOKUP(Tabla12[[#This Row],[nodoc]],'[1]Temporales 2022'!$B$146:$B$362,'[1]Temporales 2022'!$F$146:$F$362)</f>
        <v>#N/A</v>
      </c>
      <c r="J669" s="45" t="e">
        <f>_xlfn.XLOOKUP(Tabla12[[#This Row],[nodoc]],'[1]Temporales 2022'!$B$146:$B$362,'[1]Temporales 2022'!$G$146:$G$362)</f>
        <v>#N/A</v>
      </c>
      <c r="K669" s="43">
        <v>16500</v>
      </c>
      <c r="L669" s="46">
        <v>0</v>
      </c>
      <c r="M669" s="43">
        <v>501.6</v>
      </c>
      <c r="N669" s="43">
        <v>473.55</v>
      </c>
      <c r="O669" s="44">
        <f>+Tabla12[[#This Row],[sbruto]]-Tabla12[[#This Row],[Impuesto Sobre la R]]-Tabla12[[#This Row],[Seguro Familiar de]]-Tabla12[[#This Row],[AFP]]-Tabla12[[#This Row],[sneto]]</f>
        <v>1571</v>
      </c>
      <c r="P669" s="41">
        <v>13953.85</v>
      </c>
      <c r="Q669" s="15" t="str" cm="1">
        <f t="array" ref="Q669">_xlfn.XLOOKUP(Tabla12[[#This Row],[codigo]],Tabla5[codigo],LEFT(Tabla5[Genero],1))</f>
        <v>F</v>
      </c>
      <c r="R669" s="15" t="str">
        <f>_xlfn.XLOOKUP(Tabla12[[#This Row],[codigo]],Tabla5[codigo],Tabla5[Lugar Funciones Codigo])</f>
        <v>01.83.02.00.04</v>
      </c>
    </row>
    <row r="670" spans="1:18">
      <c r="A670" s="40" t="s">
        <v>11</v>
      </c>
      <c r="B670" s="40" t="str">
        <f t="shared" si="10"/>
        <v>2.1.1.1.0100107516346</v>
      </c>
      <c r="C670" s="40" t="str">
        <f>_xlfn.XLOOKUP(A670,ctas[Tipo Empleado],ctas[cta])</f>
        <v>2.1.1.1.01</v>
      </c>
      <c r="D670" s="40" t="s">
        <v>2933</v>
      </c>
      <c r="E670" s="40" t="str">
        <f>_xlfn.XLOOKUP(Tabla12[[#This Row],[codigo]],Tabla5[codigo],Tabla5[Empleado])</f>
        <v>RUBEN ALBERTO VASQUEZ DIAZ</v>
      </c>
      <c r="F670" s="40" t="str">
        <f>_xlfn.XLOOKUP(Tabla12[[#This Row],[codigo]],Tabla5[codigo],Tabla5[Cargo])</f>
        <v>COORD. DE ARTES PLASTICA</v>
      </c>
      <c r="G670" s="40" t="str">
        <f>_xlfn.XLOOKUP(Tabla12[[#This Row],[codigo]],Tabla5[codigo],Tabla5[Lugar Funciones])</f>
        <v>CENTRO DE LA CULTURA NARCISO GONZALEZ</v>
      </c>
      <c r="H670" s="45" t="str">
        <f>Tabla12[[#This Row],[TIPO]]</f>
        <v>FIJO</v>
      </c>
      <c r="I670" s="45" t="e">
        <f>_xlfn.XLOOKUP(Tabla12[[#This Row],[nodoc]],'[1]Temporales 2022'!$B$146:$B$362,'[1]Temporales 2022'!$F$146:$F$362)</f>
        <v>#N/A</v>
      </c>
      <c r="J670" s="45" t="e">
        <f>_xlfn.XLOOKUP(Tabla12[[#This Row],[nodoc]],'[1]Temporales 2022'!$B$146:$B$362,'[1]Temporales 2022'!$G$146:$G$362)</f>
        <v>#N/A</v>
      </c>
      <c r="K670" s="43">
        <v>13771.77</v>
      </c>
      <c r="L670" s="46">
        <v>0</v>
      </c>
      <c r="M670" s="43">
        <v>418.66</v>
      </c>
      <c r="N670" s="43">
        <v>395.25</v>
      </c>
      <c r="O670" s="44">
        <f>+Tabla12[[#This Row],[sbruto]]-Tabla12[[#This Row],[Impuesto Sobre la R]]-Tabla12[[#This Row],[Seguro Familiar de]]-Tabla12[[#This Row],[AFP]]-Tabla12[[#This Row],[sneto]]</f>
        <v>25</v>
      </c>
      <c r="P670" s="41">
        <v>12932.86</v>
      </c>
      <c r="Q670" s="15" t="str" cm="1">
        <f t="array" ref="Q670">_xlfn.XLOOKUP(Tabla12[[#This Row],[codigo]],Tabla5[codigo],LEFT(Tabla5[Genero],1))</f>
        <v>M</v>
      </c>
      <c r="R670" s="15" t="str">
        <f>_xlfn.XLOOKUP(Tabla12[[#This Row],[codigo]],Tabla5[codigo],Tabla5[Lugar Funciones Codigo])</f>
        <v>01.83.02.00.04</v>
      </c>
    </row>
    <row r="671" spans="1:18">
      <c r="A671" s="40" t="s">
        <v>11</v>
      </c>
      <c r="B671" s="40" t="str">
        <f t="shared" si="10"/>
        <v>2.1.1.1.0100109067769</v>
      </c>
      <c r="C671" s="40" t="str">
        <f>_xlfn.XLOOKUP(A671,ctas[Tipo Empleado],ctas[cta])</f>
        <v>2.1.1.1.01</v>
      </c>
      <c r="D671" s="40" t="s">
        <v>2833</v>
      </c>
      <c r="E671" s="40" t="str">
        <f>_xlfn.XLOOKUP(Tabla12[[#This Row],[codigo]],Tabla5[codigo],Tabla5[Empleado])</f>
        <v>FRANCISCA JOSEFINA DIAZ</v>
      </c>
      <c r="F671" s="40" t="str">
        <f>_xlfn.XLOOKUP(Tabla12[[#This Row],[codigo]],Tabla5[codigo],Tabla5[Cargo])</f>
        <v>CONSERJE</v>
      </c>
      <c r="G671" s="40" t="str">
        <f>_xlfn.XLOOKUP(Tabla12[[#This Row],[codigo]],Tabla5[codigo],Tabla5[Lugar Funciones])</f>
        <v>CENTRO DE LA CULTURA NARCISO GONZALEZ</v>
      </c>
      <c r="H671" s="45" t="str">
        <f>Tabla12[[#This Row],[TIPO]]</f>
        <v>FIJO</v>
      </c>
      <c r="I671" s="45" t="e">
        <f>_xlfn.XLOOKUP(Tabla12[[#This Row],[nodoc]],'[1]Temporales 2022'!$B$146:$B$362,'[1]Temporales 2022'!$F$146:$F$362)</f>
        <v>#N/A</v>
      </c>
      <c r="J671" s="45" t="e">
        <f>_xlfn.XLOOKUP(Tabla12[[#This Row],[nodoc]],'[1]Temporales 2022'!$B$146:$B$362,'[1]Temporales 2022'!$G$146:$G$362)</f>
        <v>#N/A</v>
      </c>
      <c r="K671" s="43">
        <v>11000</v>
      </c>
      <c r="L671" s="46">
        <v>0</v>
      </c>
      <c r="M671" s="43">
        <v>334.4</v>
      </c>
      <c r="N671" s="43">
        <v>315.7</v>
      </c>
      <c r="O671" s="44">
        <f>+Tabla12[[#This Row],[sbruto]]-Tabla12[[#This Row],[Impuesto Sobre la R]]-Tabla12[[#This Row],[Seguro Familiar de]]-Tabla12[[#This Row],[AFP]]-Tabla12[[#This Row],[sneto]]</f>
        <v>3934.1899999999996</v>
      </c>
      <c r="P671" s="41">
        <v>6415.71</v>
      </c>
      <c r="Q671" s="15" t="str" cm="1">
        <f t="array" ref="Q671">_xlfn.XLOOKUP(Tabla12[[#This Row],[codigo]],Tabla5[codigo],LEFT(Tabla5[Genero],1))</f>
        <v>F</v>
      </c>
      <c r="R671" s="15" t="str">
        <f>_xlfn.XLOOKUP(Tabla12[[#This Row],[codigo]],Tabla5[codigo],Tabla5[Lugar Funciones Codigo])</f>
        <v>01.83.02.00.04</v>
      </c>
    </row>
    <row r="672" spans="1:18">
      <c r="A672" s="40" t="s">
        <v>11</v>
      </c>
      <c r="B672" s="40" t="str">
        <f t="shared" si="10"/>
        <v>2.1.1.1.0100102741501</v>
      </c>
      <c r="C672" s="40" t="str">
        <f>_xlfn.XLOOKUP(A672,ctas[Tipo Empleado],ctas[cta])</f>
        <v>2.1.1.1.01</v>
      </c>
      <c r="D672" s="40" t="s">
        <v>2925</v>
      </c>
      <c r="E672" s="40" t="str">
        <f>_xlfn.XLOOKUP(Tabla12[[#This Row],[codigo]],Tabla5[codigo],Tabla5[Empleado])</f>
        <v>RAMONA ELVIRA MATEO</v>
      </c>
      <c r="F672" s="40" t="str">
        <f>_xlfn.XLOOKUP(Tabla12[[#This Row],[codigo]],Tabla5[codigo],Tabla5[Cargo])</f>
        <v>CONSERJE</v>
      </c>
      <c r="G672" s="40" t="str">
        <f>_xlfn.XLOOKUP(Tabla12[[#This Row],[codigo]],Tabla5[codigo],Tabla5[Lugar Funciones])</f>
        <v>CENTRO DE LA CULTURA NARCISO GONZALEZ</v>
      </c>
      <c r="H672" s="45" t="str">
        <f>Tabla12[[#This Row],[TIPO]]</f>
        <v>FIJO</v>
      </c>
      <c r="I672" s="45" t="e">
        <f>_xlfn.XLOOKUP(Tabla12[[#This Row],[nodoc]],'[1]Temporales 2022'!$B$146:$B$362,'[1]Temporales 2022'!$F$146:$F$362)</f>
        <v>#N/A</v>
      </c>
      <c r="J672" s="45" t="e">
        <f>_xlfn.XLOOKUP(Tabla12[[#This Row],[nodoc]],'[1]Temporales 2022'!$B$146:$B$362,'[1]Temporales 2022'!$G$146:$G$362)</f>
        <v>#N/A</v>
      </c>
      <c r="K672" s="43">
        <v>11000</v>
      </c>
      <c r="L672" s="46">
        <v>0</v>
      </c>
      <c r="M672" s="43">
        <v>334.4</v>
      </c>
      <c r="N672" s="43">
        <v>315.7</v>
      </c>
      <c r="O672" s="44">
        <f>+Tabla12[[#This Row],[sbruto]]-Tabla12[[#This Row],[Impuesto Sobre la R]]-Tabla12[[#This Row],[Seguro Familiar de]]-Tabla12[[#This Row],[AFP]]-Tabla12[[#This Row],[sneto]]</f>
        <v>7268.84</v>
      </c>
      <c r="P672" s="41">
        <v>3081.06</v>
      </c>
      <c r="Q672" s="15" t="str" cm="1">
        <f t="array" ref="Q672">_xlfn.XLOOKUP(Tabla12[[#This Row],[codigo]],Tabla5[codigo],LEFT(Tabla5[Genero],1))</f>
        <v>F</v>
      </c>
      <c r="R672" s="15" t="str">
        <f>_xlfn.XLOOKUP(Tabla12[[#This Row],[codigo]],Tabla5[codigo],Tabla5[Lugar Funciones Codigo])</f>
        <v>01.83.02.00.04</v>
      </c>
    </row>
    <row r="673" spans="1:18">
      <c r="A673" s="40" t="s">
        <v>11</v>
      </c>
      <c r="B673" s="40" t="str">
        <f t="shared" si="10"/>
        <v>2.1.1.1.0101001083680</v>
      </c>
      <c r="C673" s="40" t="str">
        <f>_xlfn.XLOOKUP(A673,ctas[Tipo Empleado],ctas[cta])</f>
        <v>2.1.1.1.01</v>
      </c>
      <c r="D673" s="40" t="s">
        <v>2926</v>
      </c>
      <c r="E673" s="40" t="str">
        <f>_xlfn.XLOOKUP(Tabla12[[#This Row],[codigo]],Tabla5[codigo],Tabla5[Empleado])</f>
        <v>RANDY CUSTODIO BRITO</v>
      </c>
      <c r="F673" s="40" t="str">
        <f>_xlfn.XLOOKUP(Tabla12[[#This Row],[codigo]],Tabla5[codigo],Tabla5[Cargo])</f>
        <v>DIRECTOR (A)</v>
      </c>
      <c r="G673" s="40" t="str">
        <f>_xlfn.XLOOKUP(Tabla12[[#This Row],[codigo]],Tabla5[codigo],Tabla5[Lugar Funciones])</f>
        <v>CENTRO CULTURAL DE AZUA</v>
      </c>
      <c r="H673" s="45" t="str">
        <f>Tabla12[[#This Row],[TIPO]]</f>
        <v>FIJO</v>
      </c>
      <c r="I673" s="45" t="e">
        <f>_xlfn.XLOOKUP(Tabla12[[#This Row],[nodoc]],'[1]Temporales 2022'!$B$146:$B$362,'[1]Temporales 2022'!$F$146:$F$362)</f>
        <v>#N/A</v>
      </c>
      <c r="J673" s="45" t="e">
        <f>_xlfn.XLOOKUP(Tabla12[[#This Row],[nodoc]],'[1]Temporales 2022'!$B$146:$B$362,'[1]Temporales 2022'!$G$146:$G$362)</f>
        <v>#N/A</v>
      </c>
      <c r="K673" s="43">
        <v>100000</v>
      </c>
      <c r="L673" s="45">
        <v>11767.84</v>
      </c>
      <c r="M673" s="43">
        <v>3040</v>
      </c>
      <c r="N673" s="43">
        <v>2870</v>
      </c>
      <c r="O673" s="44">
        <f>+Tabla12[[#This Row],[sbruto]]-Tabla12[[#This Row],[Impuesto Sobre la R]]-Tabla12[[#This Row],[Seguro Familiar de]]-Tabla12[[#This Row],[AFP]]-Tabla12[[#This Row],[sneto]]</f>
        <v>40921.120000000003</v>
      </c>
      <c r="P673" s="41">
        <v>41401.040000000001</v>
      </c>
      <c r="Q673" s="15" t="str" cm="1">
        <f t="array" ref="Q673">_xlfn.XLOOKUP(Tabla12[[#This Row],[codigo]],Tabla5[codigo],LEFT(Tabla5[Genero],1))</f>
        <v>M</v>
      </c>
      <c r="R673" s="15" t="str">
        <f>_xlfn.XLOOKUP(Tabla12[[#This Row],[codigo]],Tabla5[codigo],Tabla5[Lugar Funciones Codigo])</f>
        <v>01.83.02.00.05</v>
      </c>
    </row>
    <row r="674" spans="1:18">
      <c r="A674" s="40" t="s">
        <v>11</v>
      </c>
      <c r="B674" s="40" t="str">
        <f t="shared" si="10"/>
        <v>2.1.1.1.0101201194451</v>
      </c>
      <c r="C674" s="40" t="str">
        <f>_xlfn.XLOOKUP(A674,ctas[Tipo Empleado],ctas[cta])</f>
        <v>2.1.1.1.01</v>
      </c>
      <c r="D674" s="40" t="s">
        <v>2812</v>
      </c>
      <c r="E674" s="40" t="str">
        <f>_xlfn.XLOOKUP(Tabla12[[#This Row],[codigo]],Tabla5[codigo],Tabla5[Empleado])</f>
        <v>ELIANNA NOEMI ALCANTARA SANCHEZ</v>
      </c>
      <c r="F674" s="40" t="str">
        <f>_xlfn.XLOOKUP(Tabla12[[#This Row],[codigo]],Tabla5[codigo],Tabla5[Cargo])</f>
        <v>SECRETARIA</v>
      </c>
      <c r="G674" s="40" t="str">
        <f>_xlfn.XLOOKUP(Tabla12[[#This Row],[codigo]],Tabla5[codigo],Tabla5[Lugar Funciones])</f>
        <v>CENTRO CULTURAL SAN JUAN DE LA MAGUANA</v>
      </c>
      <c r="H674" s="45" t="str">
        <f>Tabla12[[#This Row],[TIPO]]</f>
        <v>FIJO</v>
      </c>
      <c r="I674" s="45" t="e">
        <f>_xlfn.XLOOKUP(Tabla12[[#This Row],[nodoc]],'[1]Temporales 2022'!$B$146:$B$362,'[1]Temporales 2022'!$F$146:$F$362)</f>
        <v>#N/A</v>
      </c>
      <c r="J674" s="45" t="e">
        <f>_xlfn.XLOOKUP(Tabla12[[#This Row],[nodoc]],'[1]Temporales 2022'!$B$146:$B$362,'[1]Temporales 2022'!$G$146:$G$362)</f>
        <v>#N/A</v>
      </c>
      <c r="K674" s="43">
        <v>25000</v>
      </c>
      <c r="L674" s="46">
        <v>0</v>
      </c>
      <c r="M674" s="43">
        <v>760</v>
      </c>
      <c r="N674" s="43">
        <v>717.5</v>
      </c>
      <c r="O674" s="44">
        <f>+Tabla12[[#This Row],[sbruto]]-Tabla12[[#This Row],[Impuesto Sobre la R]]-Tabla12[[#This Row],[Seguro Familiar de]]-Tabla12[[#This Row],[AFP]]-Tabla12[[#This Row],[sneto]]</f>
        <v>1375.119999999999</v>
      </c>
      <c r="P674" s="41">
        <v>22147.38</v>
      </c>
      <c r="Q674" s="15" t="str" cm="1">
        <f t="array" ref="Q674">_xlfn.XLOOKUP(Tabla12[[#This Row],[codigo]],Tabla5[codigo],LEFT(Tabla5[Genero],1))</f>
        <v>F</v>
      </c>
      <c r="R674" s="15" t="str">
        <f>_xlfn.XLOOKUP(Tabla12[[#This Row],[codigo]],Tabla5[codigo],Tabla5[Lugar Funciones Codigo])</f>
        <v>01.83.02.00.06</v>
      </c>
    </row>
    <row r="675" spans="1:18">
      <c r="A675" s="40" t="s">
        <v>11</v>
      </c>
      <c r="B675" s="40" t="str">
        <f t="shared" si="10"/>
        <v>2.1.1.1.0101200876447</v>
      </c>
      <c r="C675" s="40" t="str">
        <f>_xlfn.XLOOKUP(A675,ctas[Tipo Empleado],ctas[cta])</f>
        <v>2.1.1.1.01</v>
      </c>
      <c r="D675" s="40" t="s">
        <v>2890</v>
      </c>
      <c r="E675" s="40" t="str">
        <f>_xlfn.XLOOKUP(Tabla12[[#This Row],[codigo]],Tabla5[codigo],Tabla5[Empleado])</f>
        <v>LEONALDO TAPIA DE LA ROSA</v>
      </c>
      <c r="F675" s="40" t="str">
        <f>_xlfn.XLOOKUP(Tabla12[[#This Row],[codigo]],Tabla5[codigo],Tabla5[Cargo])</f>
        <v>JARDINERO (A)</v>
      </c>
      <c r="G675" s="40" t="str">
        <f>_xlfn.XLOOKUP(Tabla12[[#This Row],[codigo]],Tabla5[codigo],Tabla5[Lugar Funciones])</f>
        <v>CENTRO CULTURAL SAN JUAN DE LA MAGUANA</v>
      </c>
      <c r="H675" s="45" t="str">
        <f>Tabla12[[#This Row],[TIPO]]</f>
        <v>FIJO</v>
      </c>
      <c r="I675" s="45" t="e">
        <f>_xlfn.XLOOKUP(Tabla12[[#This Row],[nodoc]],'[1]Temporales 2022'!$B$146:$B$362,'[1]Temporales 2022'!$F$146:$F$362)</f>
        <v>#N/A</v>
      </c>
      <c r="J675" s="45" t="e">
        <f>_xlfn.XLOOKUP(Tabla12[[#This Row],[nodoc]],'[1]Temporales 2022'!$B$146:$B$362,'[1]Temporales 2022'!$G$146:$G$362)</f>
        <v>#N/A</v>
      </c>
      <c r="K675" s="43">
        <v>10000</v>
      </c>
      <c r="L675" s="46">
        <v>0</v>
      </c>
      <c r="M675" s="43">
        <v>304</v>
      </c>
      <c r="N675" s="43">
        <v>287</v>
      </c>
      <c r="O675" s="44">
        <f>+Tabla12[[#This Row],[sbruto]]-Tabla12[[#This Row],[Impuesto Sobre la R]]-Tabla12[[#This Row],[Seguro Familiar de]]-Tabla12[[#This Row],[AFP]]-Tabla12[[#This Row],[sneto]]</f>
        <v>25</v>
      </c>
      <c r="P675" s="41">
        <v>9384</v>
      </c>
      <c r="Q675" s="15" t="str" cm="1">
        <f t="array" ref="Q675">_xlfn.XLOOKUP(Tabla12[[#This Row],[codigo]],Tabla5[codigo],LEFT(Tabla5[Genero],1))</f>
        <v>M</v>
      </c>
      <c r="R675" s="15" t="str">
        <f>_xlfn.XLOOKUP(Tabla12[[#This Row],[codigo]],Tabla5[codigo],Tabla5[Lugar Funciones Codigo])</f>
        <v>01.83.02.00.06</v>
      </c>
    </row>
    <row r="676" spans="1:18">
      <c r="A676" s="40" t="s">
        <v>11</v>
      </c>
      <c r="B676" s="40" t="str">
        <f t="shared" si="10"/>
        <v>2.1.1.1.0101200029799</v>
      </c>
      <c r="C676" s="40" t="str">
        <f>_xlfn.XLOOKUP(A676,ctas[Tipo Empleado],ctas[cta])</f>
        <v>2.1.1.1.01</v>
      </c>
      <c r="D676" s="40" t="s">
        <v>2922</v>
      </c>
      <c r="E676" s="40" t="str">
        <f>_xlfn.XLOOKUP(Tabla12[[#This Row],[codigo]],Tabla5[codigo],Tabla5[Empleado])</f>
        <v>RAFAEL JIMENEZ</v>
      </c>
      <c r="F676" s="40" t="str">
        <f>_xlfn.XLOOKUP(Tabla12[[#This Row],[codigo]],Tabla5[codigo],Tabla5[Cargo])</f>
        <v>CONSERJE</v>
      </c>
      <c r="G676" s="40" t="str">
        <f>_xlfn.XLOOKUP(Tabla12[[#This Row],[codigo]],Tabla5[codigo],Tabla5[Lugar Funciones])</f>
        <v>CENTRO CULTURAL SAN JUAN DE LA MAGUANA</v>
      </c>
      <c r="H676" s="45" t="str">
        <f>Tabla12[[#This Row],[TIPO]]</f>
        <v>FIJO</v>
      </c>
      <c r="I676" s="45" t="e">
        <f>_xlfn.XLOOKUP(Tabla12[[#This Row],[nodoc]],'[1]Temporales 2022'!$B$146:$B$362,'[1]Temporales 2022'!$F$146:$F$362)</f>
        <v>#N/A</v>
      </c>
      <c r="J676" s="45" t="e">
        <f>_xlfn.XLOOKUP(Tabla12[[#This Row],[nodoc]],'[1]Temporales 2022'!$B$146:$B$362,'[1]Temporales 2022'!$G$146:$G$362)</f>
        <v>#N/A</v>
      </c>
      <c r="K676" s="43">
        <v>10000</v>
      </c>
      <c r="L676" s="46">
        <v>0</v>
      </c>
      <c r="M676" s="43">
        <v>304</v>
      </c>
      <c r="N676" s="43">
        <v>287</v>
      </c>
      <c r="O676" s="44">
        <f>+Tabla12[[#This Row],[sbruto]]-Tabla12[[#This Row],[Impuesto Sobre la R]]-Tabla12[[#This Row],[Seguro Familiar de]]-Tabla12[[#This Row],[AFP]]-Tabla12[[#This Row],[sneto]]</f>
        <v>25</v>
      </c>
      <c r="P676" s="41">
        <v>9384</v>
      </c>
      <c r="Q676" s="15" t="str" cm="1">
        <f t="array" ref="Q676">_xlfn.XLOOKUP(Tabla12[[#This Row],[codigo]],Tabla5[codigo],LEFT(Tabla5[Genero],1))</f>
        <v>M</v>
      </c>
      <c r="R676" s="15" t="str">
        <f>_xlfn.XLOOKUP(Tabla12[[#This Row],[codigo]],Tabla5[codigo],Tabla5[Lugar Funciones Codigo])</f>
        <v>01.83.02.00.06</v>
      </c>
    </row>
    <row r="677" spans="1:18">
      <c r="A677" s="40" t="s">
        <v>11</v>
      </c>
      <c r="B677" s="40" t="str">
        <f t="shared" si="10"/>
        <v>2.1.1.1.0101600044521</v>
      </c>
      <c r="C677" s="40" t="str">
        <f>_xlfn.XLOOKUP(A677,ctas[Tipo Empleado],ctas[cta])</f>
        <v>2.1.1.1.01</v>
      </c>
      <c r="D677" s="40" t="s">
        <v>2928</v>
      </c>
      <c r="E677" s="40" t="str">
        <f>_xlfn.XLOOKUP(Tabla12[[#This Row],[codigo]],Tabla5[codigo],Tabla5[Empleado])</f>
        <v>RIGOBERTO UBRI PEREZ</v>
      </c>
      <c r="F677" s="40" t="str">
        <f>_xlfn.XLOOKUP(Tabla12[[#This Row],[codigo]],Tabla5[codigo],Tabla5[Cargo])</f>
        <v>MENSAJERO</v>
      </c>
      <c r="G677" s="40" t="str">
        <f>_xlfn.XLOOKUP(Tabla12[[#This Row],[codigo]],Tabla5[codigo],Tabla5[Lugar Funciones])</f>
        <v>CENTRO CULTURAL DE ELIAS PIÑA</v>
      </c>
      <c r="H677" s="45" t="str">
        <f>Tabla12[[#This Row],[TIPO]]</f>
        <v>FIJO</v>
      </c>
      <c r="I677" s="45" t="e">
        <f>_xlfn.XLOOKUP(Tabla12[[#This Row],[nodoc]],'[1]Temporales 2022'!$B$146:$B$362,'[1]Temporales 2022'!$F$146:$F$362)</f>
        <v>#N/A</v>
      </c>
      <c r="J677" s="45" t="e">
        <f>_xlfn.XLOOKUP(Tabla12[[#This Row],[nodoc]],'[1]Temporales 2022'!$B$146:$B$362,'[1]Temporales 2022'!$G$146:$G$362)</f>
        <v>#N/A</v>
      </c>
      <c r="K677" s="43">
        <v>11000</v>
      </c>
      <c r="L677" s="46">
        <v>0</v>
      </c>
      <c r="M677" s="43">
        <v>334.4</v>
      </c>
      <c r="N677" s="43">
        <v>315.7</v>
      </c>
      <c r="O677" s="44">
        <f>+Tabla12[[#This Row],[sbruto]]-Tabla12[[#This Row],[Impuesto Sobre la R]]-Tabla12[[#This Row],[Seguro Familiar de]]-Tabla12[[#This Row],[AFP]]-Tabla12[[#This Row],[sneto]]</f>
        <v>25</v>
      </c>
      <c r="P677" s="41">
        <v>10324.9</v>
      </c>
      <c r="Q677" s="15" t="str" cm="1">
        <f t="array" ref="Q677">_xlfn.XLOOKUP(Tabla12[[#This Row],[codigo]],Tabla5[codigo],LEFT(Tabla5[Genero],1))</f>
        <v>M</v>
      </c>
      <c r="R677" s="15" t="str">
        <f>_xlfn.XLOOKUP(Tabla12[[#This Row],[codigo]],Tabla5[codigo],Tabla5[Lugar Funciones Codigo])</f>
        <v>01.83.02.00.07</v>
      </c>
    </row>
    <row r="678" spans="1:18">
      <c r="A678" s="40" t="s">
        <v>11</v>
      </c>
      <c r="B678" s="40" t="str">
        <f t="shared" si="10"/>
        <v>2.1.1.1.0101600063489</v>
      </c>
      <c r="C678" s="40" t="str">
        <f>_xlfn.XLOOKUP(A678,ctas[Tipo Empleado],ctas[cta])</f>
        <v>2.1.1.1.01</v>
      </c>
      <c r="D678" s="40" t="s">
        <v>2830</v>
      </c>
      <c r="E678" s="40" t="str">
        <f>_xlfn.XLOOKUP(Tabla12[[#This Row],[codigo]],Tabla5[codigo],Tabla5[Empleado])</f>
        <v>FLERIDA UBRI ARIAS</v>
      </c>
      <c r="F678" s="40" t="str">
        <f>_xlfn.XLOOKUP(Tabla12[[#This Row],[codigo]],Tabla5[codigo],Tabla5[Cargo])</f>
        <v>CONSERJE</v>
      </c>
      <c r="G678" s="40" t="str">
        <f>_xlfn.XLOOKUP(Tabla12[[#This Row],[codigo]],Tabla5[codigo],Tabla5[Lugar Funciones])</f>
        <v>CENTRO CULTURAL DE ELIAS PIÑA</v>
      </c>
      <c r="H678" s="45" t="str">
        <f>Tabla12[[#This Row],[TIPO]]</f>
        <v>FIJO</v>
      </c>
      <c r="I678" s="45" t="e">
        <f>_xlfn.XLOOKUP(Tabla12[[#This Row],[nodoc]],'[1]Temporales 2022'!$B$146:$B$362,'[1]Temporales 2022'!$F$146:$F$362)</f>
        <v>#N/A</v>
      </c>
      <c r="J678" s="45" t="e">
        <f>_xlfn.XLOOKUP(Tabla12[[#This Row],[nodoc]],'[1]Temporales 2022'!$B$146:$B$362,'[1]Temporales 2022'!$G$146:$G$362)</f>
        <v>#N/A</v>
      </c>
      <c r="K678" s="43">
        <v>10000</v>
      </c>
      <c r="L678" s="46">
        <v>0</v>
      </c>
      <c r="M678" s="43">
        <v>304</v>
      </c>
      <c r="N678" s="43">
        <v>287</v>
      </c>
      <c r="O678" s="44">
        <f>+Tabla12[[#This Row],[sbruto]]-Tabla12[[#This Row],[Impuesto Sobre la R]]-Tabla12[[#This Row],[Seguro Familiar de]]-Tabla12[[#This Row],[AFP]]-Tabla12[[#This Row],[sneto]]</f>
        <v>325</v>
      </c>
      <c r="P678" s="41">
        <v>9084</v>
      </c>
      <c r="Q678" s="15" t="str" cm="1">
        <f t="array" ref="Q678">_xlfn.XLOOKUP(Tabla12[[#This Row],[codigo]],Tabla5[codigo],LEFT(Tabla5[Genero],1))</f>
        <v>F</v>
      </c>
      <c r="R678" s="15" t="str">
        <f>_xlfn.XLOOKUP(Tabla12[[#This Row],[codigo]],Tabla5[codigo],Tabla5[Lugar Funciones Codigo])</f>
        <v>01.83.02.00.07</v>
      </c>
    </row>
    <row r="679" spans="1:18">
      <c r="A679" s="40" t="s">
        <v>11</v>
      </c>
      <c r="B679" s="40" t="str">
        <f t="shared" si="10"/>
        <v>2.1.1.1.0140221301753</v>
      </c>
      <c r="C679" s="40" t="str">
        <f>_xlfn.XLOOKUP(A679,ctas[Tipo Empleado],ctas[cta])</f>
        <v>2.1.1.1.01</v>
      </c>
      <c r="D679" s="40" t="s">
        <v>2849</v>
      </c>
      <c r="E679" s="40" t="str">
        <f>_xlfn.XLOOKUP(Tabla12[[#This Row],[codigo]],Tabla5[codigo],Tabla5[Empleado])</f>
        <v>HERMINIA LUGO PERDOMO</v>
      </c>
      <c r="F679" s="40" t="str">
        <f>_xlfn.XLOOKUP(Tabla12[[#This Row],[codigo]],Tabla5[codigo],Tabla5[Cargo])</f>
        <v>SECRETARIA</v>
      </c>
      <c r="G679" s="40" t="str">
        <f>_xlfn.XLOOKUP(Tabla12[[#This Row],[codigo]],Tabla5[codigo],Tabla5[Lugar Funciones])</f>
        <v>CENTRO CULTURAL DE ELIAS PIÑA</v>
      </c>
      <c r="H679" s="45" t="str">
        <f>Tabla12[[#This Row],[TIPO]]</f>
        <v>FIJO</v>
      </c>
      <c r="I679" s="45" t="e">
        <f>_xlfn.XLOOKUP(Tabla12[[#This Row],[nodoc]],'[1]Temporales 2022'!$B$146:$B$362,'[1]Temporales 2022'!$F$146:$F$362)</f>
        <v>#N/A</v>
      </c>
      <c r="J679" s="45" t="e">
        <f>_xlfn.XLOOKUP(Tabla12[[#This Row],[nodoc]],'[1]Temporales 2022'!$B$146:$B$362,'[1]Temporales 2022'!$G$146:$G$362)</f>
        <v>#N/A</v>
      </c>
      <c r="K679" s="43">
        <v>10000</v>
      </c>
      <c r="L679" s="46">
        <v>0</v>
      </c>
      <c r="M679" s="43">
        <v>304</v>
      </c>
      <c r="N679" s="43">
        <v>287</v>
      </c>
      <c r="O679" s="44">
        <f>+Tabla12[[#This Row],[sbruto]]-Tabla12[[#This Row],[Impuesto Sobre la R]]-Tabla12[[#This Row],[Seguro Familiar de]]-Tabla12[[#This Row],[AFP]]-Tabla12[[#This Row],[sneto]]</f>
        <v>325</v>
      </c>
      <c r="P679" s="41">
        <v>9084</v>
      </c>
      <c r="Q679" s="15" t="str" cm="1">
        <f t="array" ref="Q679">_xlfn.XLOOKUP(Tabla12[[#This Row],[codigo]],Tabla5[codigo],LEFT(Tabla5[Genero],1))</f>
        <v>F</v>
      </c>
      <c r="R679" s="15" t="str">
        <f>_xlfn.XLOOKUP(Tabla12[[#This Row],[codigo]],Tabla5[codigo],Tabla5[Lugar Funciones Codigo])</f>
        <v>01.83.02.00.07</v>
      </c>
    </row>
    <row r="680" spans="1:18">
      <c r="A680" s="40" t="s">
        <v>11</v>
      </c>
      <c r="B680" s="40" t="str">
        <f t="shared" si="10"/>
        <v>2.1.1.1.0101600177693</v>
      </c>
      <c r="C680" s="40" t="str">
        <f>_xlfn.XLOOKUP(A680,ctas[Tipo Empleado],ctas[cta])</f>
        <v>2.1.1.1.01</v>
      </c>
      <c r="D680" s="40" t="s">
        <v>2949</v>
      </c>
      <c r="E680" s="40" t="str">
        <f>_xlfn.XLOOKUP(Tabla12[[#This Row],[codigo]],Tabla5[codigo],Tabla5[Empleado])</f>
        <v>WILBER ANTONIO MONTERO RAMIREZ</v>
      </c>
      <c r="F680" s="40" t="str">
        <f>_xlfn.XLOOKUP(Tabla12[[#This Row],[codigo]],Tabla5[codigo],Tabla5[Cargo])</f>
        <v>ENCARGADO TECNICO</v>
      </c>
      <c r="G680" s="40" t="str">
        <f>_xlfn.XLOOKUP(Tabla12[[#This Row],[codigo]],Tabla5[codigo],Tabla5[Lugar Funciones])</f>
        <v>CENTRO CULTURAL DE ELIAS PIÑA</v>
      </c>
      <c r="H680" s="45" t="str">
        <f>Tabla12[[#This Row],[TIPO]]</f>
        <v>FIJO</v>
      </c>
      <c r="I680" s="45" t="e">
        <f>_xlfn.XLOOKUP(Tabla12[[#This Row],[nodoc]],'[1]Temporales 2022'!$B$146:$B$362,'[1]Temporales 2022'!$F$146:$F$362)</f>
        <v>#N/A</v>
      </c>
      <c r="J680" s="45" t="e">
        <f>_xlfn.XLOOKUP(Tabla12[[#This Row],[nodoc]],'[1]Temporales 2022'!$B$146:$B$362,'[1]Temporales 2022'!$G$146:$G$362)</f>
        <v>#N/A</v>
      </c>
      <c r="K680" s="43">
        <v>10000</v>
      </c>
      <c r="L680" s="46">
        <v>0</v>
      </c>
      <c r="M680" s="43">
        <v>304</v>
      </c>
      <c r="N680" s="43">
        <v>287</v>
      </c>
      <c r="O680" s="44">
        <f>+Tabla12[[#This Row],[sbruto]]-Tabla12[[#This Row],[Impuesto Sobre la R]]-Tabla12[[#This Row],[Seguro Familiar de]]-Tabla12[[#This Row],[AFP]]-Tabla12[[#This Row],[sneto]]</f>
        <v>25</v>
      </c>
      <c r="P680" s="41">
        <v>9384</v>
      </c>
      <c r="Q680" s="15" t="str" cm="1">
        <f t="array" ref="Q680">_xlfn.XLOOKUP(Tabla12[[#This Row],[codigo]],Tabla5[codigo],LEFT(Tabla5[Genero],1))</f>
        <v>M</v>
      </c>
      <c r="R680" s="15" t="str">
        <f>_xlfn.XLOOKUP(Tabla12[[#This Row],[codigo]],Tabla5[codigo],Tabla5[Lugar Funciones Codigo])</f>
        <v>01.83.02.00.07</v>
      </c>
    </row>
    <row r="681" spans="1:18">
      <c r="A681" s="40" t="s">
        <v>11</v>
      </c>
      <c r="B681" s="40" t="str">
        <f t="shared" si="10"/>
        <v>2.1.1.1.0100101715613</v>
      </c>
      <c r="C681" s="40" t="str">
        <f>_xlfn.XLOOKUP(A681,ctas[Tipo Empleado],ctas[cta])</f>
        <v>2.1.1.1.01</v>
      </c>
      <c r="D681" s="40" t="s">
        <v>2472</v>
      </c>
      <c r="E681" s="40" t="str">
        <f>_xlfn.XLOOKUP(Tabla12[[#This Row],[codigo]],Tabla5[codigo],Tabla5[Empleado])</f>
        <v>YAMAL NASSER MICHELEN STEFAN</v>
      </c>
      <c r="F681" s="40" t="str">
        <f>_xlfn.XLOOKUP(Tabla12[[#This Row],[codigo]],Tabla5[codigo],Tabla5[Cargo])</f>
        <v>VICEMINISTRO (A)</v>
      </c>
      <c r="G681" s="40" t="str">
        <f>_xlfn.XLOOKUP(Tabla12[[#This Row],[codigo]],Tabla5[codigo],Tabla5[Lugar Funciones])</f>
        <v>VICEMINISTERIO DE PATRIMONIO CULTURAL</v>
      </c>
      <c r="H681" s="45" t="str">
        <f>Tabla12[[#This Row],[TIPO]]</f>
        <v>FIJO</v>
      </c>
      <c r="I681" s="45" t="e">
        <f>_xlfn.XLOOKUP(Tabla12[[#This Row],[nodoc]],'[1]Temporales 2022'!$B$146:$B$362,'[1]Temporales 2022'!$F$146:$F$362)</f>
        <v>#N/A</v>
      </c>
      <c r="J681" s="45" t="e">
        <f>_xlfn.XLOOKUP(Tabla12[[#This Row],[nodoc]],'[1]Temporales 2022'!$B$146:$B$362,'[1]Temporales 2022'!$G$146:$G$362)</f>
        <v>#N/A</v>
      </c>
      <c r="K681" s="43">
        <v>220000</v>
      </c>
      <c r="L681" s="45">
        <v>40768.42</v>
      </c>
      <c r="M681" s="43">
        <v>4943.8</v>
      </c>
      <c r="N681" s="43">
        <v>6314</v>
      </c>
      <c r="O681" s="44">
        <f>+Tabla12[[#This Row],[sbruto]]-Tabla12[[#This Row],[Impuesto Sobre la R]]-Tabla12[[#This Row],[Seguro Familiar de]]-Tabla12[[#This Row],[AFP]]-Tabla12[[#This Row],[sneto]]</f>
        <v>4025.0000000000291</v>
      </c>
      <c r="P681" s="41">
        <v>163948.78</v>
      </c>
      <c r="Q681" s="15" t="str" cm="1">
        <f t="array" ref="Q681">_xlfn.XLOOKUP(Tabla12[[#This Row],[codigo]],Tabla5[codigo],LEFT(Tabla5[Genero],1))</f>
        <v>M</v>
      </c>
      <c r="R681" s="15" t="str">
        <f>_xlfn.XLOOKUP(Tabla12[[#This Row],[codigo]],Tabla5[codigo],Tabla5[Lugar Funciones Codigo])</f>
        <v>01.83.03</v>
      </c>
    </row>
    <row r="682" spans="1:18">
      <c r="A682" s="40" t="s">
        <v>11</v>
      </c>
      <c r="B682" s="40" t="str">
        <f t="shared" si="10"/>
        <v>2.1.1.1.0100101497840</v>
      </c>
      <c r="C682" s="40" t="str">
        <f>_xlfn.XLOOKUP(A682,ctas[Tipo Empleado],ctas[cta])</f>
        <v>2.1.1.1.01</v>
      </c>
      <c r="D682" s="40" t="s">
        <v>1427</v>
      </c>
      <c r="E682" s="40" t="str">
        <f>_xlfn.XLOOKUP(Tabla12[[#This Row],[codigo]],Tabla5[codigo],Tabla5[Empleado])</f>
        <v>NERVA ELIANA FONDEUR GOMEZ</v>
      </c>
      <c r="F682" s="40" t="str">
        <f>_xlfn.XLOOKUP(Tabla12[[#This Row],[codigo]],Tabla5[codigo],Tabla5[Cargo])</f>
        <v>DIRECTORA DE PROY.COOP.CULT.</v>
      </c>
      <c r="G682" s="40" t="str">
        <f>_xlfn.XLOOKUP(Tabla12[[#This Row],[codigo]],Tabla5[codigo],Tabla5[Lugar Funciones])</f>
        <v>VICEMINISTERIO DE PATRIMONIO CULTURAL</v>
      </c>
      <c r="H682" s="43" t="str">
        <f>Tabla12[[#This Row],[TIPO]]</f>
        <v>FIJO</v>
      </c>
      <c r="I682" s="43" t="e">
        <f>_xlfn.XLOOKUP(Tabla12[[#This Row],[nodoc]],'[1]Temporales 2022'!$B$146:$B$362,'[1]Temporales 2022'!$F$146:$F$362)</f>
        <v>#N/A</v>
      </c>
      <c r="J682" s="43" t="e">
        <f>_xlfn.XLOOKUP(Tabla12[[#This Row],[nodoc]],'[1]Temporales 2022'!$B$146:$B$362,'[1]Temporales 2022'!$G$146:$G$362)</f>
        <v>#N/A</v>
      </c>
      <c r="K682" s="43">
        <v>150000</v>
      </c>
      <c r="L682" s="43">
        <v>23866.62</v>
      </c>
      <c r="M682" s="43">
        <v>4560</v>
      </c>
      <c r="N682" s="43">
        <v>4305</v>
      </c>
      <c r="O682" s="44">
        <f>+Tabla12[[#This Row],[sbruto]]-Tabla12[[#This Row],[Impuesto Sobre la R]]-Tabla12[[#This Row],[Seguro Familiar de]]-Tabla12[[#This Row],[AFP]]-Tabla12[[#This Row],[sneto]]</f>
        <v>75</v>
      </c>
      <c r="P682" s="41">
        <v>117193.38</v>
      </c>
      <c r="Q682" s="15" t="str" cm="1">
        <f t="array" ref="Q682">_xlfn.XLOOKUP(Tabla12[[#This Row],[codigo]],Tabla5[codigo],LEFT(Tabla5[Genero],1))</f>
        <v>F</v>
      </c>
      <c r="R682" s="15" t="str">
        <f>_xlfn.XLOOKUP(Tabla12[[#This Row],[codigo]],Tabla5[codigo],Tabla5[Lugar Funciones Codigo])</f>
        <v>01.83.03</v>
      </c>
    </row>
    <row r="683" spans="1:18">
      <c r="A683" s="40" t="s">
        <v>11</v>
      </c>
      <c r="B683" s="40" t="str">
        <f t="shared" si="10"/>
        <v>2.1.1.1.0100101720019</v>
      </c>
      <c r="C683" s="40" t="str">
        <f>_xlfn.XLOOKUP(A683,ctas[Tipo Empleado],ctas[cta])</f>
        <v>2.1.1.1.01</v>
      </c>
      <c r="D683" s="40" t="s">
        <v>2222</v>
      </c>
      <c r="E683" s="40" t="str">
        <f>_xlfn.XLOOKUP(Tabla12[[#This Row],[codigo]],Tabla5[codigo],Tabla5[Empleado])</f>
        <v>AUGUSTO ANTONIO FERIA PEÑA</v>
      </c>
      <c r="F683" s="40" t="str">
        <f>_xlfn.XLOOKUP(Tabla12[[#This Row],[codigo]],Tabla5[codigo],Tabla5[Cargo])</f>
        <v>DIRECTOR (A)</v>
      </c>
      <c r="G683" s="40" t="str">
        <f>_xlfn.XLOOKUP(Tabla12[[#This Row],[codigo]],Tabla5[codigo],Tabla5[Lugar Funciones])</f>
        <v>VICEMINISTERIO DE PATRIMONIO CULTURAL</v>
      </c>
      <c r="H683" s="45" t="str">
        <f>Tabla12[[#This Row],[TIPO]]</f>
        <v>FIJO</v>
      </c>
      <c r="I683" s="45" t="e">
        <f>_xlfn.XLOOKUP(Tabla12[[#This Row],[nodoc]],'[1]Temporales 2022'!$B$146:$B$362,'[1]Temporales 2022'!$F$146:$F$362)</f>
        <v>#N/A</v>
      </c>
      <c r="J683" s="45" t="e">
        <f>_xlfn.XLOOKUP(Tabla12[[#This Row],[nodoc]],'[1]Temporales 2022'!$B$146:$B$362,'[1]Temporales 2022'!$G$146:$G$362)</f>
        <v>#N/A</v>
      </c>
      <c r="K683" s="43">
        <v>130000</v>
      </c>
      <c r="L683" s="45">
        <v>19162.12</v>
      </c>
      <c r="M683" s="43">
        <v>3952</v>
      </c>
      <c r="N683" s="43">
        <v>3731</v>
      </c>
      <c r="O683" s="44">
        <f>+Tabla12[[#This Row],[sbruto]]-Tabla12[[#This Row],[Impuesto Sobre la R]]-Tabla12[[#This Row],[Seguro Familiar de]]-Tabla12[[#This Row],[AFP]]-Tabla12[[#This Row],[sneto]]</f>
        <v>12299.12000000001</v>
      </c>
      <c r="P683" s="41">
        <v>90855.76</v>
      </c>
      <c r="Q683" s="15" t="str" cm="1">
        <f t="array" ref="Q683">_xlfn.XLOOKUP(Tabla12[[#This Row],[codigo]],Tabla5[codigo],LEFT(Tabla5[Genero],1))</f>
        <v>M</v>
      </c>
      <c r="R683" s="15" t="str">
        <f>_xlfn.XLOOKUP(Tabla12[[#This Row],[codigo]],Tabla5[codigo],Tabla5[Lugar Funciones Codigo])</f>
        <v>01.83.03</v>
      </c>
    </row>
    <row r="684" spans="1:18">
      <c r="A684" s="40" t="s">
        <v>11</v>
      </c>
      <c r="B684" s="40" t="str">
        <f t="shared" si="10"/>
        <v>2.1.1.1.0100101243806</v>
      </c>
      <c r="C684" s="40" t="str">
        <f>_xlfn.XLOOKUP(A684,ctas[Tipo Empleado],ctas[cta])</f>
        <v>2.1.1.1.01</v>
      </c>
      <c r="D684" s="40" t="s">
        <v>2376</v>
      </c>
      <c r="E684" s="40" t="str">
        <f>_xlfn.XLOOKUP(Tabla12[[#This Row],[codigo]],Tabla5[codigo],Tabla5[Empleado])</f>
        <v>MARTHA ALFONSINA DE LA ESP. ROQUEL AQUINO</v>
      </c>
      <c r="F684" s="40" t="str">
        <f>_xlfn.XLOOKUP(Tabla12[[#This Row],[codigo]],Tabla5[codigo],Tabla5[Cargo])</f>
        <v>DIR. DE PATRIMONIO SUB-ACUATIC</v>
      </c>
      <c r="G684" s="40" t="str">
        <f>_xlfn.XLOOKUP(Tabla12[[#This Row],[codigo]],Tabla5[codigo],Tabla5[Lugar Funciones])</f>
        <v>VICEMINISTERIO DE PATRIMONIO CULTURAL</v>
      </c>
      <c r="H684" s="45" t="str">
        <f>Tabla12[[#This Row],[TIPO]]</f>
        <v>FIJO</v>
      </c>
      <c r="I684" s="45" t="e">
        <f>_xlfn.XLOOKUP(Tabla12[[#This Row],[nodoc]],'[1]Temporales 2022'!$B$146:$B$362,'[1]Temporales 2022'!$F$146:$F$362)</f>
        <v>#N/A</v>
      </c>
      <c r="J684" s="45" t="e">
        <f>_xlfn.XLOOKUP(Tabla12[[#This Row],[nodoc]],'[1]Temporales 2022'!$B$146:$B$362,'[1]Temporales 2022'!$G$146:$G$362)</f>
        <v>#N/A</v>
      </c>
      <c r="K684" s="43">
        <v>100000</v>
      </c>
      <c r="L684" s="45">
        <v>12105.37</v>
      </c>
      <c r="M684" s="43">
        <v>3040</v>
      </c>
      <c r="N684" s="43">
        <v>2870</v>
      </c>
      <c r="O684" s="44">
        <f>+Tabla12[[#This Row],[sbruto]]-Tabla12[[#This Row],[Impuesto Sobre la R]]-Tabla12[[#This Row],[Seguro Familiar de]]-Tabla12[[#This Row],[AFP]]-Tabla12[[#This Row],[sneto]]</f>
        <v>8621</v>
      </c>
      <c r="P684" s="41">
        <v>73363.63</v>
      </c>
      <c r="Q684" s="15" t="str" cm="1">
        <f t="array" ref="Q684">_xlfn.XLOOKUP(Tabla12[[#This Row],[codigo]],Tabla5[codigo],LEFT(Tabla5[Genero],1))</f>
        <v>F</v>
      </c>
      <c r="R684" s="15" t="str">
        <f>_xlfn.XLOOKUP(Tabla12[[#This Row],[codigo]],Tabla5[codigo],Tabla5[Lugar Funciones Codigo])</f>
        <v>01.83.03</v>
      </c>
    </row>
    <row r="685" spans="1:18">
      <c r="A685" s="40" t="s">
        <v>11</v>
      </c>
      <c r="B685" s="40" t="str">
        <f t="shared" si="10"/>
        <v>2.1.1.1.0100100891860</v>
      </c>
      <c r="C685" s="40" t="str">
        <f>_xlfn.XLOOKUP(A685,ctas[Tipo Empleado],ctas[cta])</f>
        <v>2.1.1.1.01</v>
      </c>
      <c r="D685" s="40" t="s">
        <v>2392</v>
      </c>
      <c r="E685" s="40" t="str">
        <f>_xlfn.XLOOKUP(Tabla12[[#This Row],[codigo]],Tabla5[codigo],Tabla5[Empleado])</f>
        <v>NORA ELMINDA MARIA PEREZ ORNES</v>
      </c>
      <c r="F685" s="40" t="str">
        <f>_xlfn.XLOOKUP(Tabla12[[#This Row],[codigo]],Tabla5[codigo],Tabla5[Cargo])</f>
        <v>DIRECTOR CENTRO NAC. C. REST.</v>
      </c>
      <c r="G685" s="40" t="str">
        <f>_xlfn.XLOOKUP(Tabla12[[#This Row],[codigo]],Tabla5[codigo],Tabla5[Lugar Funciones])</f>
        <v>VICEMINISTERIO DE PATRIMONIO CULTURAL</v>
      </c>
      <c r="H685" s="43" t="str">
        <f>Tabla12[[#This Row],[TIPO]]</f>
        <v>FIJO</v>
      </c>
      <c r="I685" s="43" t="e">
        <f>_xlfn.XLOOKUP(Tabla12[[#This Row],[nodoc]],'[1]Temporales 2022'!$B$146:$B$362,'[1]Temporales 2022'!$F$146:$F$362)</f>
        <v>#N/A</v>
      </c>
      <c r="J685" s="43" t="e">
        <f>_xlfn.XLOOKUP(Tabla12[[#This Row],[nodoc]],'[1]Temporales 2022'!$B$146:$B$362,'[1]Temporales 2022'!$G$146:$G$362)</f>
        <v>#N/A</v>
      </c>
      <c r="K685" s="43">
        <v>100000</v>
      </c>
      <c r="L685" s="43">
        <v>11767.84</v>
      </c>
      <c r="M685" s="43">
        <v>3040</v>
      </c>
      <c r="N685" s="43">
        <v>2870</v>
      </c>
      <c r="O685" s="44">
        <f>+Tabla12[[#This Row],[sbruto]]-Tabla12[[#This Row],[Impuesto Sobre la R]]-Tabla12[[#This Row],[Seguro Familiar de]]-Tabla12[[#This Row],[AFP]]-Tabla12[[#This Row],[sneto]]</f>
        <v>1475.1200000000099</v>
      </c>
      <c r="P685" s="41">
        <v>80847.039999999994</v>
      </c>
      <c r="Q685" s="15" t="str" cm="1">
        <f t="array" ref="Q685">_xlfn.XLOOKUP(Tabla12[[#This Row],[codigo]],Tabla5[codigo],LEFT(Tabla5[Genero],1))</f>
        <v>F</v>
      </c>
      <c r="R685" s="15" t="str">
        <f>_xlfn.XLOOKUP(Tabla12[[#This Row],[codigo]],Tabla5[codigo],Tabla5[Lugar Funciones Codigo])</f>
        <v>01.83.03</v>
      </c>
    </row>
    <row r="686" spans="1:18">
      <c r="A686" s="40" t="s">
        <v>11</v>
      </c>
      <c r="B686" s="40" t="str">
        <f t="shared" si="10"/>
        <v>2.1.1.1.0100111517710</v>
      </c>
      <c r="C686" s="40" t="str">
        <f>_xlfn.XLOOKUP(A686,ctas[Tipo Empleado],ctas[cta])</f>
        <v>2.1.1.1.01</v>
      </c>
      <c r="D686" s="40" t="s">
        <v>2430</v>
      </c>
      <c r="E686" s="40" t="str">
        <f>_xlfn.XLOOKUP(Tabla12[[#This Row],[codigo]],Tabla5[codigo],Tabla5[Empleado])</f>
        <v>RAYSA ELIZABETH BAEZ VENTURA</v>
      </c>
      <c r="F686" s="40" t="str">
        <f>_xlfn.XLOOKUP(Tabla12[[#This Row],[codigo]],Tabla5[codigo],Tabla5[Cargo])</f>
        <v>COORD. DE RECURSOS HUMANOS</v>
      </c>
      <c r="G686" s="40" t="str">
        <f>_xlfn.XLOOKUP(Tabla12[[#This Row],[codigo]],Tabla5[codigo],Tabla5[Lugar Funciones])</f>
        <v>VICEMINISTERIO DE PATRIMONIO CULTURAL</v>
      </c>
      <c r="H686" s="45" t="str">
        <f>Tabla12[[#This Row],[TIPO]]</f>
        <v>FIJO</v>
      </c>
      <c r="I686" s="45" t="e">
        <f>_xlfn.XLOOKUP(Tabla12[[#This Row],[nodoc]],'[1]Temporales 2022'!$B$146:$B$362,'[1]Temporales 2022'!$F$146:$F$362)</f>
        <v>#N/A</v>
      </c>
      <c r="J686" s="45" t="e">
        <f>_xlfn.XLOOKUP(Tabla12[[#This Row],[nodoc]],'[1]Temporales 2022'!$B$146:$B$362,'[1]Temporales 2022'!$G$146:$G$362)</f>
        <v>#N/A</v>
      </c>
      <c r="K686" s="43">
        <v>65000</v>
      </c>
      <c r="L686" s="45">
        <v>4427.58</v>
      </c>
      <c r="M686" s="43">
        <v>1976</v>
      </c>
      <c r="N686" s="43">
        <v>1865.5</v>
      </c>
      <c r="O686" s="44">
        <f>+Tabla12[[#This Row],[sbruto]]-Tabla12[[#This Row],[Impuesto Sobre la R]]-Tabla12[[#This Row],[Seguro Familiar de]]-Tabla12[[#This Row],[AFP]]-Tabla12[[#This Row],[sneto]]</f>
        <v>25</v>
      </c>
      <c r="P686" s="41">
        <v>56705.919999999998</v>
      </c>
      <c r="Q686" s="15" t="str" cm="1">
        <f t="array" ref="Q686">_xlfn.XLOOKUP(Tabla12[[#This Row],[codigo]],Tabla5[codigo],LEFT(Tabla5[Genero],1))</f>
        <v>F</v>
      </c>
      <c r="R686" s="15" t="str">
        <f>_xlfn.XLOOKUP(Tabla12[[#This Row],[codigo]],Tabla5[codigo],Tabla5[Lugar Funciones Codigo])</f>
        <v>01.83.03</v>
      </c>
    </row>
    <row r="687" spans="1:18">
      <c r="A687" s="40" t="s">
        <v>11</v>
      </c>
      <c r="B687" s="40" t="str">
        <f t="shared" si="10"/>
        <v>2.1.1.1.0100100497460</v>
      </c>
      <c r="C687" s="40" t="str">
        <f>_xlfn.XLOOKUP(A687,ctas[Tipo Empleado],ctas[cta])</f>
        <v>2.1.1.1.01</v>
      </c>
      <c r="D687" s="40" t="s">
        <v>2293</v>
      </c>
      <c r="E687" s="40" t="str">
        <f>_xlfn.XLOOKUP(Tabla12[[#This Row],[codigo]],Tabla5[codigo],Tabla5[Empleado])</f>
        <v>GLEDIS MERCEDES FERNANDEZ DE LEON</v>
      </c>
      <c r="F687" s="40" t="str">
        <f>_xlfn.XLOOKUP(Tabla12[[#This Row],[codigo]],Tabla5[codigo],Tabla5[Cargo])</f>
        <v>ENCARGADO TECNICO</v>
      </c>
      <c r="G687" s="40" t="str">
        <f>_xlfn.XLOOKUP(Tabla12[[#This Row],[codigo]],Tabla5[codigo],Tabla5[Lugar Funciones])</f>
        <v>VICEMINISTERIO DE PATRIMONIO CULTURAL</v>
      </c>
      <c r="H687" s="43" t="str">
        <f>Tabla12[[#This Row],[TIPO]]</f>
        <v>FIJO</v>
      </c>
      <c r="I687" s="43" t="e">
        <f>_xlfn.XLOOKUP(Tabla12[[#This Row],[nodoc]],'[1]Temporales 2022'!$B$146:$B$362,'[1]Temporales 2022'!$F$146:$F$362)</f>
        <v>#N/A</v>
      </c>
      <c r="J687" s="43" t="e">
        <f>_xlfn.XLOOKUP(Tabla12[[#This Row],[nodoc]],'[1]Temporales 2022'!$B$146:$B$362,'[1]Temporales 2022'!$G$146:$G$362)</f>
        <v>#N/A</v>
      </c>
      <c r="K687" s="43">
        <v>60000</v>
      </c>
      <c r="L687" s="43">
        <v>3486.68</v>
      </c>
      <c r="M687" s="43">
        <v>1824</v>
      </c>
      <c r="N687" s="43">
        <v>1722</v>
      </c>
      <c r="O687" s="44">
        <f>+Tabla12[[#This Row],[sbruto]]-Tabla12[[#This Row],[Impuesto Sobre la R]]-Tabla12[[#This Row],[Seguro Familiar de]]-Tabla12[[#This Row],[AFP]]-Tabla12[[#This Row],[sneto]]</f>
        <v>6471</v>
      </c>
      <c r="P687" s="41">
        <v>46496.32</v>
      </c>
      <c r="Q687" s="15" t="str" cm="1">
        <f t="array" ref="Q687">_xlfn.XLOOKUP(Tabla12[[#This Row],[codigo]],Tabla5[codigo],LEFT(Tabla5[Genero],1))</f>
        <v>F</v>
      </c>
      <c r="R687" s="15" t="str">
        <f>_xlfn.XLOOKUP(Tabla12[[#This Row],[codigo]],Tabla5[codigo],Tabla5[Lugar Funciones Codigo])</f>
        <v>01.83.03</v>
      </c>
    </row>
    <row r="688" spans="1:18">
      <c r="A688" s="40" t="s">
        <v>11</v>
      </c>
      <c r="B688" s="40" t="str">
        <f t="shared" si="10"/>
        <v>2.1.1.1.0100101357366</v>
      </c>
      <c r="C688" s="40" t="str">
        <f>_xlfn.XLOOKUP(A688,ctas[Tipo Empleado],ctas[cta])</f>
        <v>2.1.1.1.01</v>
      </c>
      <c r="D688" s="40" t="s">
        <v>1398</v>
      </c>
      <c r="E688" s="40" t="str">
        <f>_xlfn.XLOOKUP(Tabla12[[#This Row],[codigo]],Tabla5[codigo],Tabla5[Empleado])</f>
        <v>JUANA DEL CARMEN SANTANA</v>
      </c>
      <c r="F688" s="40" t="str">
        <f>_xlfn.XLOOKUP(Tabla12[[#This Row],[codigo]],Tabla5[codigo],Tabla5[Cargo])</f>
        <v>ENC. DIVISION DE RESTAURO</v>
      </c>
      <c r="G688" s="40" t="str">
        <f>_xlfn.XLOOKUP(Tabla12[[#This Row],[codigo]],Tabla5[codigo],Tabla5[Lugar Funciones])</f>
        <v>VICEMINISTERIO DE PATRIMONIO CULTURAL</v>
      </c>
      <c r="H688" s="45" t="str">
        <f>Tabla12[[#This Row],[TIPO]]</f>
        <v>FIJO</v>
      </c>
      <c r="I688" s="45" t="e">
        <f>_xlfn.XLOOKUP(Tabla12[[#This Row],[nodoc]],'[1]Temporales 2022'!$B$146:$B$362,'[1]Temporales 2022'!$F$146:$F$362)</f>
        <v>#N/A</v>
      </c>
      <c r="J688" s="45" t="e">
        <f>_xlfn.XLOOKUP(Tabla12[[#This Row],[nodoc]],'[1]Temporales 2022'!$B$146:$B$362,'[1]Temporales 2022'!$G$146:$G$362)</f>
        <v>#N/A</v>
      </c>
      <c r="K688" s="43">
        <v>55000</v>
      </c>
      <c r="L688" s="45">
        <v>2559.6799999999998</v>
      </c>
      <c r="M688" s="43">
        <v>1672</v>
      </c>
      <c r="N688" s="43">
        <v>1578.5</v>
      </c>
      <c r="O688" s="44">
        <f>+Tabla12[[#This Row],[sbruto]]-Tabla12[[#This Row],[Impuesto Sobre la R]]-Tabla12[[#This Row],[Seguro Familiar de]]-Tabla12[[#This Row],[AFP]]-Tabla12[[#This Row],[sneto]]</f>
        <v>14121</v>
      </c>
      <c r="P688" s="41">
        <v>35068.82</v>
      </c>
      <c r="Q688" s="15" t="str" cm="1">
        <f t="array" ref="Q688">_xlfn.XLOOKUP(Tabla12[[#This Row],[codigo]],Tabla5[codigo],LEFT(Tabla5[Genero],1))</f>
        <v>F</v>
      </c>
      <c r="R688" s="15" t="str">
        <f>_xlfn.XLOOKUP(Tabla12[[#This Row],[codigo]],Tabla5[codigo],Tabla5[Lugar Funciones Codigo])</f>
        <v>01.83.03</v>
      </c>
    </row>
    <row r="689" spans="1:18">
      <c r="A689" s="40" t="s">
        <v>11</v>
      </c>
      <c r="B689" s="40" t="str">
        <f t="shared" si="10"/>
        <v>2.1.1.1.0100104729504</v>
      </c>
      <c r="C689" s="40" t="str">
        <f>_xlfn.XLOOKUP(A689,ctas[Tipo Empleado],ctas[cta])</f>
        <v>2.1.1.1.01</v>
      </c>
      <c r="D689" s="40" t="s">
        <v>1410</v>
      </c>
      <c r="E689" s="40" t="str">
        <f>_xlfn.XLOOKUP(Tabla12[[#This Row],[codigo]],Tabla5[codigo],Tabla5[Empleado])</f>
        <v>LUISA SANTANA</v>
      </c>
      <c r="F689" s="40" t="str">
        <f>_xlfn.XLOOKUP(Tabla12[[#This Row],[codigo]],Tabla5[codigo],Tabla5[Cargo])</f>
        <v>COORD. DE RECURSOS HUMANOS</v>
      </c>
      <c r="G689" s="40" t="str">
        <f>_xlfn.XLOOKUP(Tabla12[[#This Row],[codigo]],Tabla5[codigo],Tabla5[Lugar Funciones])</f>
        <v>VICEMINISTERIO DE PATRIMONIO CULTURAL</v>
      </c>
      <c r="H689" s="45" t="str">
        <f>Tabla12[[#This Row],[TIPO]]</f>
        <v>FIJO</v>
      </c>
      <c r="I689" s="45" t="e">
        <f>_xlfn.XLOOKUP(Tabla12[[#This Row],[nodoc]],'[1]Temporales 2022'!$B$146:$B$362,'[1]Temporales 2022'!$F$146:$F$362)</f>
        <v>#N/A</v>
      </c>
      <c r="J689" s="45" t="e">
        <f>_xlfn.XLOOKUP(Tabla12[[#This Row],[nodoc]],'[1]Temporales 2022'!$B$146:$B$362,'[1]Temporales 2022'!$G$146:$G$362)</f>
        <v>#N/A</v>
      </c>
      <c r="K689" s="43">
        <v>50000</v>
      </c>
      <c r="L689" s="45">
        <v>1854</v>
      </c>
      <c r="M689" s="43">
        <v>1520</v>
      </c>
      <c r="N689" s="43">
        <v>1435</v>
      </c>
      <c r="O689" s="44">
        <f>+Tabla12[[#This Row],[sbruto]]-Tabla12[[#This Row],[Impuesto Sobre la R]]-Tabla12[[#This Row],[Seguro Familiar de]]-Tabla12[[#This Row],[AFP]]-Tabla12[[#This Row],[sneto]]</f>
        <v>13774.119999999999</v>
      </c>
      <c r="P689" s="41">
        <v>31416.880000000001</v>
      </c>
      <c r="Q689" s="15" t="str" cm="1">
        <f t="array" ref="Q689">_xlfn.XLOOKUP(Tabla12[[#This Row],[codigo]],Tabla5[codigo],LEFT(Tabla5[Genero],1))</f>
        <v>F</v>
      </c>
      <c r="R689" s="15" t="str">
        <f>_xlfn.XLOOKUP(Tabla12[[#This Row],[codigo]],Tabla5[codigo],Tabla5[Lugar Funciones Codigo])</f>
        <v>01.83.03</v>
      </c>
    </row>
    <row r="690" spans="1:18">
      <c r="A690" s="40" t="s">
        <v>11</v>
      </c>
      <c r="B690" s="40" t="str">
        <f t="shared" si="10"/>
        <v>2.1.1.1.0100104033048</v>
      </c>
      <c r="C690" s="40" t="str">
        <f>_xlfn.XLOOKUP(A690,ctas[Tipo Empleado],ctas[cta])</f>
        <v>2.1.1.1.01</v>
      </c>
      <c r="D690" s="40" t="s">
        <v>1436</v>
      </c>
      <c r="E690" s="40" t="str">
        <f>_xlfn.XLOOKUP(Tabla12[[#This Row],[codigo]],Tabla5[codigo],Tabla5[Empleado])</f>
        <v>ROSA MARGARITA VALERIO</v>
      </c>
      <c r="F690" s="40" t="str">
        <f>_xlfn.XLOOKUP(Tabla12[[#This Row],[codigo]],Tabla5[codigo],Tabla5[Cargo])</f>
        <v>ENC. DPTO. DE CONTABILIDAD</v>
      </c>
      <c r="G690" s="40" t="str">
        <f>_xlfn.XLOOKUP(Tabla12[[#This Row],[codigo]],Tabla5[codigo],Tabla5[Lugar Funciones])</f>
        <v>VICEMINISTERIO DE PATRIMONIO CULTURAL</v>
      </c>
      <c r="H690" s="45" t="str">
        <f>Tabla12[[#This Row],[TIPO]]</f>
        <v>FIJO</v>
      </c>
      <c r="I690" s="45" t="e">
        <f>_xlfn.XLOOKUP(Tabla12[[#This Row],[nodoc]],'[1]Temporales 2022'!$B$146:$B$362,'[1]Temporales 2022'!$F$146:$F$362)</f>
        <v>#N/A</v>
      </c>
      <c r="J690" s="45" t="e">
        <f>_xlfn.XLOOKUP(Tabla12[[#This Row],[nodoc]],'[1]Temporales 2022'!$B$146:$B$362,'[1]Temporales 2022'!$G$146:$G$362)</f>
        <v>#N/A</v>
      </c>
      <c r="K690" s="43">
        <v>50000</v>
      </c>
      <c r="L690" s="45">
        <v>1854</v>
      </c>
      <c r="M690" s="43">
        <v>1520</v>
      </c>
      <c r="N690" s="43">
        <v>1435</v>
      </c>
      <c r="O690" s="44">
        <f>+Tabla12[[#This Row],[sbruto]]-Tabla12[[#This Row],[Impuesto Sobre la R]]-Tabla12[[#This Row],[Seguro Familiar de]]-Tabla12[[#This Row],[AFP]]-Tabla12[[#This Row],[sneto]]</f>
        <v>26729.3</v>
      </c>
      <c r="P690" s="41">
        <v>18461.7</v>
      </c>
      <c r="Q690" s="15" t="str" cm="1">
        <f t="array" ref="Q690">_xlfn.XLOOKUP(Tabla12[[#This Row],[codigo]],Tabla5[codigo],LEFT(Tabla5[Genero],1))</f>
        <v>F</v>
      </c>
      <c r="R690" s="15" t="str">
        <f>_xlfn.XLOOKUP(Tabla12[[#This Row],[codigo]],Tabla5[codigo],Tabla5[Lugar Funciones Codigo])</f>
        <v>01.83.03</v>
      </c>
    </row>
    <row r="691" spans="1:18">
      <c r="A691" s="40" t="s">
        <v>11</v>
      </c>
      <c r="B691" s="40" t="str">
        <f t="shared" si="10"/>
        <v>2.1.1.1.0100100561885</v>
      </c>
      <c r="C691" s="40" t="str">
        <f>_xlfn.XLOOKUP(A691,ctas[Tipo Empleado],ctas[cta])</f>
        <v>2.1.1.1.01</v>
      </c>
      <c r="D691" s="40" t="s">
        <v>1363</v>
      </c>
      <c r="E691" s="49" t="str">
        <f>_xlfn.XLOOKUP(Tabla12[[#This Row],[codigo]],Tabla5[codigo],Tabla5[Empleado])</f>
        <v>ADOLFO RINCON JAVIER</v>
      </c>
      <c r="F691" s="49" t="str">
        <f>_xlfn.XLOOKUP(Tabla12[[#This Row],[codigo]],Tabla5[codigo],Tabla5[Cargo])</f>
        <v>ENC.DE CONSERVACION Y RESTAURO</v>
      </c>
      <c r="G691" s="49" t="str">
        <f>_xlfn.XLOOKUP(Tabla12[[#This Row],[codigo]],Tabla5[codigo],Tabla5[Lugar Funciones])</f>
        <v>VICEMINISTERIO DE PATRIMONIO CULTURAL</v>
      </c>
      <c r="H691" s="45" t="str">
        <f>Tabla12[[#This Row],[TIPO]]</f>
        <v>FIJO</v>
      </c>
      <c r="I691" s="45" t="e">
        <f>_xlfn.XLOOKUP(Tabla12[[#This Row],[nodoc]],'[1]Temporales 2022'!$B$146:$B$362,'[1]Temporales 2022'!$F$146:$F$362)</f>
        <v>#N/A</v>
      </c>
      <c r="J691" s="45" t="e">
        <f>_xlfn.XLOOKUP(Tabla12[[#This Row],[nodoc]],'[1]Temporales 2022'!$B$146:$B$362,'[1]Temporales 2022'!$G$146:$G$362)</f>
        <v>#N/A</v>
      </c>
      <c r="K691" s="43">
        <v>45000</v>
      </c>
      <c r="L691" s="45">
        <v>4898</v>
      </c>
      <c r="M691" s="43">
        <v>1368</v>
      </c>
      <c r="N691" s="43">
        <v>1291.5</v>
      </c>
      <c r="O691" s="44">
        <f>+Tabla12[[#This Row],[sbruto]]-Tabla12[[#This Row],[Impuesto Sobre la R]]-Tabla12[[#This Row],[Seguro Familiar de]]-Tabla12[[#This Row],[AFP]]-Tabla12[[#This Row],[sneto]]</f>
        <v>16802.41</v>
      </c>
      <c r="P691" s="41">
        <v>20640.09</v>
      </c>
      <c r="Q691" s="15" t="str" cm="1">
        <f t="array" ref="Q691">_xlfn.XLOOKUP(Tabla12[[#This Row],[codigo]],Tabla5[codigo],LEFT(Tabla5[Genero],1))</f>
        <v>M</v>
      </c>
      <c r="R691" s="15" t="str">
        <f>_xlfn.XLOOKUP(Tabla12[[#This Row],[codigo]],Tabla5[codigo],Tabla5[Lugar Funciones Codigo])</f>
        <v>01.83.03</v>
      </c>
    </row>
    <row r="692" spans="1:18">
      <c r="A692" s="40" t="s">
        <v>11</v>
      </c>
      <c r="B692" s="40" t="str">
        <f t="shared" si="10"/>
        <v>2.1.1.1.0100103328365</v>
      </c>
      <c r="C692" s="40" t="str">
        <f>_xlfn.XLOOKUP(A692,ctas[Tipo Empleado],ctas[cta])</f>
        <v>2.1.1.1.01</v>
      </c>
      <c r="D692" s="40" t="s">
        <v>1365</v>
      </c>
      <c r="E692" s="40" t="str">
        <f>_xlfn.XLOOKUP(Tabla12[[#This Row],[codigo]],Tabla5[codigo],Tabla5[Empleado])</f>
        <v>ALTAGRACIA RINCON HENRIQUEZ</v>
      </c>
      <c r="F692" s="40" t="str">
        <f>_xlfn.XLOOKUP(Tabla12[[#This Row],[codigo]],Tabla5[codigo],Tabla5[Cargo])</f>
        <v>TECNICO DE RESTAURACION</v>
      </c>
      <c r="G692" s="40" t="str">
        <f>_xlfn.XLOOKUP(Tabla12[[#This Row],[codigo]],Tabla5[codigo],Tabla5[Lugar Funciones])</f>
        <v>VICEMINISTERIO DE PATRIMONIO CULTURAL</v>
      </c>
      <c r="H692" s="45" t="str">
        <f>Tabla12[[#This Row],[TIPO]]</f>
        <v>FIJO</v>
      </c>
      <c r="I692" s="45" t="e">
        <f>_xlfn.XLOOKUP(Tabla12[[#This Row],[nodoc]],'[1]Temporales 2022'!$B$146:$B$362,'[1]Temporales 2022'!$F$146:$F$362)</f>
        <v>#N/A</v>
      </c>
      <c r="J692" s="45" t="e">
        <f>_xlfn.XLOOKUP(Tabla12[[#This Row],[nodoc]],'[1]Temporales 2022'!$B$146:$B$362,'[1]Temporales 2022'!$G$146:$G$362)</f>
        <v>#N/A</v>
      </c>
      <c r="K692" s="43">
        <v>45000</v>
      </c>
      <c r="L692" s="45">
        <v>1148.33</v>
      </c>
      <c r="M692" s="43">
        <v>1368</v>
      </c>
      <c r="N692" s="43">
        <v>1291.5</v>
      </c>
      <c r="O692" s="44">
        <f>+Tabla12[[#This Row],[sbruto]]-Tabla12[[#This Row],[Impuesto Sobre la R]]-Tabla12[[#This Row],[Seguro Familiar de]]-Tabla12[[#This Row],[AFP]]-Tabla12[[#This Row],[sneto]]</f>
        <v>13148.689999999999</v>
      </c>
      <c r="P692" s="41">
        <v>28043.48</v>
      </c>
      <c r="Q692" s="15" t="str" cm="1">
        <f t="array" ref="Q692">_xlfn.XLOOKUP(Tabla12[[#This Row],[codigo]],Tabla5[codigo],LEFT(Tabla5[Genero],1))</f>
        <v>F</v>
      </c>
      <c r="R692" s="15" t="str">
        <f>_xlfn.XLOOKUP(Tabla12[[#This Row],[codigo]],Tabla5[codigo],Tabla5[Lugar Funciones Codigo])</f>
        <v>01.83.03</v>
      </c>
    </row>
    <row r="693" spans="1:18">
      <c r="A693" s="40" t="s">
        <v>11</v>
      </c>
      <c r="B693" s="40" t="str">
        <f t="shared" si="10"/>
        <v>2.1.1.1.0100110011525</v>
      </c>
      <c r="C693" s="40" t="str">
        <f>_xlfn.XLOOKUP(A693,ctas[Tipo Empleado],ctas[cta])</f>
        <v>2.1.1.1.01</v>
      </c>
      <c r="D693" s="40" t="s">
        <v>1369</v>
      </c>
      <c r="E693" s="40" t="str">
        <f>_xlfn.XLOOKUP(Tabla12[[#This Row],[codigo]],Tabla5[codigo],Tabla5[Empleado])</f>
        <v>ANA MARIA BELLO QUEZADA</v>
      </c>
      <c r="F693" s="40" t="str">
        <f>_xlfn.XLOOKUP(Tabla12[[#This Row],[codigo]],Tabla5[codigo],Tabla5[Cargo])</f>
        <v>TECNICO DE RESTAURACION</v>
      </c>
      <c r="G693" s="40" t="str">
        <f>_xlfn.XLOOKUP(Tabla12[[#This Row],[codigo]],Tabla5[codigo],Tabla5[Lugar Funciones])</f>
        <v>VICEMINISTERIO DE PATRIMONIO CULTURAL</v>
      </c>
      <c r="H693" s="43" t="str">
        <f>Tabla12[[#This Row],[TIPO]]</f>
        <v>FIJO</v>
      </c>
      <c r="I693" s="43" t="e">
        <f>_xlfn.XLOOKUP(Tabla12[[#This Row],[nodoc]],'[1]Temporales 2022'!$B$146:$B$362,'[1]Temporales 2022'!$F$146:$F$362)</f>
        <v>#N/A</v>
      </c>
      <c r="J693" s="43" t="e">
        <f>_xlfn.XLOOKUP(Tabla12[[#This Row],[nodoc]],'[1]Temporales 2022'!$B$146:$B$362,'[1]Temporales 2022'!$G$146:$G$362)</f>
        <v>#N/A</v>
      </c>
      <c r="K693" s="43">
        <v>45000</v>
      </c>
      <c r="L693" s="43">
        <v>1148.33</v>
      </c>
      <c r="M693" s="43">
        <v>1368</v>
      </c>
      <c r="N693" s="43">
        <v>1291.5</v>
      </c>
      <c r="O693" s="44">
        <f>+Tabla12[[#This Row],[sbruto]]-Tabla12[[#This Row],[Impuesto Sobre la R]]-Tabla12[[#This Row],[Seguro Familiar de]]-Tabla12[[#This Row],[AFP]]-Tabla12[[#This Row],[sneto]]</f>
        <v>4471</v>
      </c>
      <c r="P693" s="41">
        <v>36721.17</v>
      </c>
      <c r="Q693" s="15" t="str" cm="1">
        <f t="array" ref="Q693">_xlfn.XLOOKUP(Tabla12[[#This Row],[codigo]],Tabla5[codigo],LEFT(Tabla5[Genero],1))</f>
        <v>F</v>
      </c>
      <c r="R693" s="15" t="str">
        <f>_xlfn.XLOOKUP(Tabla12[[#This Row],[codigo]],Tabla5[codigo],Tabla5[Lugar Funciones Codigo])</f>
        <v>01.83.03</v>
      </c>
    </row>
    <row r="694" spans="1:18">
      <c r="A694" s="40" t="s">
        <v>11</v>
      </c>
      <c r="B694" s="40" t="str">
        <f t="shared" si="10"/>
        <v>2.1.1.1.0100200440980</v>
      </c>
      <c r="C694" s="40" t="str">
        <f>_xlfn.XLOOKUP(A694,ctas[Tipo Empleado],ctas[cta])</f>
        <v>2.1.1.1.01</v>
      </c>
      <c r="D694" s="40" t="s">
        <v>1387</v>
      </c>
      <c r="E694" s="40" t="str">
        <f>_xlfn.XLOOKUP(Tabla12[[#This Row],[codigo]],Tabla5[codigo],Tabla5[Empleado])</f>
        <v>FRANCISCA CABRERA REYNOSO DE BRITO</v>
      </c>
      <c r="F694" s="40" t="str">
        <f>_xlfn.XLOOKUP(Tabla12[[#This Row],[codigo]],Tabla5[codigo],Tabla5[Cargo])</f>
        <v>ENC. SECCION CORRESPONDENCIA Y ARCHIVO</v>
      </c>
      <c r="G694" s="40" t="str">
        <f>_xlfn.XLOOKUP(Tabla12[[#This Row],[codigo]],Tabla5[codigo],Tabla5[Lugar Funciones])</f>
        <v>VICEMINISTERIO DE PATRIMONIO CULTURAL</v>
      </c>
      <c r="H694" s="45" t="str">
        <f>Tabla12[[#This Row],[TIPO]]</f>
        <v>FIJO</v>
      </c>
      <c r="I694" s="45" t="e">
        <f>_xlfn.XLOOKUP(Tabla12[[#This Row],[nodoc]],'[1]Temporales 2022'!$B$146:$B$362,'[1]Temporales 2022'!$F$146:$F$362)</f>
        <v>#N/A</v>
      </c>
      <c r="J694" s="45" t="e">
        <f>_xlfn.XLOOKUP(Tabla12[[#This Row],[nodoc]],'[1]Temporales 2022'!$B$146:$B$362,'[1]Temporales 2022'!$G$146:$G$362)</f>
        <v>#N/A</v>
      </c>
      <c r="K694" s="43">
        <v>45000</v>
      </c>
      <c r="L694" s="45">
        <v>1148.33</v>
      </c>
      <c r="M694" s="43">
        <v>1368</v>
      </c>
      <c r="N694" s="43">
        <v>1291.5</v>
      </c>
      <c r="O694" s="44">
        <f>+Tabla12[[#This Row],[sbruto]]-Tabla12[[#This Row],[Impuesto Sobre la R]]-Tabla12[[#This Row],[Seguro Familiar de]]-Tabla12[[#This Row],[AFP]]-Tabla12[[#This Row],[sneto]]</f>
        <v>5659</v>
      </c>
      <c r="P694" s="41">
        <v>35533.17</v>
      </c>
      <c r="Q694" s="15" t="str" cm="1">
        <f t="array" ref="Q694">_xlfn.XLOOKUP(Tabla12[[#This Row],[codigo]],Tabla5[codigo],LEFT(Tabla5[Genero],1))</f>
        <v>F</v>
      </c>
      <c r="R694" s="15" t="str">
        <f>_xlfn.XLOOKUP(Tabla12[[#This Row],[codigo]],Tabla5[codigo],Tabla5[Lugar Funciones Codigo])</f>
        <v>01.83.03</v>
      </c>
    </row>
    <row r="695" spans="1:18">
      <c r="A695" s="40" t="s">
        <v>11</v>
      </c>
      <c r="B695" s="40" t="str">
        <f t="shared" si="10"/>
        <v>2.1.1.1.0100118760677</v>
      </c>
      <c r="C695" s="40" t="str">
        <f>_xlfn.XLOOKUP(A695,ctas[Tipo Empleado],ctas[cta])</f>
        <v>2.1.1.1.01</v>
      </c>
      <c r="D695" s="40" t="s">
        <v>2284</v>
      </c>
      <c r="E695" s="40" t="str">
        <f>_xlfn.XLOOKUP(Tabla12[[#This Row],[codigo]],Tabla5[codigo],Tabla5[Empleado])</f>
        <v>FRANKLIN ALBERTO SANCHEZ</v>
      </c>
      <c r="F695" s="40" t="str">
        <f>_xlfn.XLOOKUP(Tabla12[[#This Row],[codigo]],Tabla5[codigo],Tabla5[Cargo])</f>
        <v>RESTAURADOR</v>
      </c>
      <c r="G695" s="40" t="str">
        <f>_xlfn.XLOOKUP(Tabla12[[#This Row],[codigo]],Tabla5[codigo],Tabla5[Lugar Funciones])</f>
        <v>VICEMINISTERIO DE PATRIMONIO CULTURAL</v>
      </c>
      <c r="H695" s="45" t="str">
        <f>Tabla12[[#This Row],[TIPO]]</f>
        <v>FIJO</v>
      </c>
      <c r="I695" s="45" t="e">
        <f>_xlfn.XLOOKUP(Tabla12[[#This Row],[nodoc]],'[1]Temporales 2022'!$B$146:$B$362,'[1]Temporales 2022'!$F$146:$F$362)</f>
        <v>#N/A</v>
      </c>
      <c r="J695" s="45" t="e">
        <f>_xlfn.XLOOKUP(Tabla12[[#This Row],[nodoc]],'[1]Temporales 2022'!$B$146:$B$362,'[1]Temporales 2022'!$G$146:$G$362)</f>
        <v>#N/A</v>
      </c>
      <c r="K695" s="43">
        <v>45000</v>
      </c>
      <c r="L695" s="45">
        <v>1148.33</v>
      </c>
      <c r="M695" s="43">
        <v>1368</v>
      </c>
      <c r="N695" s="43">
        <v>1291.5</v>
      </c>
      <c r="O695" s="44">
        <f>+Tabla12[[#This Row],[sbruto]]-Tabla12[[#This Row],[Impuesto Sobre la R]]-Tabla12[[#This Row],[Seguro Familiar de]]-Tabla12[[#This Row],[AFP]]-Tabla12[[#This Row],[sneto]]</f>
        <v>14282.329999999998</v>
      </c>
      <c r="P695" s="41">
        <v>26909.84</v>
      </c>
      <c r="Q695" s="15" t="str" cm="1">
        <f t="array" ref="Q695">_xlfn.XLOOKUP(Tabla12[[#This Row],[codigo]],Tabla5[codigo],LEFT(Tabla5[Genero],1))</f>
        <v>M</v>
      </c>
      <c r="R695" s="15" t="str">
        <f>_xlfn.XLOOKUP(Tabla12[[#This Row],[codigo]],Tabla5[codigo],Tabla5[Lugar Funciones Codigo])</f>
        <v>01.83.03</v>
      </c>
    </row>
    <row r="696" spans="1:18">
      <c r="A696" s="40" t="s">
        <v>11</v>
      </c>
      <c r="B696" s="40" t="str">
        <f t="shared" si="10"/>
        <v>2.1.1.1.0100100360452</v>
      </c>
      <c r="C696" s="40" t="str">
        <f>_xlfn.XLOOKUP(A696,ctas[Tipo Empleado],ctas[cta])</f>
        <v>2.1.1.1.01</v>
      </c>
      <c r="D696" s="40" t="s">
        <v>1401</v>
      </c>
      <c r="E696" s="40" t="str">
        <f>_xlfn.XLOOKUP(Tabla12[[#This Row],[codigo]],Tabla5[codigo],Tabla5[Empleado])</f>
        <v>JULIO CARRERA GERONIMO</v>
      </c>
      <c r="F696" s="40" t="str">
        <f>_xlfn.XLOOKUP(Tabla12[[#This Row],[codigo]],Tabla5[codigo],Tabla5[Cargo])</f>
        <v>ENC. SEC. RESTAURACION FOTOGRA</v>
      </c>
      <c r="G696" s="40" t="str">
        <f>_xlfn.XLOOKUP(Tabla12[[#This Row],[codigo]],Tabla5[codigo],Tabla5[Lugar Funciones])</f>
        <v>VICEMINISTERIO DE PATRIMONIO CULTURAL</v>
      </c>
      <c r="H696" s="43" t="str">
        <f>Tabla12[[#This Row],[TIPO]]</f>
        <v>FIJO</v>
      </c>
      <c r="I696" s="43" t="e">
        <f>_xlfn.XLOOKUP(Tabla12[[#This Row],[nodoc]],'[1]Temporales 2022'!$B$146:$B$362,'[1]Temporales 2022'!$F$146:$F$362)</f>
        <v>#N/A</v>
      </c>
      <c r="J696" s="43" t="e">
        <f>_xlfn.XLOOKUP(Tabla12[[#This Row],[nodoc]],'[1]Temporales 2022'!$B$146:$B$362,'[1]Temporales 2022'!$G$146:$G$362)</f>
        <v>#N/A</v>
      </c>
      <c r="K696" s="43">
        <v>45000</v>
      </c>
      <c r="L696" s="43">
        <v>1148.33</v>
      </c>
      <c r="M696" s="43">
        <v>1368</v>
      </c>
      <c r="N696" s="43">
        <v>1291.5</v>
      </c>
      <c r="O696" s="44">
        <f>+Tabla12[[#This Row],[sbruto]]-Tabla12[[#This Row],[Impuesto Sobre la R]]-Tabla12[[#This Row],[Seguro Familiar de]]-Tabla12[[#This Row],[AFP]]-Tabla12[[#This Row],[sneto]]</f>
        <v>1621</v>
      </c>
      <c r="P696" s="41">
        <v>39571.17</v>
      </c>
      <c r="Q696" s="15" t="str" cm="1">
        <f t="array" ref="Q696">_xlfn.XLOOKUP(Tabla12[[#This Row],[codigo]],Tabla5[codigo],LEFT(Tabla5[Genero],1))</f>
        <v>M</v>
      </c>
      <c r="R696" s="15" t="str">
        <f>_xlfn.XLOOKUP(Tabla12[[#This Row],[codigo]],Tabla5[codigo],Tabla5[Lugar Funciones Codigo])</f>
        <v>01.83.03</v>
      </c>
    </row>
    <row r="697" spans="1:18">
      <c r="A697" s="40" t="s">
        <v>11</v>
      </c>
      <c r="B697" s="40" t="str">
        <f t="shared" si="10"/>
        <v>2.1.1.1.0100103854105</v>
      </c>
      <c r="C697" s="40" t="str">
        <f>_xlfn.XLOOKUP(A697,ctas[Tipo Empleado],ctas[cta])</f>
        <v>2.1.1.1.01</v>
      </c>
      <c r="D697" s="40" t="s">
        <v>1411</v>
      </c>
      <c r="E697" s="40" t="str">
        <f>_xlfn.XLOOKUP(Tabla12[[#This Row],[codigo]],Tabla5[codigo],Tabla5[Empleado])</f>
        <v>MAIRA MEJIA MELO</v>
      </c>
      <c r="F697" s="40" t="str">
        <f>_xlfn.XLOOKUP(Tabla12[[#This Row],[codigo]],Tabla5[codigo],Tabla5[Cargo])</f>
        <v>ENC. FILMOTECA</v>
      </c>
      <c r="G697" s="40" t="str">
        <f>_xlfn.XLOOKUP(Tabla12[[#This Row],[codigo]],Tabla5[codigo],Tabla5[Lugar Funciones])</f>
        <v>VICEMINISTERIO DE PATRIMONIO CULTURAL</v>
      </c>
      <c r="H697" s="45" t="str">
        <f>Tabla12[[#This Row],[TIPO]]</f>
        <v>FIJO</v>
      </c>
      <c r="I697" s="45" t="e">
        <f>_xlfn.XLOOKUP(Tabla12[[#This Row],[nodoc]],'[1]Temporales 2022'!$B$146:$B$362,'[1]Temporales 2022'!$F$146:$F$362)</f>
        <v>#N/A</v>
      </c>
      <c r="J697" s="45" t="e">
        <f>_xlfn.XLOOKUP(Tabla12[[#This Row],[nodoc]],'[1]Temporales 2022'!$B$146:$B$362,'[1]Temporales 2022'!$G$146:$G$362)</f>
        <v>#N/A</v>
      </c>
      <c r="K697" s="43">
        <v>45000</v>
      </c>
      <c r="L697" s="45">
        <v>1148.33</v>
      </c>
      <c r="M697" s="43">
        <v>1368</v>
      </c>
      <c r="N697" s="43">
        <v>1291.5</v>
      </c>
      <c r="O697" s="44">
        <f>+Tabla12[[#This Row],[sbruto]]-Tabla12[[#This Row],[Impuesto Sobre la R]]-Tabla12[[#This Row],[Seguro Familiar de]]-Tabla12[[#This Row],[AFP]]-Tabla12[[#This Row],[sneto]]</f>
        <v>14254.66</v>
      </c>
      <c r="P697" s="41">
        <v>26937.51</v>
      </c>
      <c r="Q697" s="15" t="str" cm="1">
        <f t="array" ref="Q697">_xlfn.XLOOKUP(Tabla12[[#This Row],[codigo]],Tabla5[codigo],LEFT(Tabla5[Genero],1))</f>
        <v>F</v>
      </c>
      <c r="R697" s="15" t="str">
        <f>_xlfn.XLOOKUP(Tabla12[[#This Row],[codigo]],Tabla5[codigo],Tabla5[Lugar Funciones Codigo])</f>
        <v>01.83.03</v>
      </c>
    </row>
    <row r="698" spans="1:18">
      <c r="A698" s="40" t="s">
        <v>11</v>
      </c>
      <c r="B698" s="40" t="str">
        <f t="shared" si="10"/>
        <v>2.1.1.1.0100103603015</v>
      </c>
      <c r="C698" s="40" t="str">
        <f>_xlfn.XLOOKUP(A698,ctas[Tipo Empleado],ctas[cta])</f>
        <v>2.1.1.1.01</v>
      </c>
      <c r="D698" s="40" t="s">
        <v>2369</v>
      </c>
      <c r="E698" s="40" t="str">
        <f>_xlfn.XLOOKUP(Tabla12[[#This Row],[codigo]],Tabla5[codigo],Tabla5[Empleado])</f>
        <v>MARCOS HENRIQUEZ HEREDIA</v>
      </c>
      <c r="F698" s="40" t="str">
        <f>_xlfn.XLOOKUP(Tabla12[[#This Row],[codigo]],Tabla5[codigo],Tabla5[Cargo])</f>
        <v>RESTAURADOR</v>
      </c>
      <c r="G698" s="40" t="str">
        <f>_xlfn.XLOOKUP(Tabla12[[#This Row],[codigo]],Tabla5[codigo],Tabla5[Lugar Funciones])</f>
        <v>VICEMINISTERIO DE PATRIMONIO CULTURAL</v>
      </c>
      <c r="H698" s="45" t="str">
        <f>Tabla12[[#This Row],[TIPO]]</f>
        <v>FIJO</v>
      </c>
      <c r="I698" s="45" t="e">
        <f>_xlfn.XLOOKUP(Tabla12[[#This Row],[nodoc]],'[1]Temporales 2022'!$B$146:$B$362,'[1]Temporales 2022'!$F$146:$F$362)</f>
        <v>#N/A</v>
      </c>
      <c r="J698" s="45" t="e">
        <f>_xlfn.XLOOKUP(Tabla12[[#This Row],[nodoc]],'[1]Temporales 2022'!$B$146:$B$362,'[1]Temporales 2022'!$G$146:$G$362)</f>
        <v>#N/A</v>
      </c>
      <c r="K698" s="43">
        <v>45000</v>
      </c>
      <c r="L698" s="45">
        <v>1148.33</v>
      </c>
      <c r="M698" s="43">
        <v>1368</v>
      </c>
      <c r="N698" s="43">
        <v>1291.5</v>
      </c>
      <c r="O698" s="44">
        <f>+Tabla12[[#This Row],[sbruto]]-Tabla12[[#This Row],[Impuesto Sobre la R]]-Tabla12[[#This Row],[Seguro Familiar de]]-Tabla12[[#This Row],[AFP]]-Tabla12[[#This Row],[sneto]]</f>
        <v>17190.55</v>
      </c>
      <c r="P698" s="41">
        <v>24001.62</v>
      </c>
      <c r="Q698" s="15" t="str" cm="1">
        <f t="array" ref="Q698">_xlfn.XLOOKUP(Tabla12[[#This Row],[codigo]],Tabla5[codigo],LEFT(Tabla5[Genero],1))</f>
        <v>M</v>
      </c>
      <c r="R698" s="15" t="str">
        <f>_xlfn.XLOOKUP(Tabla12[[#This Row],[codigo]],Tabla5[codigo],Tabla5[Lugar Funciones Codigo])</f>
        <v>01.83.03</v>
      </c>
    </row>
    <row r="699" spans="1:18">
      <c r="A699" s="40" t="s">
        <v>11</v>
      </c>
      <c r="B699" s="40" t="str">
        <f t="shared" si="10"/>
        <v>2.1.1.1.0100100787548</v>
      </c>
      <c r="C699" s="40" t="str">
        <f>_xlfn.XLOOKUP(A699,ctas[Tipo Empleado],ctas[cta])</f>
        <v>2.1.1.1.01</v>
      </c>
      <c r="D699" s="40" t="s">
        <v>1412</v>
      </c>
      <c r="E699" s="40" t="str">
        <f>_xlfn.XLOOKUP(Tabla12[[#This Row],[codigo]],Tabla5[codigo],Tabla5[Empleado])</f>
        <v>MARGARITA ROSARIO</v>
      </c>
      <c r="F699" s="40" t="str">
        <f>_xlfn.XLOOKUP(Tabla12[[#This Row],[codigo]],Tabla5[codigo],Tabla5[Cargo])</f>
        <v>TECNICO DE RESTAURACION</v>
      </c>
      <c r="G699" s="40" t="str">
        <f>_xlfn.XLOOKUP(Tabla12[[#This Row],[codigo]],Tabla5[codigo],Tabla5[Lugar Funciones])</f>
        <v>VICEMINISTERIO DE PATRIMONIO CULTURAL</v>
      </c>
      <c r="H699" s="45" t="str">
        <f>Tabla12[[#This Row],[TIPO]]</f>
        <v>FIJO</v>
      </c>
      <c r="I699" s="45" t="e">
        <f>_xlfn.XLOOKUP(Tabla12[[#This Row],[nodoc]],'[1]Temporales 2022'!$B$146:$B$362,'[1]Temporales 2022'!$F$146:$F$362)</f>
        <v>#N/A</v>
      </c>
      <c r="J699" s="45" t="e">
        <f>_xlfn.XLOOKUP(Tabla12[[#This Row],[nodoc]],'[1]Temporales 2022'!$B$146:$B$362,'[1]Temporales 2022'!$G$146:$G$362)</f>
        <v>#N/A</v>
      </c>
      <c r="K699" s="43">
        <v>45000</v>
      </c>
      <c r="L699" s="45">
        <v>1148.33</v>
      </c>
      <c r="M699" s="43">
        <v>1368</v>
      </c>
      <c r="N699" s="43">
        <v>1291.5</v>
      </c>
      <c r="O699" s="44">
        <f>+Tabla12[[#This Row],[sbruto]]-Tabla12[[#This Row],[Impuesto Sobre la R]]-Tabla12[[#This Row],[Seguro Familiar de]]-Tabla12[[#This Row],[AFP]]-Tabla12[[#This Row],[sneto]]</f>
        <v>16752.219999999998</v>
      </c>
      <c r="P699" s="41">
        <v>24439.95</v>
      </c>
      <c r="Q699" s="15" t="str" cm="1">
        <f t="array" ref="Q699">_xlfn.XLOOKUP(Tabla12[[#This Row],[codigo]],Tabla5[codigo],LEFT(Tabla5[Genero],1))</f>
        <v>F</v>
      </c>
      <c r="R699" s="15" t="str">
        <f>_xlfn.XLOOKUP(Tabla12[[#This Row],[codigo]],Tabla5[codigo],Tabla5[Lugar Funciones Codigo])</f>
        <v>01.83.03</v>
      </c>
    </row>
    <row r="700" spans="1:18">
      <c r="A700" s="40" t="s">
        <v>11</v>
      </c>
      <c r="B700" s="40" t="str">
        <f t="shared" si="10"/>
        <v>2.1.1.1.0100112946439</v>
      </c>
      <c r="C700" s="40" t="str">
        <f>_xlfn.XLOOKUP(A700,ctas[Tipo Empleado],ctas[cta])</f>
        <v>2.1.1.1.01</v>
      </c>
      <c r="D700" s="40" t="s">
        <v>1425</v>
      </c>
      <c r="E700" s="40" t="str">
        <f>_xlfn.XLOOKUP(Tabla12[[#This Row],[codigo]],Tabla5[codigo],Tabla5[Empleado])</f>
        <v>MONICA VASQUEZ GONZALEZ</v>
      </c>
      <c r="F700" s="40" t="str">
        <f>_xlfn.XLOOKUP(Tabla12[[#This Row],[codigo]],Tabla5[codigo],Tabla5[Cargo])</f>
        <v>ENCARGADA DE DIGITACION</v>
      </c>
      <c r="G700" s="40" t="str">
        <f>_xlfn.XLOOKUP(Tabla12[[#This Row],[codigo]],Tabla5[codigo],Tabla5[Lugar Funciones])</f>
        <v>VICEMINISTERIO DE PATRIMONIO CULTURAL</v>
      </c>
      <c r="H700" s="45" t="str">
        <f>Tabla12[[#This Row],[TIPO]]</f>
        <v>FIJO</v>
      </c>
      <c r="I700" s="45" t="e">
        <f>_xlfn.XLOOKUP(Tabla12[[#This Row],[nodoc]],'[1]Temporales 2022'!$B$146:$B$362,'[1]Temporales 2022'!$F$146:$F$362)</f>
        <v>#N/A</v>
      </c>
      <c r="J700" s="45" t="e">
        <f>_xlfn.XLOOKUP(Tabla12[[#This Row],[nodoc]],'[1]Temporales 2022'!$B$146:$B$362,'[1]Temporales 2022'!$G$146:$G$362)</f>
        <v>#N/A</v>
      </c>
      <c r="K700" s="43">
        <v>45000</v>
      </c>
      <c r="L700" s="45">
        <v>1148.33</v>
      </c>
      <c r="M700" s="43">
        <v>1368</v>
      </c>
      <c r="N700" s="43">
        <v>1291.5</v>
      </c>
      <c r="O700" s="44">
        <f>+Tabla12[[#This Row],[sbruto]]-Tabla12[[#This Row],[Impuesto Sobre la R]]-Tabla12[[#This Row],[Seguro Familiar de]]-Tabla12[[#This Row],[AFP]]-Tabla12[[#This Row],[sneto]]</f>
        <v>20829.439999999999</v>
      </c>
      <c r="P700" s="41">
        <v>20362.73</v>
      </c>
      <c r="Q700" s="15" t="str" cm="1">
        <f t="array" ref="Q700">_xlfn.XLOOKUP(Tabla12[[#This Row],[codigo]],Tabla5[codigo],LEFT(Tabla5[Genero],1))</f>
        <v>F</v>
      </c>
      <c r="R700" s="15" t="str">
        <f>_xlfn.XLOOKUP(Tabla12[[#This Row],[codigo]],Tabla5[codigo],Tabla5[Lugar Funciones Codigo])</f>
        <v>01.83.03</v>
      </c>
    </row>
    <row r="701" spans="1:18">
      <c r="A701" s="40" t="s">
        <v>11</v>
      </c>
      <c r="B701" s="40" t="str">
        <f t="shared" si="10"/>
        <v>2.1.1.1.0100300327277</v>
      </c>
      <c r="C701" s="40" t="str">
        <f>_xlfn.XLOOKUP(A701,ctas[Tipo Empleado],ctas[cta])</f>
        <v>2.1.1.1.01</v>
      </c>
      <c r="D701" s="40" t="s">
        <v>1429</v>
      </c>
      <c r="E701" s="40" t="str">
        <f>_xlfn.XLOOKUP(Tabla12[[#This Row],[codigo]],Tabla5[codigo],Tabla5[Empleado])</f>
        <v>ORISTELIA ARIAS MOSCAT</v>
      </c>
      <c r="F701" s="40" t="str">
        <f>_xlfn.XLOOKUP(Tabla12[[#This Row],[codigo]],Tabla5[codigo],Tabla5[Cargo])</f>
        <v>ENC. CONTROL DE CALIDAD</v>
      </c>
      <c r="G701" s="40" t="str">
        <f>_xlfn.XLOOKUP(Tabla12[[#This Row],[codigo]],Tabla5[codigo],Tabla5[Lugar Funciones])</f>
        <v>VICEMINISTERIO DE PATRIMONIO CULTURAL</v>
      </c>
      <c r="H701" s="45" t="str">
        <f>Tabla12[[#This Row],[TIPO]]</f>
        <v>FIJO</v>
      </c>
      <c r="I701" s="45" t="e">
        <f>_xlfn.XLOOKUP(Tabla12[[#This Row],[nodoc]],'[1]Temporales 2022'!$B$146:$B$362,'[1]Temporales 2022'!$F$146:$F$362)</f>
        <v>#N/A</v>
      </c>
      <c r="J701" s="45" t="e">
        <f>_xlfn.XLOOKUP(Tabla12[[#This Row],[nodoc]],'[1]Temporales 2022'!$B$146:$B$362,'[1]Temporales 2022'!$G$146:$G$362)</f>
        <v>#N/A</v>
      </c>
      <c r="K701" s="43">
        <v>45000</v>
      </c>
      <c r="L701" s="45">
        <v>1148.33</v>
      </c>
      <c r="M701" s="43">
        <v>1368</v>
      </c>
      <c r="N701" s="43">
        <v>1291.5</v>
      </c>
      <c r="O701" s="44">
        <f>+Tabla12[[#This Row],[sbruto]]-Tabla12[[#This Row],[Impuesto Sobre la R]]-Tabla12[[#This Row],[Seguro Familiar de]]-Tabla12[[#This Row],[AFP]]-Tabla12[[#This Row],[sneto]]</f>
        <v>21899.67</v>
      </c>
      <c r="P701" s="41">
        <v>19292.5</v>
      </c>
      <c r="Q701" s="15" t="str" cm="1">
        <f t="array" ref="Q701">_xlfn.XLOOKUP(Tabla12[[#This Row],[codigo]],Tabla5[codigo],LEFT(Tabla5[Genero],1))</f>
        <v>F</v>
      </c>
      <c r="R701" s="15" t="str">
        <f>_xlfn.XLOOKUP(Tabla12[[#This Row],[codigo]],Tabla5[codigo],Tabla5[Lugar Funciones Codigo])</f>
        <v>01.83.03</v>
      </c>
    </row>
    <row r="702" spans="1:18">
      <c r="A702" s="40" t="s">
        <v>11</v>
      </c>
      <c r="B702" s="40" t="str">
        <f t="shared" si="10"/>
        <v>2.1.1.1.0100105458236</v>
      </c>
      <c r="C702" s="40" t="str">
        <f>_xlfn.XLOOKUP(A702,ctas[Tipo Empleado],ctas[cta])</f>
        <v>2.1.1.1.01</v>
      </c>
      <c r="D702" s="40" t="s">
        <v>1446</v>
      </c>
      <c r="E702" s="40" t="str">
        <f>_xlfn.XLOOKUP(Tabla12[[#This Row],[codigo]],Tabla5[codigo],Tabla5[Empleado])</f>
        <v>WENDY MERCEDES DEL VALLE ESPINAL</v>
      </c>
      <c r="F702" s="40" t="str">
        <f>_xlfn.XLOOKUP(Tabla12[[#This Row],[codigo]],Tabla5[codigo],Tabla5[Cargo])</f>
        <v>ASISTENTE</v>
      </c>
      <c r="G702" s="40" t="str">
        <f>_xlfn.XLOOKUP(Tabla12[[#This Row],[codigo]],Tabla5[codigo],Tabla5[Lugar Funciones])</f>
        <v>VICEMINISTERIO DE PATRIMONIO CULTURAL</v>
      </c>
      <c r="H702" s="45" t="str">
        <f>Tabla12[[#This Row],[TIPO]]</f>
        <v>FIJO</v>
      </c>
      <c r="I702" s="45" t="e">
        <f>_xlfn.XLOOKUP(Tabla12[[#This Row],[nodoc]],'[1]Temporales 2022'!$B$146:$B$362,'[1]Temporales 2022'!$F$146:$F$362)</f>
        <v>#N/A</v>
      </c>
      <c r="J702" s="45" t="e">
        <f>_xlfn.XLOOKUP(Tabla12[[#This Row],[nodoc]],'[1]Temporales 2022'!$B$146:$B$362,'[1]Temporales 2022'!$G$146:$G$362)</f>
        <v>#N/A</v>
      </c>
      <c r="K702" s="43">
        <v>45000</v>
      </c>
      <c r="L702" s="45">
        <v>945.81</v>
      </c>
      <c r="M702" s="43">
        <v>1368</v>
      </c>
      <c r="N702" s="43">
        <v>1291.5</v>
      </c>
      <c r="O702" s="44">
        <f>+Tabla12[[#This Row],[sbruto]]-Tabla12[[#This Row],[Impuesto Sobre la R]]-Tabla12[[#This Row],[Seguro Familiar de]]-Tabla12[[#This Row],[AFP]]-Tabla12[[#This Row],[sneto]]</f>
        <v>25900.170000000002</v>
      </c>
      <c r="P702" s="41">
        <v>15494.52</v>
      </c>
      <c r="Q702" s="15" t="str" cm="1">
        <f t="array" ref="Q702">_xlfn.XLOOKUP(Tabla12[[#This Row],[codigo]],Tabla5[codigo],LEFT(Tabla5[Genero],1))</f>
        <v>F</v>
      </c>
      <c r="R702" s="15" t="str">
        <f>_xlfn.XLOOKUP(Tabla12[[#This Row],[codigo]],Tabla5[codigo],Tabla5[Lugar Funciones Codigo])</f>
        <v>01.83.03</v>
      </c>
    </row>
    <row r="703" spans="1:18">
      <c r="A703" s="40" t="s">
        <v>11</v>
      </c>
      <c r="B703" s="40" t="str">
        <f t="shared" si="10"/>
        <v>2.1.1.1.0100300620788</v>
      </c>
      <c r="C703" s="40" t="str">
        <f>_xlfn.XLOOKUP(A703,ctas[Tipo Empleado],ctas[cta])</f>
        <v>2.1.1.1.01</v>
      </c>
      <c r="D703" s="40" t="s">
        <v>2331</v>
      </c>
      <c r="E703" s="40" t="str">
        <f>_xlfn.XLOOKUP(Tabla12[[#This Row],[codigo]],Tabla5[codigo],Tabla5[Empleado])</f>
        <v>JUAN ANIBAL PERALTA PEREZ</v>
      </c>
      <c r="F703" s="40" t="str">
        <f>_xlfn.XLOOKUP(Tabla12[[#This Row],[codigo]],Tabla5[codigo],Tabla5[Cargo])</f>
        <v>CHOFER</v>
      </c>
      <c r="G703" s="40" t="str">
        <f>_xlfn.XLOOKUP(Tabla12[[#This Row],[codigo]],Tabla5[codigo],Tabla5[Lugar Funciones])</f>
        <v>VICEMINISTERIO DE PATRIMONIO CULTURAL</v>
      </c>
      <c r="H703" s="45" t="str">
        <f>Tabla12[[#This Row],[TIPO]]</f>
        <v>FIJO</v>
      </c>
      <c r="I703" s="45" t="e">
        <f>_xlfn.XLOOKUP(Tabla12[[#This Row],[nodoc]],'[1]Temporales 2022'!$B$146:$B$362,'[1]Temporales 2022'!$F$146:$F$362)</f>
        <v>#N/A</v>
      </c>
      <c r="J703" s="45" t="e">
        <f>_xlfn.XLOOKUP(Tabla12[[#This Row],[nodoc]],'[1]Temporales 2022'!$B$146:$B$362,'[1]Temporales 2022'!$G$146:$G$362)</f>
        <v>#N/A</v>
      </c>
      <c r="K703" s="43">
        <v>30000</v>
      </c>
      <c r="L703" s="46">
        <v>0</v>
      </c>
      <c r="M703" s="43">
        <v>912</v>
      </c>
      <c r="N703" s="43">
        <v>861</v>
      </c>
      <c r="O703" s="44">
        <f>+Tabla12[[#This Row],[sbruto]]-Tabla12[[#This Row],[Impuesto Sobre la R]]-Tabla12[[#This Row],[Seguro Familiar de]]-Tabla12[[#This Row],[AFP]]-Tabla12[[#This Row],[sneto]]</f>
        <v>25</v>
      </c>
      <c r="P703" s="41">
        <v>28202</v>
      </c>
      <c r="Q703" s="15" t="str" cm="1">
        <f t="array" ref="Q703">_xlfn.XLOOKUP(Tabla12[[#This Row],[codigo]],Tabla5[codigo],LEFT(Tabla5[Genero],1))</f>
        <v>M</v>
      </c>
      <c r="R703" s="15" t="str">
        <f>_xlfn.XLOOKUP(Tabla12[[#This Row],[codigo]],Tabla5[codigo],Tabla5[Lugar Funciones Codigo])</f>
        <v>01.83.03</v>
      </c>
    </row>
    <row r="704" spans="1:18">
      <c r="A704" s="40" t="s">
        <v>11</v>
      </c>
      <c r="B704" s="40" t="str">
        <f t="shared" si="10"/>
        <v>2.1.1.1.0100100839448</v>
      </c>
      <c r="C704" s="40" t="str">
        <f>_xlfn.XLOOKUP(A704,ctas[Tipo Empleado],ctas[cta])</f>
        <v>2.1.1.1.01</v>
      </c>
      <c r="D704" s="40" t="s">
        <v>2259</v>
      </c>
      <c r="E704" s="40" t="str">
        <f>_xlfn.XLOOKUP(Tabla12[[#This Row],[codigo]],Tabla5[codigo],Tabla5[Empleado])</f>
        <v>EDDY EDWARD EMMANUEL FCO JAQUEZ DIAZ</v>
      </c>
      <c r="F704" s="40" t="str">
        <f>_xlfn.XLOOKUP(Tabla12[[#This Row],[codigo]],Tabla5[codigo],Tabla5[Cargo])</f>
        <v>ENC. DEPTO. PRE-ARCHIVO</v>
      </c>
      <c r="G704" s="40" t="str">
        <f>_xlfn.XLOOKUP(Tabla12[[#This Row],[codigo]],Tabla5[codigo],Tabla5[Lugar Funciones])</f>
        <v>VICEMINISTERIO DE PATRIMONIO CULTURAL</v>
      </c>
      <c r="H704" s="45" t="str">
        <f>Tabla12[[#This Row],[TIPO]]</f>
        <v>FIJO</v>
      </c>
      <c r="I704" s="45" t="e">
        <f>_xlfn.XLOOKUP(Tabla12[[#This Row],[nodoc]],'[1]Temporales 2022'!$B$146:$B$362,'[1]Temporales 2022'!$F$146:$F$362)</f>
        <v>#N/A</v>
      </c>
      <c r="J704" s="45" t="e">
        <f>_xlfn.XLOOKUP(Tabla12[[#This Row],[nodoc]],'[1]Temporales 2022'!$B$146:$B$362,'[1]Temporales 2022'!$G$146:$G$362)</f>
        <v>#N/A</v>
      </c>
      <c r="K704" s="43">
        <v>26250</v>
      </c>
      <c r="L704" s="46">
        <v>0</v>
      </c>
      <c r="M704" s="43">
        <v>798</v>
      </c>
      <c r="N704" s="43">
        <v>753.38</v>
      </c>
      <c r="O704" s="44">
        <f>+Tabla12[[#This Row],[sbruto]]-Tabla12[[#This Row],[Impuesto Sobre la R]]-Tabla12[[#This Row],[Seguro Familiar de]]-Tabla12[[#This Row],[AFP]]-Tabla12[[#This Row],[sneto]]</f>
        <v>10419.879999999999</v>
      </c>
      <c r="P704" s="41">
        <v>14278.74</v>
      </c>
      <c r="Q704" s="15" t="str" cm="1">
        <f t="array" ref="Q704">_xlfn.XLOOKUP(Tabla12[[#This Row],[codigo]],Tabla5[codigo],LEFT(Tabla5[Genero],1))</f>
        <v>M</v>
      </c>
      <c r="R704" s="15" t="str">
        <f>_xlfn.XLOOKUP(Tabla12[[#This Row],[codigo]],Tabla5[codigo],Tabla5[Lugar Funciones Codigo])</f>
        <v>01.83.03</v>
      </c>
    </row>
    <row r="705" spans="1:18">
      <c r="A705" s="40" t="s">
        <v>11</v>
      </c>
      <c r="B705" s="40" t="str">
        <f t="shared" si="10"/>
        <v>2.1.1.1.0100119080810</v>
      </c>
      <c r="C705" s="40" t="str">
        <f>_xlfn.XLOOKUP(A705,ctas[Tipo Empleado],ctas[cta])</f>
        <v>2.1.1.1.01</v>
      </c>
      <c r="D705" s="40" t="s">
        <v>2195</v>
      </c>
      <c r="E705" s="40" t="str">
        <f>_xlfn.XLOOKUP(Tabla12[[#This Row],[codigo]],Tabla5[codigo],Tabla5[Empleado])</f>
        <v>AGAR GISEL PEÑA</v>
      </c>
      <c r="F705" s="40" t="str">
        <f>_xlfn.XLOOKUP(Tabla12[[#This Row],[codigo]],Tabla5[codigo],Tabla5[Cargo])</f>
        <v>RECEPCIONISTA</v>
      </c>
      <c r="G705" s="40" t="str">
        <f>_xlfn.XLOOKUP(Tabla12[[#This Row],[codigo]],Tabla5[codigo],Tabla5[Lugar Funciones])</f>
        <v>VICEMINISTERIO DE PATRIMONIO CULTURAL</v>
      </c>
      <c r="H705" s="43" t="str">
        <f>Tabla12[[#This Row],[TIPO]]</f>
        <v>FIJO</v>
      </c>
      <c r="I705" s="43" t="e">
        <f>_xlfn.XLOOKUP(Tabla12[[#This Row],[nodoc]],'[1]Temporales 2022'!$B$146:$B$362,'[1]Temporales 2022'!$F$146:$F$362)</f>
        <v>#N/A</v>
      </c>
      <c r="J705" s="43" t="e">
        <f>_xlfn.XLOOKUP(Tabla12[[#This Row],[nodoc]],'[1]Temporales 2022'!$B$146:$B$362,'[1]Temporales 2022'!$G$146:$G$362)</f>
        <v>#N/A</v>
      </c>
      <c r="K705" s="43">
        <v>25000</v>
      </c>
      <c r="L705" s="44">
        <v>0</v>
      </c>
      <c r="M705" s="43">
        <v>760</v>
      </c>
      <c r="N705" s="43">
        <v>717.5</v>
      </c>
      <c r="O705" s="44">
        <f>+Tabla12[[#This Row],[sbruto]]-Tabla12[[#This Row],[Impuesto Sobre la R]]-Tabla12[[#This Row],[Seguro Familiar de]]-Tabla12[[#This Row],[AFP]]-Tabla12[[#This Row],[sneto]]</f>
        <v>25</v>
      </c>
      <c r="P705" s="41">
        <v>23497.5</v>
      </c>
      <c r="Q705" s="15" t="str" cm="1">
        <f t="array" ref="Q705">_xlfn.XLOOKUP(Tabla12[[#This Row],[codigo]],Tabla5[codigo],LEFT(Tabla5[Genero],1))</f>
        <v>F</v>
      </c>
      <c r="R705" s="15" t="str">
        <f>_xlfn.XLOOKUP(Tabla12[[#This Row],[codigo]],Tabla5[codigo],Tabla5[Lugar Funciones Codigo])</f>
        <v>01.83.03</v>
      </c>
    </row>
    <row r="706" spans="1:18">
      <c r="A706" s="40" t="s">
        <v>11</v>
      </c>
      <c r="B706" s="40" t="str">
        <f t="shared" ref="B706:B769" si="11">C706&amp;D706</f>
        <v>2.1.1.1.0100117179853</v>
      </c>
      <c r="C706" s="40" t="str">
        <f>_xlfn.XLOOKUP(A706,ctas[Tipo Empleado],ctas[cta])</f>
        <v>2.1.1.1.01</v>
      </c>
      <c r="D706" s="40" t="s">
        <v>1448</v>
      </c>
      <c r="E706" s="40" t="str">
        <f>_xlfn.XLOOKUP(Tabla12[[#This Row],[codigo]],Tabla5[codigo],Tabla5[Empleado])</f>
        <v>YISSEL MONTERO</v>
      </c>
      <c r="F706" s="40" t="str">
        <f>_xlfn.XLOOKUP(Tabla12[[#This Row],[codigo]],Tabla5[codigo],Tabla5[Cargo])</f>
        <v>DIGITADOR</v>
      </c>
      <c r="G706" s="40" t="str">
        <f>_xlfn.XLOOKUP(Tabla12[[#This Row],[codigo]],Tabla5[codigo],Tabla5[Lugar Funciones])</f>
        <v>VICEMINISTERIO DE PATRIMONIO CULTURAL</v>
      </c>
      <c r="H706" s="45" t="str">
        <f>Tabla12[[#This Row],[TIPO]]</f>
        <v>FIJO</v>
      </c>
      <c r="I706" s="45" t="e">
        <f>_xlfn.XLOOKUP(Tabla12[[#This Row],[nodoc]],'[1]Temporales 2022'!$B$146:$B$362,'[1]Temporales 2022'!$F$146:$F$362)</f>
        <v>#N/A</v>
      </c>
      <c r="J706" s="45" t="e">
        <f>_xlfn.XLOOKUP(Tabla12[[#This Row],[nodoc]],'[1]Temporales 2022'!$B$146:$B$362,'[1]Temporales 2022'!$G$146:$G$362)</f>
        <v>#N/A</v>
      </c>
      <c r="K706" s="43">
        <v>25000</v>
      </c>
      <c r="L706" s="46">
        <v>0</v>
      </c>
      <c r="M706" s="43">
        <v>760</v>
      </c>
      <c r="N706" s="43">
        <v>717.5</v>
      </c>
      <c r="O706" s="44">
        <f>+Tabla12[[#This Row],[sbruto]]-Tabla12[[#This Row],[Impuesto Sobre la R]]-Tabla12[[#This Row],[Seguro Familiar de]]-Tabla12[[#This Row],[AFP]]-Tabla12[[#This Row],[sneto]]</f>
        <v>9751.11</v>
      </c>
      <c r="P706" s="41">
        <v>13771.39</v>
      </c>
      <c r="Q706" s="15" t="str" cm="1">
        <f t="array" ref="Q706">_xlfn.XLOOKUP(Tabla12[[#This Row],[codigo]],Tabla5[codigo],LEFT(Tabla5[Genero],1))</f>
        <v>F</v>
      </c>
      <c r="R706" s="15" t="str">
        <f>_xlfn.XLOOKUP(Tabla12[[#This Row],[codigo]],Tabla5[codigo],Tabla5[Lugar Funciones Codigo])</f>
        <v>01.83.03</v>
      </c>
    </row>
    <row r="707" spans="1:18">
      <c r="A707" s="40" t="s">
        <v>11</v>
      </c>
      <c r="B707" s="40" t="str">
        <f t="shared" si="11"/>
        <v>2.1.1.1.0100113649370</v>
      </c>
      <c r="C707" s="40" t="str">
        <f>_xlfn.XLOOKUP(A707,ctas[Tipo Empleado],ctas[cta])</f>
        <v>2.1.1.1.01</v>
      </c>
      <c r="D707" s="40" t="s">
        <v>1394</v>
      </c>
      <c r="E707" s="40" t="str">
        <f>_xlfn.XLOOKUP(Tabla12[[#This Row],[codigo]],Tabla5[codigo],Tabla5[Empleado])</f>
        <v>JOSE LUIS CHARLA TELLERIA</v>
      </c>
      <c r="F707" s="40" t="str">
        <f>_xlfn.XLOOKUP(Tabla12[[#This Row],[codigo]],Tabla5[codigo],Tabla5[Cargo])</f>
        <v>ENCUADERNADOR</v>
      </c>
      <c r="G707" s="40" t="str">
        <f>_xlfn.XLOOKUP(Tabla12[[#This Row],[codigo]],Tabla5[codigo],Tabla5[Lugar Funciones])</f>
        <v>VICEMINISTERIO DE PATRIMONIO CULTURAL</v>
      </c>
      <c r="H707" s="43" t="str">
        <f>Tabla12[[#This Row],[TIPO]]</f>
        <v>FIJO</v>
      </c>
      <c r="I707" s="43" t="e">
        <f>_xlfn.XLOOKUP(Tabla12[[#This Row],[nodoc]],'[1]Temporales 2022'!$B$146:$B$362,'[1]Temporales 2022'!$F$146:$F$362)</f>
        <v>#N/A</v>
      </c>
      <c r="J707" s="43" t="e">
        <f>_xlfn.XLOOKUP(Tabla12[[#This Row],[nodoc]],'[1]Temporales 2022'!$B$146:$B$362,'[1]Temporales 2022'!$G$146:$G$362)</f>
        <v>#N/A</v>
      </c>
      <c r="K707" s="43">
        <v>20000</v>
      </c>
      <c r="L707" s="44">
        <v>0</v>
      </c>
      <c r="M707" s="43">
        <v>608</v>
      </c>
      <c r="N707" s="43">
        <v>574</v>
      </c>
      <c r="O707" s="44">
        <f>+Tabla12[[#This Row],[sbruto]]-Tabla12[[#This Row],[Impuesto Sobre la R]]-Tabla12[[#This Row],[Seguro Familiar de]]-Tabla12[[#This Row],[AFP]]-Tabla12[[#This Row],[sneto]]</f>
        <v>11175.92</v>
      </c>
      <c r="P707" s="41">
        <v>7642.08</v>
      </c>
      <c r="Q707" s="15" t="str" cm="1">
        <f t="array" ref="Q707">_xlfn.XLOOKUP(Tabla12[[#This Row],[codigo]],Tabla5[codigo],LEFT(Tabla5[Genero],1))</f>
        <v>F</v>
      </c>
      <c r="R707" s="15" t="str">
        <f>_xlfn.XLOOKUP(Tabla12[[#This Row],[codigo]],Tabla5[codigo],Tabla5[Lugar Funciones Codigo])</f>
        <v>01.83.03</v>
      </c>
    </row>
    <row r="708" spans="1:18">
      <c r="A708" s="40" t="s">
        <v>11</v>
      </c>
      <c r="B708" s="40" t="str">
        <f t="shared" si="11"/>
        <v>2.1.1.1.0105800240839</v>
      </c>
      <c r="C708" s="40" t="str">
        <f>_xlfn.XLOOKUP(A708,ctas[Tipo Empleado],ctas[cta])</f>
        <v>2.1.1.1.01</v>
      </c>
      <c r="D708" s="40" t="s">
        <v>2443</v>
      </c>
      <c r="E708" s="40" t="str">
        <f>_xlfn.XLOOKUP(Tabla12[[#This Row],[codigo]],Tabla5[codigo],Tabla5[Empleado])</f>
        <v>SANTIAGO ALEX GARCIA GARCIA</v>
      </c>
      <c r="F708" s="40" t="str">
        <f>_xlfn.XLOOKUP(Tabla12[[#This Row],[codigo]],Tabla5[codigo],Tabla5[Cargo])</f>
        <v>OBRERO (A)</v>
      </c>
      <c r="G708" s="40" t="str">
        <f>_xlfn.XLOOKUP(Tabla12[[#This Row],[codigo]],Tabla5[codigo],Tabla5[Lugar Funciones])</f>
        <v>VICEMINISTERIO DE PATRIMONIO CULTURAL</v>
      </c>
      <c r="H708" s="45" t="str">
        <f>Tabla12[[#This Row],[TIPO]]</f>
        <v>FIJO</v>
      </c>
      <c r="I708" s="45" t="e">
        <f>_xlfn.XLOOKUP(Tabla12[[#This Row],[nodoc]],'[1]Temporales 2022'!$B$146:$B$362,'[1]Temporales 2022'!$F$146:$F$362)</f>
        <v>#N/A</v>
      </c>
      <c r="J708" s="45" t="e">
        <f>_xlfn.XLOOKUP(Tabla12[[#This Row],[nodoc]],'[1]Temporales 2022'!$B$146:$B$362,'[1]Temporales 2022'!$G$146:$G$362)</f>
        <v>#N/A</v>
      </c>
      <c r="K708" s="43">
        <v>20000</v>
      </c>
      <c r="L708" s="46">
        <v>0</v>
      </c>
      <c r="M708" s="43">
        <v>608</v>
      </c>
      <c r="N708" s="43">
        <v>574</v>
      </c>
      <c r="O708" s="44">
        <f>+Tabla12[[#This Row],[sbruto]]-Tabla12[[#This Row],[Impuesto Sobre la R]]-Tabla12[[#This Row],[Seguro Familiar de]]-Tabla12[[#This Row],[AFP]]-Tabla12[[#This Row],[sneto]]</f>
        <v>925</v>
      </c>
      <c r="P708" s="41">
        <v>17893</v>
      </c>
      <c r="Q708" s="15" t="str" cm="1">
        <f t="array" ref="Q708">_xlfn.XLOOKUP(Tabla12[[#This Row],[codigo]],Tabla5[codigo],LEFT(Tabla5[Genero],1))</f>
        <v>M</v>
      </c>
      <c r="R708" s="15" t="str">
        <f>_xlfn.XLOOKUP(Tabla12[[#This Row],[codigo]],Tabla5[codigo],Tabla5[Lugar Funciones Codigo])</f>
        <v>01.83.03</v>
      </c>
    </row>
    <row r="709" spans="1:18">
      <c r="A709" s="40" t="s">
        <v>11</v>
      </c>
      <c r="B709" s="40" t="str">
        <f t="shared" si="11"/>
        <v>2.1.1.1.0100103551602</v>
      </c>
      <c r="C709" s="40" t="str">
        <f>_xlfn.XLOOKUP(A709,ctas[Tipo Empleado],ctas[cta])</f>
        <v>2.1.1.1.01</v>
      </c>
      <c r="D709" s="40" t="s">
        <v>2336</v>
      </c>
      <c r="E709" s="40" t="str">
        <f>_xlfn.XLOOKUP(Tabla12[[#This Row],[codigo]],Tabla5[codigo],Tabla5[Empleado])</f>
        <v>JUANA DOMINGA ECHAVARRIA</v>
      </c>
      <c r="F709" s="40" t="str">
        <f>_xlfn.XLOOKUP(Tabla12[[#This Row],[codigo]],Tabla5[codigo],Tabla5[Cargo])</f>
        <v>CONSERJE</v>
      </c>
      <c r="G709" s="40" t="str">
        <f>_xlfn.XLOOKUP(Tabla12[[#This Row],[codigo]],Tabla5[codigo],Tabla5[Lugar Funciones])</f>
        <v>VICEMINISTERIO DE PATRIMONIO CULTURAL</v>
      </c>
      <c r="H709" s="45" t="str">
        <f>Tabla12[[#This Row],[TIPO]]</f>
        <v>FIJO</v>
      </c>
      <c r="I709" s="45" t="e">
        <f>_xlfn.XLOOKUP(Tabla12[[#This Row],[nodoc]],'[1]Temporales 2022'!$B$146:$B$362,'[1]Temporales 2022'!$F$146:$F$362)</f>
        <v>#N/A</v>
      </c>
      <c r="J709" s="45" t="e">
        <f>_xlfn.XLOOKUP(Tabla12[[#This Row],[nodoc]],'[1]Temporales 2022'!$B$146:$B$362,'[1]Temporales 2022'!$G$146:$G$362)</f>
        <v>#N/A</v>
      </c>
      <c r="K709" s="43">
        <v>15000</v>
      </c>
      <c r="L709" s="46">
        <v>0</v>
      </c>
      <c r="M709" s="43">
        <v>456</v>
      </c>
      <c r="N709" s="43">
        <v>430.5</v>
      </c>
      <c r="O709" s="44">
        <f>+Tabla12[[#This Row],[sbruto]]-Tabla12[[#This Row],[Impuesto Sobre la R]]-Tabla12[[#This Row],[Seguro Familiar de]]-Tabla12[[#This Row],[AFP]]-Tabla12[[#This Row],[sneto]]</f>
        <v>713</v>
      </c>
      <c r="P709" s="41">
        <v>13400.5</v>
      </c>
      <c r="Q709" s="15" t="str" cm="1">
        <f t="array" ref="Q709">_xlfn.XLOOKUP(Tabla12[[#This Row],[codigo]],Tabla5[codigo],LEFT(Tabla5[Genero],1))</f>
        <v>F</v>
      </c>
      <c r="R709" s="15" t="str">
        <f>_xlfn.XLOOKUP(Tabla12[[#This Row],[codigo]],Tabla5[codigo],Tabla5[Lugar Funciones Codigo])</f>
        <v>01.83.03</v>
      </c>
    </row>
    <row r="710" spans="1:18">
      <c r="A710" s="40" t="s">
        <v>11</v>
      </c>
      <c r="B710" s="40" t="str">
        <f t="shared" si="11"/>
        <v>2.1.1.1.0100109550277</v>
      </c>
      <c r="C710" s="40" t="str">
        <f>_xlfn.XLOOKUP(A710,ctas[Tipo Empleado],ctas[cta])</f>
        <v>2.1.1.1.01</v>
      </c>
      <c r="D710" s="40" t="s">
        <v>2306</v>
      </c>
      <c r="E710" s="40" t="str">
        <f>_xlfn.XLOOKUP(Tabla12[[#This Row],[codigo]],Tabla5[codigo],Tabla5[Empleado])</f>
        <v>IRMA ROCIO YAMINE MARTINEZ</v>
      </c>
      <c r="F710" s="40" t="str">
        <f>_xlfn.XLOOKUP(Tabla12[[#This Row],[codigo]],Tabla5[codigo],Tabla5[Cargo])</f>
        <v>SEC. ADM. II</v>
      </c>
      <c r="G710" s="40" t="str">
        <f>_xlfn.XLOOKUP(Tabla12[[#This Row],[codigo]],Tabla5[codigo],Tabla5[Lugar Funciones])</f>
        <v>VICEMINISTERIO DE PATRIMONIO CULTURAL</v>
      </c>
      <c r="H710" s="45" t="str">
        <f>Tabla12[[#This Row],[TIPO]]</f>
        <v>FIJO</v>
      </c>
      <c r="I710" s="45" t="e">
        <f>_xlfn.XLOOKUP(Tabla12[[#This Row],[nodoc]],'[1]Temporales 2022'!$B$146:$B$362,'[1]Temporales 2022'!$F$146:$F$362)</f>
        <v>#N/A</v>
      </c>
      <c r="J710" s="45" t="e">
        <f>_xlfn.XLOOKUP(Tabla12[[#This Row],[nodoc]],'[1]Temporales 2022'!$B$146:$B$362,'[1]Temporales 2022'!$G$146:$G$362)</f>
        <v>#N/A</v>
      </c>
      <c r="K710" s="43">
        <v>10000</v>
      </c>
      <c r="L710" s="46">
        <v>0</v>
      </c>
      <c r="M710" s="43">
        <v>304</v>
      </c>
      <c r="N710" s="43">
        <v>287</v>
      </c>
      <c r="O710" s="44">
        <f>+Tabla12[[#This Row],[sbruto]]-Tabla12[[#This Row],[Impuesto Sobre la R]]-Tabla12[[#This Row],[Seguro Familiar de]]-Tabla12[[#This Row],[AFP]]-Tabla12[[#This Row],[sneto]]</f>
        <v>7404.53</v>
      </c>
      <c r="P710" s="41">
        <v>2004.47</v>
      </c>
      <c r="Q710" s="15" t="str" cm="1">
        <f t="array" ref="Q710">_xlfn.XLOOKUP(Tabla12[[#This Row],[codigo]],Tabla5[codigo],LEFT(Tabla5[Genero],1))</f>
        <v>F</v>
      </c>
      <c r="R710" s="15" t="str">
        <f>_xlfn.XLOOKUP(Tabla12[[#This Row],[codigo]],Tabla5[codigo],Tabla5[Lugar Funciones Codigo])</f>
        <v>01.83.03</v>
      </c>
    </row>
    <row r="711" spans="1:18">
      <c r="A711" s="40" t="s">
        <v>11</v>
      </c>
      <c r="B711" s="40" t="str">
        <f t="shared" si="11"/>
        <v>2.1.1.1.0105300278412</v>
      </c>
      <c r="C711" s="40" t="str">
        <f>_xlfn.XLOOKUP(A711,ctas[Tipo Empleado],ctas[cta])</f>
        <v>2.1.1.1.01</v>
      </c>
      <c r="D711" s="40" t="s">
        <v>2418</v>
      </c>
      <c r="E711" s="40" t="str">
        <f>_xlfn.XLOOKUP(Tabla12[[#This Row],[codigo]],Tabla5[codigo],Tabla5[Empleado])</f>
        <v>RAFAEL VINICIO RODRIGUEZ</v>
      </c>
      <c r="F711" s="40" t="str">
        <f>_xlfn.XLOOKUP(Tabla12[[#This Row],[codigo]],Tabla5[codigo],Tabla5[Cargo])</f>
        <v>CONSERJE</v>
      </c>
      <c r="G711" s="40" t="str">
        <f>_xlfn.XLOOKUP(Tabla12[[#This Row],[codigo]],Tabla5[codigo],Tabla5[Lugar Funciones])</f>
        <v>VICEMINISTERIO DE PATRIMONIO CULTURAL</v>
      </c>
      <c r="H711" s="45" t="str">
        <f>Tabla12[[#This Row],[TIPO]]</f>
        <v>FIJO</v>
      </c>
      <c r="I711" s="45" t="e">
        <f>_xlfn.XLOOKUP(Tabla12[[#This Row],[nodoc]],'[1]Temporales 2022'!$B$146:$B$362,'[1]Temporales 2022'!$F$146:$F$362)</f>
        <v>#N/A</v>
      </c>
      <c r="J711" s="45" t="e">
        <f>_xlfn.XLOOKUP(Tabla12[[#This Row],[nodoc]],'[1]Temporales 2022'!$B$146:$B$362,'[1]Temporales 2022'!$G$146:$G$362)</f>
        <v>#N/A</v>
      </c>
      <c r="K711" s="43">
        <v>10000</v>
      </c>
      <c r="L711" s="46">
        <v>0</v>
      </c>
      <c r="M711" s="43">
        <v>304</v>
      </c>
      <c r="N711" s="43">
        <v>287</v>
      </c>
      <c r="O711" s="44">
        <f>+Tabla12[[#This Row],[sbruto]]-Tabla12[[#This Row],[Impuesto Sobre la R]]-Tabla12[[#This Row],[Seguro Familiar de]]-Tabla12[[#This Row],[AFP]]-Tabla12[[#This Row],[sneto]]</f>
        <v>2771</v>
      </c>
      <c r="P711" s="41">
        <v>6638</v>
      </c>
      <c r="Q711" s="15" t="str" cm="1">
        <f t="array" ref="Q711">_xlfn.XLOOKUP(Tabla12[[#This Row],[codigo]],Tabla5[codigo],LEFT(Tabla5[Genero],1))</f>
        <v>M</v>
      </c>
      <c r="R711" s="15" t="str">
        <f>_xlfn.XLOOKUP(Tabla12[[#This Row],[codigo]],Tabla5[codigo],Tabla5[Lugar Funciones Codigo])</f>
        <v>01.83.03</v>
      </c>
    </row>
    <row r="712" spans="1:18">
      <c r="A712" s="40" t="s">
        <v>11</v>
      </c>
      <c r="B712" s="40" t="str">
        <f t="shared" si="11"/>
        <v>2.1.1.1.0100107721375</v>
      </c>
      <c r="C712" s="40" t="str">
        <f>_xlfn.XLOOKUP(A712,ctas[Tipo Empleado],ctas[cta])</f>
        <v>2.1.1.1.01</v>
      </c>
      <c r="D712" s="40" t="s">
        <v>2572</v>
      </c>
      <c r="E712" s="40" t="str">
        <f>_xlfn.XLOOKUP(Tabla12[[#This Row],[codigo]],Tabla5[codigo],Tabla5[Empleado])</f>
        <v>GEORGE RIPLEY GOMEZ</v>
      </c>
      <c r="F712" s="40" t="str">
        <f>_xlfn.XLOOKUP(Tabla12[[#This Row],[codigo]],Tabla5[codigo],Tabla5[Cargo])</f>
        <v>ENCARGADO (A)</v>
      </c>
      <c r="G712" s="40" t="str">
        <f>_xlfn.XLOOKUP(Tabla12[[#This Row],[codigo]],Tabla5[codigo],Tabla5[Lugar Funciones])</f>
        <v>DEPARTAMENTO DE PATRIMONIO CULTURAL INMATERIAL</v>
      </c>
      <c r="H712" s="45" t="str">
        <f>Tabla12[[#This Row],[TIPO]]</f>
        <v>FIJO</v>
      </c>
      <c r="I712" s="45" t="e">
        <f>_xlfn.XLOOKUP(Tabla12[[#This Row],[nodoc]],'[1]Temporales 2022'!$B$146:$B$362,'[1]Temporales 2022'!$F$146:$F$362)</f>
        <v>#N/A</v>
      </c>
      <c r="J712" s="45" t="e">
        <f>_xlfn.XLOOKUP(Tabla12[[#This Row],[nodoc]],'[1]Temporales 2022'!$B$146:$B$362,'[1]Temporales 2022'!$G$146:$G$362)</f>
        <v>#N/A</v>
      </c>
      <c r="K712" s="43">
        <v>115000</v>
      </c>
      <c r="L712" s="45">
        <v>15633.74</v>
      </c>
      <c r="M712" s="43">
        <v>3496</v>
      </c>
      <c r="N712" s="43">
        <v>3300.5</v>
      </c>
      <c r="O712" s="44">
        <f>+Tabla12[[#This Row],[sbruto]]-Tabla12[[#This Row],[Impuesto Sobre la R]]-Tabla12[[#This Row],[Seguro Familiar de]]-Tabla12[[#This Row],[AFP]]-Tabla12[[#This Row],[sneto]]</f>
        <v>3521</v>
      </c>
      <c r="P712" s="41">
        <v>89048.76</v>
      </c>
      <c r="Q712" s="15" t="str" cm="1">
        <f t="array" ref="Q712">_xlfn.XLOOKUP(Tabla12[[#This Row],[codigo]],Tabla5[codigo],LEFT(Tabla5[Genero],1))</f>
        <v>M</v>
      </c>
      <c r="R712" s="15" t="str">
        <f>_xlfn.XLOOKUP(Tabla12[[#This Row],[codigo]],Tabla5[codigo],Tabla5[Lugar Funciones Codigo])</f>
        <v>01.83.03.00.00.01</v>
      </c>
    </row>
    <row r="713" spans="1:18">
      <c r="A713" s="40" t="s">
        <v>11</v>
      </c>
      <c r="B713" s="40" t="str">
        <f t="shared" si="11"/>
        <v>2.1.1.1.0104900347818</v>
      </c>
      <c r="C713" s="40" t="str">
        <f>_xlfn.XLOOKUP(A713,ctas[Tipo Empleado],ctas[cta])</f>
        <v>2.1.1.1.01</v>
      </c>
      <c r="D713" s="40" t="s">
        <v>1516</v>
      </c>
      <c r="E713" s="40" t="str">
        <f>_xlfn.XLOOKUP(Tabla12[[#This Row],[codigo]],Tabla5[codigo],Tabla5[Empleado])</f>
        <v>LUISA JOSEFINA YOKASTA CASTILLO</v>
      </c>
      <c r="F713" s="40" t="str">
        <f>_xlfn.XLOOKUP(Tabla12[[#This Row],[codigo]],Tabla5[codigo],Tabla5[Cargo])</f>
        <v>ENC. DE FERIAS ARTESANALES</v>
      </c>
      <c r="G713" s="40" t="str">
        <f>_xlfn.XLOOKUP(Tabla12[[#This Row],[codigo]],Tabla5[codigo],Tabla5[Lugar Funciones])</f>
        <v>DEPARTAMENTO DE PATRIMONIO CULTURAL INMATERIAL</v>
      </c>
      <c r="H713" s="45" t="str">
        <f>Tabla12[[#This Row],[TIPO]]</f>
        <v>FIJO</v>
      </c>
      <c r="I713" s="45" t="e">
        <f>_xlfn.XLOOKUP(Tabla12[[#This Row],[nodoc]],'[1]Temporales 2022'!$B$146:$B$362,'[1]Temporales 2022'!$F$146:$F$362)</f>
        <v>#N/A</v>
      </c>
      <c r="J713" s="45" t="e">
        <f>_xlfn.XLOOKUP(Tabla12[[#This Row],[nodoc]],'[1]Temporales 2022'!$B$146:$B$362,'[1]Temporales 2022'!$G$146:$G$362)</f>
        <v>#N/A</v>
      </c>
      <c r="K713" s="43">
        <v>50000</v>
      </c>
      <c r="L713" s="45">
        <v>1854</v>
      </c>
      <c r="M713" s="43">
        <v>1520</v>
      </c>
      <c r="N713" s="43">
        <v>1435</v>
      </c>
      <c r="O713" s="44">
        <f>+Tabla12[[#This Row],[sbruto]]-Tabla12[[#This Row],[Impuesto Sobre la R]]-Tabla12[[#This Row],[Seguro Familiar de]]-Tabla12[[#This Row],[AFP]]-Tabla12[[#This Row],[sneto]]</f>
        <v>375</v>
      </c>
      <c r="P713" s="41">
        <v>44816</v>
      </c>
      <c r="Q713" s="15" t="str" cm="1">
        <f t="array" ref="Q713">_xlfn.XLOOKUP(Tabla12[[#This Row],[codigo]],Tabla5[codigo],LEFT(Tabla5[Genero],1))</f>
        <v>F</v>
      </c>
      <c r="R713" s="15" t="str">
        <f>_xlfn.XLOOKUP(Tabla12[[#This Row],[codigo]],Tabla5[codigo],Tabla5[Lugar Funciones Codigo])</f>
        <v>01.83.03.00.00.01</v>
      </c>
    </row>
    <row r="714" spans="1:18">
      <c r="A714" s="40" t="s">
        <v>11</v>
      </c>
      <c r="B714" s="40" t="str">
        <f t="shared" si="11"/>
        <v>2.1.1.1.0100101752251</v>
      </c>
      <c r="C714" s="40" t="str">
        <f>_xlfn.XLOOKUP(A714,ctas[Tipo Empleado],ctas[cta])</f>
        <v>2.1.1.1.01</v>
      </c>
      <c r="D714" s="40" t="s">
        <v>2758</v>
      </c>
      <c r="E714" s="40" t="str">
        <f>_xlfn.XLOOKUP(Tabla12[[#This Row],[codigo]],Tabla5[codigo],Tabla5[Empleado])</f>
        <v>RISORIS ESTELA SILVESTRE ORTIZ</v>
      </c>
      <c r="F714" s="40" t="str">
        <f>_xlfn.XLOOKUP(Tabla12[[#This Row],[codigo]],Tabla5[codigo],Tabla5[Cargo])</f>
        <v>DIR. CENTRO INV. DE BIENES CUL</v>
      </c>
      <c r="G714" s="40" t="str">
        <f>_xlfn.XLOOKUP(Tabla12[[#This Row],[codigo]],Tabla5[codigo],Tabla5[Lugar Funciones])</f>
        <v>DEPARTAMENTO DE INVENTARIO DE BIENES CULTURALES</v>
      </c>
      <c r="H714" s="45" t="str">
        <f>Tabla12[[#This Row],[TIPO]]</f>
        <v>FIJO</v>
      </c>
      <c r="I714" s="45" t="e">
        <f>_xlfn.XLOOKUP(Tabla12[[#This Row],[nodoc]],'[1]Temporales 2022'!$B$146:$B$362,'[1]Temporales 2022'!$F$146:$F$362)</f>
        <v>#N/A</v>
      </c>
      <c r="J714" s="45" t="e">
        <f>_xlfn.XLOOKUP(Tabla12[[#This Row],[nodoc]],'[1]Temporales 2022'!$B$146:$B$362,'[1]Temporales 2022'!$G$146:$G$362)</f>
        <v>#N/A</v>
      </c>
      <c r="K714" s="43">
        <v>115000</v>
      </c>
      <c r="L714" s="45">
        <v>15633.74</v>
      </c>
      <c r="M714" s="43">
        <v>3496</v>
      </c>
      <c r="N714" s="43">
        <v>3300.5</v>
      </c>
      <c r="O714" s="44">
        <f>+Tabla12[[#This Row],[sbruto]]-Tabla12[[#This Row],[Impuesto Sobre la R]]-Tabla12[[#This Row],[Seguro Familiar de]]-Tabla12[[#This Row],[AFP]]-Tabla12[[#This Row],[sneto]]</f>
        <v>525</v>
      </c>
      <c r="P714" s="41">
        <v>92044.76</v>
      </c>
      <c r="Q714" s="15" t="str" cm="1">
        <f t="array" ref="Q714">_xlfn.XLOOKUP(Tabla12[[#This Row],[codigo]],Tabla5[codigo],LEFT(Tabla5[Genero],1))</f>
        <v>F</v>
      </c>
      <c r="R714" s="15" t="str">
        <f>_xlfn.XLOOKUP(Tabla12[[#This Row],[codigo]],Tabla5[codigo],Tabla5[Lugar Funciones Codigo])</f>
        <v>01.83.03.00.00.02</v>
      </c>
    </row>
    <row r="715" spans="1:18">
      <c r="A715" s="40" t="s">
        <v>11</v>
      </c>
      <c r="B715" s="40" t="str">
        <f t="shared" si="11"/>
        <v>2.1.1.1.0101800246363</v>
      </c>
      <c r="C715" s="40" t="str">
        <f>_xlfn.XLOOKUP(A715,ctas[Tipo Empleado],ctas[cta])</f>
        <v>2.1.1.1.01</v>
      </c>
      <c r="D715" s="40" t="s">
        <v>1567</v>
      </c>
      <c r="E715" s="40" t="str">
        <f>_xlfn.XLOOKUP(Tabla12[[#This Row],[codigo]],Tabla5[codigo],Tabla5[Empleado])</f>
        <v>GLENYS ESPINOSA PEREZ</v>
      </c>
      <c r="F715" s="40" t="str">
        <f>_xlfn.XLOOKUP(Tabla12[[#This Row],[codigo]],Tabla5[codigo],Tabla5[Cargo])</f>
        <v>ANALISTA PROYECTOS</v>
      </c>
      <c r="G715" s="40" t="str">
        <f>_xlfn.XLOOKUP(Tabla12[[#This Row],[codigo]],Tabla5[codigo],Tabla5[Lugar Funciones])</f>
        <v>DEPARTAMENTO DE INVENTARIO DE BIENES CULTURALES</v>
      </c>
      <c r="H715" s="45" t="str">
        <f>Tabla12[[#This Row],[TIPO]]</f>
        <v>FIJO</v>
      </c>
      <c r="I715" s="45" t="e">
        <f>_xlfn.XLOOKUP(Tabla12[[#This Row],[nodoc]],'[1]Temporales 2022'!$B$146:$B$362,'[1]Temporales 2022'!$F$146:$F$362)</f>
        <v>#N/A</v>
      </c>
      <c r="J715" s="45" t="e">
        <f>_xlfn.XLOOKUP(Tabla12[[#This Row],[nodoc]],'[1]Temporales 2022'!$B$146:$B$362,'[1]Temporales 2022'!$G$146:$G$362)</f>
        <v>#N/A</v>
      </c>
      <c r="K715" s="43">
        <v>70000</v>
      </c>
      <c r="L715" s="45">
        <v>5098.45</v>
      </c>
      <c r="M715" s="43">
        <v>2128</v>
      </c>
      <c r="N715" s="43">
        <v>2009</v>
      </c>
      <c r="O715" s="44">
        <f>+Tabla12[[#This Row],[sbruto]]-Tabla12[[#This Row],[Impuesto Sobre la R]]-Tabla12[[#This Row],[Seguro Familiar de]]-Tabla12[[#This Row],[AFP]]-Tabla12[[#This Row],[sneto]]</f>
        <v>2575.1200000000026</v>
      </c>
      <c r="P715" s="41">
        <v>58189.43</v>
      </c>
      <c r="Q715" s="15" t="str" cm="1">
        <f t="array" ref="Q715">_xlfn.XLOOKUP(Tabla12[[#This Row],[codigo]],Tabla5[codigo],LEFT(Tabla5[Genero],1))</f>
        <v>F</v>
      </c>
      <c r="R715" s="15" t="str">
        <f>_xlfn.XLOOKUP(Tabla12[[#This Row],[codigo]],Tabla5[codigo],Tabla5[Lugar Funciones Codigo])</f>
        <v>01.83.03.00.00.02</v>
      </c>
    </row>
    <row r="716" spans="1:18">
      <c r="A716" s="40" t="s">
        <v>11</v>
      </c>
      <c r="B716" s="40" t="str">
        <f t="shared" si="11"/>
        <v>2.1.1.1.0102600066829</v>
      </c>
      <c r="C716" s="40" t="str">
        <f>_xlfn.XLOOKUP(A716,ctas[Tipo Empleado],ctas[cta])</f>
        <v>2.1.1.1.01</v>
      </c>
      <c r="D716" s="40" t="s">
        <v>2750</v>
      </c>
      <c r="E716" s="40" t="str">
        <f>_xlfn.XLOOKUP(Tabla12[[#This Row],[codigo]],Tabla5[codigo],Tabla5[Empleado])</f>
        <v>FEDERICO FULGENCIO SENSENATE</v>
      </c>
      <c r="F716" s="40" t="str">
        <f>_xlfn.XLOOKUP(Tabla12[[#This Row],[codigo]],Tabla5[codigo],Tabla5[Cargo])</f>
        <v>INGENIERO</v>
      </c>
      <c r="G716" s="40" t="str">
        <f>_xlfn.XLOOKUP(Tabla12[[#This Row],[codigo]],Tabla5[codigo],Tabla5[Lugar Funciones])</f>
        <v>DEPARTAMENTO DE INVENTARIO DE BIENES CULTURALES</v>
      </c>
      <c r="H716" s="45" t="str">
        <f>Tabla12[[#This Row],[TIPO]]</f>
        <v>FIJO</v>
      </c>
      <c r="I716" s="45" t="e">
        <f>_xlfn.XLOOKUP(Tabla12[[#This Row],[nodoc]],'[1]Temporales 2022'!$B$146:$B$362,'[1]Temporales 2022'!$F$146:$F$362)</f>
        <v>#N/A</v>
      </c>
      <c r="J716" s="45" t="e">
        <f>_xlfn.XLOOKUP(Tabla12[[#This Row],[nodoc]],'[1]Temporales 2022'!$B$146:$B$362,'[1]Temporales 2022'!$G$146:$G$362)</f>
        <v>#N/A</v>
      </c>
      <c r="K716" s="43">
        <v>55000</v>
      </c>
      <c r="L716" s="45">
        <v>2559.6799999999998</v>
      </c>
      <c r="M716" s="43">
        <v>1672</v>
      </c>
      <c r="N716" s="43">
        <v>1578.5</v>
      </c>
      <c r="O716" s="44">
        <f>+Tabla12[[#This Row],[sbruto]]-Tabla12[[#This Row],[Impuesto Sobre la R]]-Tabla12[[#This Row],[Seguro Familiar de]]-Tabla12[[#This Row],[AFP]]-Tabla12[[#This Row],[sneto]]</f>
        <v>7579.1999999999971</v>
      </c>
      <c r="P716" s="41">
        <v>41610.620000000003</v>
      </c>
      <c r="Q716" s="15" t="str" cm="1">
        <f t="array" ref="Q716">_xlfn.XLOOKUP(Tabla12[[#This Row],[codigo]],Tabla5[codigo],LEFT(Tabla5[Genero],1))</f>
        <v>M</v>
      </c>
      <c r="R716" s="15" t="str">
        <f>_xlfn.XLOOKUP(Tabla12[[#This Row],[codigo]],Tabla5[codigo],Tabla5[Lugar Funciones Codigo])</f>
        <v>01.83.03.00.00.02</v>
      </c>
    </row>
    <row r="717" spans="1:18">
      <c r="A717" s="40" t="s">
        <v>11</v>
      </c>
      <c r="B717" s="40" t="str">
        <f t="shared" si="11"/>
        <v>2.1.1.1.0100108594813</v>
      </c>
      <c r="C717" s="40" t="str">
        <f>_xlfn.XLOOKUP(A717,ctas[Tipo Empleado],ctas[cta])</f>
        <v>2.1.1.1.01</v>
      </c>
      <c r="D717" s="40" t="s">
        <v>1569</v>
      </c>
      <c r="E717" s="40" t="str">
        <f>_xlfn.XLOOKUP(Tabla12[[#This Row],[codigo]],Tabla5[codigo],Tabla5[Empleado])</f>
        <v>MARIA NELLY PEÑA GARCIA</v>
      </c>
      <c r="F717" s="40" t="str">
        <f>_xlfn.XLOOKUP(Tabla12[[#This Row],[codigo]],Tabla5[codigo],Tabla5[Cargo])</f>
        <v>COORDINADOR (A)</v>
      </c>
      <c r="G717" s="40" t="str">
        <f>_xlfn.XLOOKUP(Tabla12[[#This Row],[codigo]],Tabla5[codigo],Tabla5[Lugar Funciones])</f>
        <v>DEPARTAMENTO DE INVENTARIO DE BIENES CULTURALES</v>
      </c>
      <c r="H717" s="45" t="str">
        <f>Tabla12[[#This Row],[TIPO]]</f>
        <v>FIJO</v>
      </c>
      <c r="I717" s="45" t="e">
        <f>_xlfn.XLOOKUP(Tabla12[[#This Row],[nodoc]],'[1]Temporales 2022'!$B$146:$B$362,'[1]Temporales 2022'!$F$146:$F$362)</f>
        <v>#N/A</v>
      </c>
      <c r="J717" s="45" t="e">
        <f>_xlfn.XLOOKUP(Tabla12[[#This Row],[nodoc]],'[1]Temporales 2022'!$B$146:$B$362,'[1]Temporales 2022'!$G$146:$G$362)</f>
        <v>#N/A</v>
      </c>
      <c r="K717" s="43">
        <v>50000</v>
      </c>
      <c r="L717" s="45">
        <v>1651.48</v>
      </c>
      <c r="M717" s="43">
        <v>1520</v>
      </c>
      <c r="N717" s="43">
        <v>1435</v>
      </c>
      <c r="O717" s="44">
        <f>+Tabla12[[#This Row],[sbruto]]-Tabla12[[#This Row],[Impuesto Sobre la R]]-Tabla12[[#This Row],[Seguro Familiar de]]-Tabla12[[#This Row],[AFP]]-Tabla12[[#This Row],[sneto]]</f>
        <v>1425.1199999999953</v>
      </c>
      <c r="P717" s="41">
        <v>43968.4</v>
      </c>
      <c r="Q717" s="15" t="str" cm="1">
        <f t="array" ref="Q717">_xlfn.XLOOKUP(Tabla12[[#This Row],[codigo]],Tabla5[codigo],LEFT(Tabla5[Genero],1))</f>
        <v>F</v>
      </c>
      <c r="R717" s="15" t="str">
        <f>_xlfn.XLOOKUP(Tabla12[[#This Row],[codigo]],Tabla5[codigo],Tabla5[Lugar Funciones Codigo])</f>
        <v>01.83.03.00.00.02</v>
      </c>
    </row>
    <row r="718" spans="1:18">
      <c r="A718" s="40" t="s">
        <v>11</v>
      </c>
      <c r="B718" s="40" t="str">
        <f t="shared" si="11"/>
        <v>2.1.1.1.0100104321773</v>
      </c>
      <c r="C718" s="40" t="str">
        <f>_xlfn.XLOOKUP(A718,ctas[Tipo Empleado],ctas[cta])</f>
        <v>2.1.1.1.01</v>
      </c>
      <c r="D718" s="40" t="s">
        <v>1571</v>
      </c>
      <c r="E718" s="40" t="str">
        <f>_xlfn.XLOOKUP(Tabla12[[#This Row],[codigo]],Tabla5[codigo],Tabla5[Empleado])</f>
        <v>WELINTON DINILIO MATEO ARISTY</v>
      </c>
      <c r="F718" s="40" t="str">
        <f>_xlfn.XLOOKUP(Tabla12[[#This Row],[codigo]],Tabla5[codigo],Tabla5[Cargo])</f>
        <v>AUXILIAR OFICINA</v>
      </c>
      <c r="G718" s="40" t="str">
        <f>_xlfn.XLOOKUP(Tabla12[[#This Row],[codigo]],Tabla5[codigo],Tabla5[Lugar Funciones])</f>
        <v>DEPARTAMENTO DE INVENTARIO DE BIENES CULTURALES</v>
      </c>
      <c r="H718" s="45" t="str">
        <f>Tabla12[[#This Row],[TIPO]]</f>
        <v>FIJO</v>
      </c>
      <c r="I718" s="45" t="e">
        <f>_xlfn.XLOOKUP(Tabla12[[#This Row],[nodoc]],'[1]Temporales 2022'!$B$146:$B$362,'[1]Temporales 2022'!$F$146:$F$362)</f>
        <v>#N/A</v>
      </c>
      <c r="J718" s="45" t="e">
        <f>_xlfn.XLOOKUP(Tabla12[[#This Row],[nodoc]],'[1]Temporales 2022'!$B$146:$B$362,'[1]Temporales 2022'!$G$146:$G$362)</f>
        <v>#N/A</v>
      </c>
      <c r="K718" s="43">
        <v>35000</v>
      </c>
      <c r="L718" s="46">
        <v>0</v>
      </c>
      <c r="M718" s="43">
        <v>1064</v>
      </c>
      <c r="N718" s="43">
        <v>1004.5</v>
      </c>
      <c r="O718" s="44">
        <f>+Tabla12[[#This Row],[sbruto]]-Tabla12[[#This Row],[Impuesto Sobre la R]]-Tabla12[[#This Row],[Seguro Familiar de]]-Tabla12[[#This Row],[AFP]]-Tabla12[[#This Row],[sneto]]</f>
        <v>12394.55</v>
      </c>
      <c r="P718" s="41">
        <v>20536.95</v>
      </c>
      <c r="Q718" s="15" t="str" cm="1">
        <f t="array" ref="Q718">_xlfn.XLOOKUP(Tabla12[[#This Row],[codigo]],Tabla5[codigo],LEFT(Tabla5[Genero],1))</f>
        <v>M</v>
      </c>
      <c r="R718" s="15" t="str">
        <f>_xlfn.XLOOKUP(Tabla12[[#This Row],[codigo]],Tabla5[codigo],Tabla5[Lugar Funciones Codigo])</f>
        <v>01.83.03.00.00.02</v>
      </c>
    </row>
    <row r="719" spans="1:18">
      <c r="A719" s="40" t="s">
        <v>11</v>
      </c>
      <c r="B719" s="40" t="str">
        <f t="shared" si="11"/>
        <v>2.1.1.1.0100109987834</v>
      </c>
      <c r="C719" s="40" t="str">
        <f>_xlfn.XLOOKUP(A719,ctas[Tipo Empleado],ctas[cta])</f>
        <v>2.1.1.1.01</v>
      </c>
      <c r="D719" s="40" t="s">
        <v>2762</v>
      </c>
      <c r="E719" s="40" t="str">
        <f>_xlfn.XLOOKUP(Tabla12[[#This Row],[codigo]],Tabla5[codigo],Tabla5[Empleado])</f>
        <v>ZORAIDA MAGALY ARACENA</v>
      </c>
      <c r="F719" s="40" t="str">
        <f>_xlfn.XLOOKUP(Tabla12[[#This Row],[codigo]],Tabla5[codigo],Tabla5[Cargo])</f>
        <v>DIR. DE DIFUSION</v>
      </c>
      <c r="G719" s="40" t="str">
        <f>_xlfn.XLOOKUP(Tabla12[[#This Row],[codigo]],Tabla5[codigo],Tabla5[Lugar Funciones])</f>
        <v>DEPARTAMENTO DE INVENTARIO DE BIENES CULTURALES</v>
      </c>
      <c r="H719" s="45" t="str">
        <f>Tabla12[[#This Row],[TIPO]]</f>
        <v>FIJO</v>
      </c>
      <c r="I719" s="45" t="e">
        <f>_xlfn.XLOOKUP(Tabla12[[#This Row],[nodoc]],'[1]Temporales 2022'!$B$146:$B$362,'[1]Temporales 2022'!$F$146:$F$362)</f>
        <v>#N/A</v>
      </c>
      <c r="J719" s="45" t="e">
        <f>_xlfn.XLOOKUP(Tabla12[[#This Row],[nodoc]],'[1]Temporales 2022'!$B$146:$B$362,'[1]Temporales 2022'!$G$146:$G$362)</f>
        <v>#N/A</v>
      </c>
      <c r="K719" s="43">
        <v>26250</v>
      </c>
      <c r="L719" s="46">
        <v>0</v>
      </c>
      <c r="M719" s="43">
        <v>798</v>
      </c>
      <c r="N719" s="43">
        <v>753.38</v>
      </c>
      <c r="O719" s="44">
        <f>+Tabla12[[#This Row],[sbruto]]-Tabla12[[#This Row],[Impuesto Sobre la R]]-Tabla12[[#This Row],[Seguro Familiar de]]-Tabla12[[#This Row],[AFP]]-Tabla12[[#This Row],[sneto]]</f>
        <v>375</v>
      </c>
      <c r="P719" s="41">
        <v>24323.62</v>
      </c>
      <c r="Q719" s="15" t="str" cm="1">
        <f t="array" ref="Q719">_xlfn.XLOOKUP(Tabla12[[#This Row],[codigo]],Tabla5[codigo],LEFT(Tabla5[Genero],1))</f>
        <v>F</v>
      </c>
      <c r="R719" s="15" t="str">
        <f>_xlfn.XLOOKUP(Tabla12[[#This Row],[codigo]],Tabla5[codigo],Tabla5[Lugar Funciones Codigo])</f>
        <v>01.83.03.00.00.02</v>
      </c>
    </row>
    <row r="720" spans="1:18">
      <c r="A720" s="40" t="s">
        <v>11</v>
      </c>
      <c r="B720" s="40" t="str">
        <f t="shared" si="11"/>
        <v>2.1.1.1.0100119468205</v>
      </c>
      <c r="C720" s="40" t="str">
        <f>_xlfn.XLOOKUP(A720,ctas[Tipo Empleado],ctas[cta])</f>
        <v>2.1.1.1.01</v>
      </c>
      <c r="D720" s="40" t="s">
        <v>2748</v>
      </c>
      <c r="E720" s="40" t="str">
        <f>_xlfn.XLOOKUP(Tabla12[[#This Row],[codigo]],Tabla5[codigo],Tabla5[Empleado])</f>
        <v>AMANDA JESSICA ANDRICKSON DE BURGOS</v>
      </c>
      <c r="F720" s="40" t="str">
        <f>_xlfn.XLOOKUP(Tabla12[[#This Row],[codigo]],Tabla5[codigo],Tabla5[Cargo])</f>
        <v>AUXILIAR BIBLIOTECA</v>
      </c>
      <c r="G720" s="40" t="str">
        <f>_xlfn.XLOOKUP(Tabla12[[#This Row],[codigo]],Tabla5[codigo],Tabla5[Lugar Funciones])</f>
        <v>DEPARTAMENTO DE INVENTARIO DE BIENES CULTURALES</v>
      </c>
      <c r="H720" s="43" t="str">
        <f>Tabla12[[#This Row],[TIPO]]</f>
        <v>FIJO</v>
      </c>
      <c r="I720" s="43" t="e">
        <f>_xlfn.XLOOKUP(Tabla12[[#This Row],[nodoc]],'[1]Temporales 2022'!$B$146:$B$362,'[1]Temporales 2022'!$F$146:$F$362)</f>
        <v>#N/A</v>
      </c>
      <c r="J720" s="43" t="e">
        <f>_xlfn.XLOOKUP(Tabla12[[#This Row],[nodoc]],'[1]Temporales 2022'!$B$146:$B$362,'[1]Temporales 2022'!$G$146:$G$362)</f>
        <v>#N/A</v>
      </c>
      <c r="K720" s="43">
        <v>25000</v>
      </c>
      <c r="L720" s="44">
        <v>0</v>
      </c>
      <c r="M720" s="43">
        <v>760</v>
      </c>
      <c r="N720" s="43">
        <v>717.5</v>
      </c>
      <c r="O720" s="44">
        <f>+Tabla12[[#This Row],[sbruto]]-Tabla12[[#This Row],[Impuesto Sobre la R]]-Tabla12[[#This Row],[Seguro Familiar de]]-Tabla12[[#This Row],[AFP]]-Tabla12[[#This Row],[sneto]]</f>
        <v>2371</v>
      </c>
      <c r="P720" s="41">
        <v>21151.5</v>
      </c>
      <c r="Q720" s="15" t="str" cm="1">
        <f t="array" ref="Q720">_xlfn.XLOOKUP(Tabla12[[#This Row],[codigo]],Tabla5[codigo],LEFT(Tabla5[Genero],1))</f>
        <v>F</v>
      </c>
      <c r="R720" s="15" t="str">
        <f>_xlfn.XLOOKUP(Tabla12[[#This Row],[codigo]],Tabla5[codigo],Tabla5[Lugar Funciones Codigo])</f>
        <v>01.83.03.00.00.02</v>
      </c>
    </row>
    <row r="721" spans="1:18">
      <c r="A721" s="40" t="s">
        <v>11</v>
      </c>
      <c r="B721" s="40" t="str">
        <f t="shared" si="11"/>
        <v>2.1.1.1.0122300033705</v>
      </c>
      <c r="C721" s="40" t="str">
        <f>_xlfn.XLOOKUP(A721,ctas[Tipo Empleado],ctas[cta])</f>
        <v>2.1.1.1.01</v>
      </c>
      <c r="D721" s="40" t="s">
        <v>2749</v>
      </c>
      <c r="E721" s="40" t="str">
        <f>_xlfn.XLOOKUP(Tabla12[[#This Row],[codigo]],Tabla5[codigo],Tabla5[Empleado])</f>
        <v>ELIZABETH GARABITO LUCIANO</v>
      </c>
      <c r="F721" s="40" t="str">
        <f>_xlfn.XLOOKUP(Tabla12[[#This Row],[codigo]],Tabla5[codigo],Tabla5[Cargo])</f>
        <v>CONSERJE</v>
      </c>
      <c r="G721" s="40" t="str">
        <f>_xlfn.XLOOKUP(Tabla12[[#This Row],[codigo]],Tabla5[codigo],Tabla5[Lugar Funciones])</f>
        <v>DEPARTAMENTO DE INVENTARIO DE BIENES CULTURALES</v>
      </c>
      <c r="H721" s="45" t="str">
        <f>Tabla12[[#This Row],[TIPO]]</f>
        <v>FIJO</v>
      </c>
      <c r="I721" s="45" t="e">
        <f>_xlfn.XLOOKUP(Tabla12[[#This Row],[nodoc]],'[1]Temporales 2022'!$B$146:$B$362,'[1]Temporales 2022'!$F$146:$F$362)</f>
        <v>#N/A</v>
      </c>
      <c r="J721" s="45" t="e">
        <f>_xlfn.XLOOKUP(Tabla12[[#This Row],[nodoc]],'[1]Temporales 2022'!$B$146:$B$362,'[1]Temporales 2022'!$G$146:$G$362)</f>
        <v>#N/A</v>
      </c>
      <c r="K721" s="43">
        <v>20000</v>
      </c>
      <c r="L721" s="46">
        <v>0</v>
      </c>
      <c r="M721" s="43">
        <v>608</v>
      </c>
      <c r="N721" s="43">
        <v>574</v>
      </c>
      <c r="O721" s="44">
        <f>+Tabla12[[#This Row],[sbruto]]-Tabla12[[#This Row],[Impuesto Sobre la R]]-Tabla12[[#This Row],[Seguro Familiar de]]-Tabla12[[#This Row],[AFP]]-Tabla12[[#This Row],[sneto]]</f>
        <v>9143.84</v>
      </c>
      <c r="P721" s="41">
        <v>9674.16</v>
      </c>
      <c r="Q721" s="15" t="str" cm="1">
        <f t="array" ref="Q721">_xlfn.XLOOKUP(Tabla12[[#This Row],[codigo]],Tabla5[codigo],LEFT(Tabla5[Genero],1))</f>
        <v>F</v>
      </c>
      <c r="R721" s="15" t="str">
        <f>_xlfn.XLOOKUP(Tabla12[[#This Row],[codigo]],Tabla5[codigo],Tabla5[Lugar Funciones Codigo])</f>
        <v>01.83.03.00.00.02</v>
      </c>
    </row>
    <row r="722" spans="1:18">
      <c r="A722" s="40" t="s">
        <v>11</v>
      </c>
      <c r="B722" s="40" t="str">
        <f t="shared" si="11"/>
        <v>2.1.1.1.0100102202462</v>
      </c>
      <c r="C722" s="40" t="str">
        <f>_xlfn.XLOOKUP(A722,ctas[Tipo Empleado],ctas[cta])</f>
        <v>2.1.1.1.01</v>
      </c>
      <c r="D722" s="40" t="s">
        <v>1568</v>
      </c>
      <c r="E722" s="40" t="str">
        <f>_xlfn.XLOOKUP(Tabla12[[#This Row],[codigo]],Tabla5[codigo],Tabla5[Empleado])</f>
        <v>JUAN ANTONIO CIPRIAN MERCEDES</v>
      </c>
      <c r="F722" s="40" t="str">
        <f>_xlfn.XLOOKUP(Tabla12[[#This Row],[codigo]],Tabla5[codigo],Tabla5[Cargo])</f>
        <v>VIGILANTE</v>
      </c>
      <c r="G722" s="40" t="str">
        <f>_xlfn.XLOOKUP(Tabla12[[#This Row],[codigo]],Tabla5[codigo],Tabla5[Lugar Funciones])</f>
        <v>DEPARTAMENTO DE INVENTARIO DE BIENES CULTURALES</v>
      </c>
      <c r="H722" s="45" t="str">
        <f>Tabla12[[#This Row],[TIPO]]</f>
        <v>FIJO</v>
      </c>
      <c r="I722" s="45" t="e">
        <f>_xlfn.XLOOKUP(Tabla12[[#This Row],[nodoc]],'[1]Temporales 2022'!$B$146:$B$362,'[1]Temporales 2022'!$F$146:$F$362)</f>
        <v>#N/A</v>
      </c>
      <c r="J722" s="45" t="e">
        <f>_xlfn.XLOOKUP(Tabla12[[#This Row],[nodoc]],'[1]Temporales 2022'!$B$146:$B$362,'[1]Temporales 2022'!$G$146:$G$362)</f>
        <v>#N/A</v>
      </c>
      <c r="K722" s="43">
        <v>20000</v>
      </c>
      <c r="L722" s="46">
        <v>0</v>
      </c>
      <c r="M722" s="43">
        <v>608</v>
      </c>
      <c r="N722" s="43">
        <v>574</v>
      </c>
      <c r="O722" s="44">
        <f>+Tabla12[[#This Row],[sbruto]]-Tabla12[[#This Row],[Impuesto Sobre la R]]-Tabla12[[#This Row],[Seguro Familiar de]]-Tabla12[[#This Row],[AFP]]-Tabla12[[#This Row],[sneto]]</f>
        <v>9378.83</v>
      </c>
      <c r="P722" s="41">
        <v>9439.17</v>
      </c>
      <c r="Q722" s="15" t="str" cm="1">
        <f t="array" ref="Q722">_xlfn.XLOOKUP(Tabla12[[#This Row],[codigo]],Tabla5[codigo],LEFT(Tabla5[Genero],1))</f>
        <v>M</v>
      </c>
      <c r="R722" s="15" t="str">
        <f>_xlfn.XLOOKUP(Tabla12[[#This Row],[codigo]],Tabla5[codigo],Tabla5[Lugar Funciones Codigo])</f>
        <v>01.83.03.00.00.02</v>
      </c>
    </row>
    <row r="723" spans="1:18">
      <c r="A723" s="40" t="s">
        <v>11</v>
      </c>
      <c r="B723" s="40" t="str">
        <f t="shared" si="11"/>
        <v>2.1.1.1.0105900184028</v>
      </c>
      <c r="C723" s="40" t="str">
        <f>_xlfn.XLOOKUP(A723,ctas[Tipo Empleado],ctas[cta])</f>
        <v>2.1.1.1.01</v>
      </c>
      <c r="D723" s="40" t="s">
        <v>2753</v>
      </c>
      <c r="E723" s="40" t="str">
        <f>_xlfn.XLOOKUP(Tabla12[[#This Row],[codigo]],Tabla5[codigo],Tabla5[Empleado])</f>
        <v>MANUEL RODRIGUEZ SANTIAGO</v>
      </c>
      <c r="F723" s="40" t="str">
        <f>_xlfn.XLOOKUP(Tabla12[[#This Row],[codigo]],Tabla5[codigo],Tabla5[Cargo])</f>
        <v>SEGURIDAD</v>
      </c>
      <c r="G723" s="40" t="str">
        <f>_xlfn.XLOOKUP(Tabla12[[#This Row],[codigo]],Tabla5[codigo],Tabla5[Lugar Funciones])</f>
        <v>DEPARTAMENTO DE INVENTARIO DE BIENES CULTURALES</v>
      </c>
      <c r="H723" s="45" t="str">
        <f>Tabla12[[#This Row],[TIPO]]</f>
        <v>FIJO</v>
      </c>
      <c r="I723" s="45" t="e">
        <f>_xlfn.XLOOKUP(Tabla12[[#This Row],[nodoc]],'[1]Temporales 2022'!$B$146:$B$362,'[1]Temporales 2022'!$F$146:$F$362)</f>
        <v>#N/A</v>
      </c>
      <c r="J723" s="45" t="e">
        <f>_xlfn.XLOOKUP(Tabla12[[#This Row],[nodoc]],'[1]Temporales 2022'!$B$146:$B$362,'[1]Temporales 2022'!$G$146:$G$362)</f>
        <v>#N/A</v>
      </c>
      <c r="K723" s="43">
        <v>20000</v>
      </c>
      <c r="L723" s="46">
        <v>0</v>
      </c>
      <c r="M723" s="43">
        <v>608</v>
      </c>
      <c r="N723" s="43">
        <v>574</v>
      </c>
      <c r="O723" s="44">
        <f>+Tabla12[[#This Row],[sbruto]]-Tabla12[[#This Row],[Impuesto Sobre la R]]-Tabla12[[#This Row],[Seguro Familiar de]]-Tabla12[[#This Row],[AFP]]-Tabla12[[#This Row],[sneto]]</f>
        <v>12020.15</v>
      </c>
      <c r="P723" s="41">
        <v>6797.85</v>
      </c>
      <c r="Q723" s="15" t="str" cm="1">
        <f t="array" ref="Q723">_xlfn.XLOOKUP(Tabla12[[#This Row],[codigo]],Tabla5[codigo],LEFT(Tabla5[Genero],1))</f>
        <v>M</v>
      </c>
      <c r="R723" s="15" t="str">
        <f>_xlfn.XLOOKUP(Tabla12[[#This Row],[codigo]],Tabla5[codigo],Tabla5[Lugar Funciones Codigo])</f>
        <v>01.83.03.00.00.02</v>
      </c>
    </row>
    <row r="724" spans="1:18">
      <c r="A724" s="40" t="s">
        <v>11</v>
      </c>
      <c r="B724" s="40" t="str">
        <f t="shared" si="11"/>
        <v>2.1.1.1.0100105546113</v>
      </c>
      <c r="C724" s="40" t="str">
        <f>_xlfn.XLOOKUP(A724,ctas[Tipo Empleado],ctas[cta])</f>
        <v>2.1.1.1.01</v>
      </c>
      <c r="D724" s="40" t="s">
        <v>1570</v>
      </c>
      <c r="E724" s="40" t="str">
        <f>_xlfn.XLOOKUP(Tabla12[[#This Row],[codigo]],Tabla5[codigo],Tabla5[Empleado])</f>
        <v>MARITZA GARCIA PIMENTEL</v>
      </c>
      <c r="F724" s="40" t="str">
        <f>_xlfn.XLOOKUP(Tabla12[[#This Row],[codigo]],Tabla5[codigo],Tabla5[Cargo])</f>
        <v>CONSERJE</v>
      </c>
      <c r="G724" s="40" t="str">
        <f>_xlfn.XLOOKUP(Tabla12[[#This Row],[codigo]],Tabla5[codigo],Tabla5[Lugar Funciones])</f>
        <v>DEPARTAMENTO DE INVENTARIO DE BIENES CULTURALES</v>
      </c>
      <c r="H724" s="45" t="str">
        <f>Tabla12[[#This Row],[TIPO]]</f>
        <v>FIJO</v>
      </c>
      <c r="I724" s="45" t="e">
        <f>_xlfn.XLOOKUP(Tabla12[[#This Row],[nodoc]],'[1]Temporales 2022'!$B$146:$B$362,'[1]Temporales 2022'!$F$146:$F$362)</f>
        <v>#N/A</v>
      </c>
      <c r="J724" s="45" t="e">
        <f>_xlfn.XLOOKUP(Tabla12[[#This Row],[nodoc]],'[1]Temporales 2022'!$B$146:$B$362,'[1]Temporales 2022'!$G$146:$G$362)</f>
        <v>#N/A</v>
      </c>
      <c r="K724" s="43">
        <v>10000</v>
      </c>
      <c r="L724" s="46">
        <v>0</v>
      </c>
      <c r="M724" s="43">
        <v>304</v>
      </c>
      <c r="N724" s="43">
        <v>287</v>
      </c>
      <c r="O724" s="44">
        <f>+Tabla12[[#This Row],[sbruto]]-Tabla12[[#This Row],[Impuesto Sobre la R]]-Tabla12[[#This Row],[Seguro Familiar de]]-Tabla12[[#This Row],[AFP]]-Tabla12[[#This Row],[sneto]]</f>
        <v>125</v>
      </c>
      <c r="P724" s="41">
        <v>9284</v>
      </c>
      <c r="Q724" s="15" t="str" cm="1">
        <f t="array" ref="Q724">_xlfn.XLOOKUP(Tabla12[[#This Row],[codigo]],Tabla5[codigo],LEFT(Tabla5[Genero],1))</f>
        <v>F</v>
      </c>
      <c r="R724" s="15" t="str">
        <f>_xlfn.XLOOKUP(Tabla12[[#This Row],[codigo]],Tabla5[codigo],Tabla5[Lugar Funciones Codigo])</f>
        <v>01.83.03.00.00.02</v>
      </c>
    </row>
    <row r="725" spans="1:18">
      <c r="A725" s="40" t="s">
        <v>11</v>
      </c>
      <c r="B725" s="40" t="str">
        <f t="shared" si="11"/>
        <v>2.1.1.1.0100114902299</v>
      </c>
      <c r="C725" s="40" t="str">
        <f>_xlfn.XLOOKUP(A725,ctas[Tipo Empleado],ctas[cta])</f>
        <v>2.1.1.1.01</v>
      </c>
      <c r="D725" s="40" t="s">
        <v>2755</v>
      </c>
      <c r="E725" s="40" t="str">
        <f>_xlfn.XLOOKUP(Tabla12[[#This Row],[codigo]],Tabla5[codigo],Tabla5[Empleado])</f>
        <v>OCTAVIO JIMENEZ MORETA</v>
      </c>
      <c r="F725" s="40" t="str">
        <f>_xlfn.XLOOKUP(Tabla12[[#This Row],[codigo]],Tabla5[codigo],Tabla5[Cargo])</f>
        <v>AUXILIAR BIBLIOTECA</v>
      </c>
      <c r="G725" s="40" t="str">
        <f>_xlfn.XLOOKUP(Tabla12[[#This Row],[codigo]],Tabla5[codigo],Tabla5[Lugar Funciones])</f>
        <v>DEPARTAMENTO DE INVENTARIO DE BIENES CULTURALES</v>
      </c>
      <c r="H725" s="45" t="str">
        <f>Tabla12[[#This Row],[TIPO]]</f>
        <v>FIJO</v>
      </c>
      <c r="I725" s="45" t="e">
        <f>_xlfn.XLOOKUP(Tabla12[[#This Row],[nodoc]],'[1]Temporales 2022'!$B$146:$B$362,'[1]Temporales 2022'!$F$146:$F$362)</f>
        <v>#N/A</v>
      </c>
      <c r="J725" s="45" t="e">
        <f>_xlfn.XLOOKUP(Tabla12[[#This Row],[nodoc]],'[1]Temporales 2022'!$B$146:$B$362,'[1]Temporales 2022'!$G$146:$G$362)</f>
        <v>#N/A</v>
      </c>
      <c r="K725" s="43">
        <v>10000</v>
      </c>
      <c r="L725" s="46">
        <v>0</v>
      </c>
      <c r="M725" s="43">
        <v>304</v>
      </c>
      <c r="N725" s="43">
        <v>287</v>
      </c>
      <c r="O725" s="44">
        <f>+Tabla12[[#This Row],[sbruto]]-Tabla12[[#This Row],[Impuesto Sobre la R]]-Tabla12[[#This Row],[Seguro Familiar de]]-Tabla12[[#This Row],[AFP]]-Tabla12[[#This Row],[sneto]]</f>
        <v>7516.63</v>
      </c>
      <c r="P725" s="41">
        <v>1892.37</v>
      </c>
      <c r="Q725" s="15" t="str" cm="1">
        <f t="array" ref="Q725">_xlfn.XLOOKUP(Tabla12[[#This Row],[codigo]],Tabla5[codigo],LEFT(Tabla5[Genero],1))</f>
        <v>M</v>
      </c>
      <c r="R725" s="15" t="str">
        <f>_xlfn.XLOOKUP(Tabla12[[#This Row],[codigo]],Tabla5[codigo],Tabla5[Lugar Funciones Codigo])</f>
        <v>01.83.03.00.00.02</v>
      </c>
    </row>
    <row r="726" spans="1:18">
      <c r="A726" s="40" t="s">
        <v>11</v>
      </c>
      <c r="B726" s="40" t="str">
        <f t="shared" si="11"/>
        <v>2.1.1.1.0100101709491</v>
      </c>
      <c r="C726" s="40" t="str">
        <f>_xlfn.XLOOKUP(A726,ctas[Tipo Empleado],ctas[cta])</f>
        <v>2.1.1.1.01</v>
      </c>
      <c r="D726" s="40" t="s">
        <v>2620</v>
      </c>
      <c r="E726" s="40" t="str">
        <f>_xlfn.XLOOKUP(Tabla12[[#This Row],[codigo]],Tabla5[codigo],Tabla5[Empleado])</f>
        <v>JUAN FORTUNATO MUBARAK PEREZ</v>
      </c>
      <c r="F726" s="40" t="str">
        <f>_xlfn.XLOOKUP(Tabla12[[#This Row],[codigo]],Tabla5[codigo],Tabla5[Cargo])</f>
        <v>DIRECTOR (A)</v>
      </c>
      <c r="G726" s="40" t="str">
        <f>_xlfn.XLOOKUP(Tabla12[[#This Row],[codigo]],Tabla5[codigo],Tabla5[Lugar Funciones])</f>
        <v>DIRECCION NACIONAL DE PATRIMONIO MONUMENTAL</v>
      </c>
      <c r="H726" s="45" t="str">
        <f>Tabla12[[#This Row],[TIPO]]</f>
        <v>FIJO</v>
      </c>
      <c r="I726" s="45" t="e">
        <f>_xlfn.XLOOKUP(Tabla12[[#This Row],[nodoc]],'[1]Temporales 2022'!$B$146:$B$362,'[1]Temporales 2022'!$F$146:$F$362)</f>
        <v>#N/A</v>
      </c>
      <c r="J726" s="45" t="e">
        <f>_xlfn.XLOOKUP(Tabla12[[#This Row],[nodoc]],'[1]Temporales 2022'!$B$146:$B$362,'[1]Temporales 2022'!$G$146:$G$362)</f>
        <v>#N/A</v>
      </c>
      <c r="K726" s="43">
        <v>160000</v>
      </c>
      <c r="L726" s="45">
        <v>26218.87</v>
      </c>
      <c r="M726" s="43">
        <v>4864</v>
      </c>
      <c r="N726" s="43">
        <v>4592</v>
      </c>
      <c r="O726" s="44">
        <f>+Tabla12[[#This Row],[sbruto]]-Tabla12[[#This Row],[Impuesto Sobre la R]]-Tabla12[[#This Row],[Seguro Familiar de]]-Tabla12[[#This Row],[AFP]]-Tabla12[[#This Row],[sneto]]</f>
        <v>25</v>
      </c>
      <c r="P726" s="41">
        <v>124300.13</v>
      </c>
      <c r="Q726" s="15" t="str" cm="1">
        <f t="array" ref="Q726">_xlfn.XLOOKUP(Tabla12[[#This Row],[codigo]],Tabla5[codigo],LEFT(Tabla5[Genero],1))</f>
        <v>M</v>
      </c>
      <c r="R726" s="15" t="str">
        <f>_xlfn.XLOOKUP(Tabla12[[#This Row],[codigo]],Tabla5[codigo],Tabla5[Lugar Funciones Codigo])</f>
        <v>01.83.03.03</v>
      </c>
    </row>
    <row r="727" spans="1:18">
      <c r="A727" s="40" t="s">
        <v>11</v>
      </c>
      <c r="B727" s="40" t="str">
        <f t="shared" si="11"/>
        <v>2.1.1.1.0100117606137</v>
      </c>
      <c r="C727" s="40" t="str">
        <f>_xlfn.XLOOKUP(A727,ctas[Tipo Empleado],ctas[cta])</f>
        <v>2.1.1.1.01</v>
      </c>
      <c r="D727" s="40" t="s">
        <v>2480</v>
      </c>
      <c r="E727" s="40" t="str">
        <f>_xlfn.XLOOKUP(Tabla12[[#This Row],[codigo]],Tabla5[codigo],Tabla5[Empleado])</f>
        <v>ADRIAN ALEJANDRO GAÑAN SOTO</v>
      </c>
      <c r="F727" s="40" t="str">
        <f>_xlfn.XLOOKUP(Tabla12[[#This Row],[codigo]],Tabla5[codigo],Tabla5[Cargo])</f>
        <v>ENC. DE PROYECTOS</v>
      </c>
      <c r="G727" s="40" t="str">
        <f>_xlfn.XLOOKUP(Tabla12[[#This Row],[codigo]],Tabla5[codigo],Tabla5[Lugar Funciones])</f>
        <v>DIRECCION NACIONAL DE PATRIMONIO MONUMENTAL</v>
      </c>
      <c r="H727" s="45" t="str">
        <f>Tabla12[[#This Row],[TIPO]]</f>
        <v>FIJO</v>
      </c>
      <c r="I727" s="45" t="e">
        <f>_xlfn.XLOOKUP(Tabla12[[#This Row],[nodoc]],'[1]Temporales 2022'!$B$146:$B$362,'[1]Temporales 2022'!$F$146:$F$362)</f>
        <v>#N/A</v>
      </c>
      <c r="J727" s="45" t="e">
        <f>_xlfn.XLOOKUP(Tabla12[[#This Row],[nodoc]],'[1]Temporales 2022'!$B$146:$B$362,'[1]Temporales 2022'!$G$146:$G$362)</f>
        <v>#N/A</v>
      </c>
      <c r="K727" s="43">
        <v>150000</v>
      </c>
      <c r="L727" s="45">
        <v>23866.62</v>
      </c>
      <c r="M727" s="43">
        <v>4560</v>
      </c>
      <c r="N727" s="43">
        <v>4305</v>
      </c>
      <c r="O727" s="44">
        <f>+Tabla12[[#This Row],[sbruto]]-Tabla12[[#This Row],[Impuesto Sobre la R]]-Tabla12[[#This Row],[Seguro Familiar de]]-Tabla12[[#This Row],[AFP]]-Tabla12[[#This Row],[sneto]]</f>
        <v>375</v>
      </c>
      <c r="P727" s="41">
        <v>116893.38</v>
      </c>
      <c r="Q727" s="15" t="str" cm="1">
        <f t="array" ref="Q727">_xlfn.XLOOKUP(Tabla12[[#This Row],[codigo]],Tabla5[codigo],LEFT(Tabla5[Genero],1))</f>
        <v>M</v>
      </c>
      <c r="R727" s="15" t="str">
        <f>_xlfn.XLOOKUP(Tabla12[[#This Row],[codigo]],Tabla5[codigo],Tabla5[Lugar Funciones Codigo])</f>
        <v>01.83.03.03</v>
      </c>
    </row>
    <row r="728" spans="1:18">
      <c r="A728" s="40" t="s">
        <v>11</v>
      </c>
      <c r="B728" s="40" t="str">
        <f t="shared" si="11"/>
        <v>2.1.1.1.0100109591685</v>
      </c>
      <c r="C728" s="40" t="str">
        <f>_xlfn.XLOOKUP(A728,ctas[Tipo Empleado],ctas[cta])</f>
        <v>2.1.1.1.01</v>
      </c>
      <c r="D728" s="40" t="s">
        <v>1555</v>
      </c>
      <c r="E728" s="40" t="str">
        <f>_xlfn.XLOOKUP(Tabla12[[#This Row],[codigo]],Tabla5[codigo],Tabla5[Empleado])</f>
        <v>SANTA SUSANA TERRERO BATISTA</v>
      </c>
      <c r="F728" s="40" t="str">
        <f>_xlfn.XLOOKUP(Tabla12[[#This Row],[codigo]],Tabla5[codigo],Tabla5[Cargo])</f>
        <v>SUB-CONSULTORA JURIDICA</v>
      </c>
      <c r="G728" s="40" t="str">
        <f>_xlfn.XLOOKUP(Tabla12[[#This Row],[codigo]],Tabla5[codigo],Tabla5[Lugar Funciones])</f>
        <v>DIRECCION NACIONAL DE PATRIMONIO MONUMENTAL</v>
      </c>
      <c r="H728" s="45" t="str">
        <f>Tabla12[[#This Row],[TIPO]]</f>
        <v>FIJO</v>
      </c>
      <c r="I728" s="45" t="e">
        <f>_xlfn.XLOOKUP(Tabla12[[#This Row],[nodoc]],'[1]Temporales 2022'!$B$146:$B$362,'[1]Temporales 2022'!$F$146:$F$362)</f>
        <v>#N/A</v>
      </c>
      <c r="J728" s="45" t="e">
        <f>_xlfn.XLOOKUP(Tabla12[[#This Row],[nodoc]],'[1]Temporales 2022'!$B$146:$B$362,'[1]Temporales 2022'!$G$146:$G$362)</f>
        <v>#N/A</v>
      </c>
      <c r="K728" s="43">
        <v>60000</v>
      </c>
      <c r="L728" s="45">
        <v>3216.65</v>
      </c>
      <c r="M728" s="43">
        <v>1824</v>
      </c>
      <c r="N728" s="43">
        <v>1722</v>
      </c>
      <c r="O728" s="44">
        <f>+Tabla12[[#This Row],[sbruto]]-Tabla12[[#This Row],[Impuesto Sobre la R]]-Tabla12[[#This Row],[Seguro Familiar de]]-Tabla12[[#This Row],[AFP]]-Tabla12[[#This Row],[sneto]]</f>
        <v>21498.899999999998</v>
      </c>
      <c r="P728" s="41">
        <v>31738.45</v>
      </c>
      <c r="Q728" s="15" t="str" cm="1">
        <f t="array" ref="Q728">_xlfn.XLOOKUP(Tabla12[[#This Row],[codigo]],Tabla5[codigo],LEFT(Tabla5[Genero],1))</f>
        <v>F</v>
      </c>
      <c r="R728" s="15" t="str">
        <f>_xlfn.XLOOKUP(Tabla12[[#This Row],[codigo]],Tabla5[codigo],Tabla5[Lugar Funciones Codigo])</f>
        <v>01.83.03.03</v>
      </c>
    </row>
    <row r="729" spans="1:18">
      <c r="A729" s="40" t="s">
        <v>11</v>
      </c>
      <c r="B729" s="40" t="str">
        <f t="shared" si="11"/>
        <v>2.1.1.1.0100101005627</v>
      </c>
      <c r="C729" s="40" t="str">
        <f>_xlfn.XLOOKUP(A729,ctas[Tipo Empleado],ctas[cta])</f>
        <v>2.1.1.1.01</v>
      </c>
      <c r="D729" s="40" t="s">
        <v>2701</v>
      </c>
      <c r="E729" s="40" t="str">
        <f>_xlfn.XLOOKUP(Tabla12[[#This Row],[codigo]],Tabla5[codigo],Tabla5[Empleado])</f>
        <v>ROSA EVANGELISTA DE LOS BISONO ESPAILLAT</v>
      </c>
      <c r="F729" s="40" t="str">
        <f>_xlfn.XLOOKUP(Tabla12[[#This Row],[codigo]],Tabla5[codigo],Tabla5[Cargo])</f>
        <v>ASISTENTE</v>
      </c>
      <c r="G729" s="40" t="str">
        <f>_xlfn.XLOOKUP(Tabla12[[#This Row],[codigo]],Tabla5[codigo],Tabla5[Lugar Funciones])</f>
        <v>DIRECCION NACIONAL DE PATRIMONIO MONUMENTAL</v>
      </c>
      <c r="H729" s="45" t="str">
        <f>Tabla12[[#This Row],[TIPO]]</f>
        <v>FIJO</v>
      </c>
      <c r="I729" s="45" t="e">
        <f>_xlfn.XLOOKUP(Tabla12[[#This Row],[nodoc]],'[1]Temporales 2022'!$B$146:$B$362,'[1]Temporales 2022'!$F$146:$F$362)</f>
        <v>#N/A</v>
      </c>
      <c r="J729" s="45" t="e">
        <f>_xlfn.XLOOKUP(Tabla12[[#This Row],[nodoc]],'[1]Temporales 2022'!$B$146:$B$362,'[1]Temporales 2022'!$G$146:$G$362)</f>
        <v>#N/A</v>
      </c>
      <c r="K729" s="43">
        <v>55000</v>
      </c>
      <c r="L729" s="45">
        <v>2559.6799999999998</v>
      </c>
      <c r="M729" s="43">
        <v>1672</v>
      </c>
      <c r="N729" s="43">
        <v>1578.5</v>
      </c>
      <c r="O729" s="44">
        <f>+Tabla12[[#This Row],[sbruto]]-Tabla12[[#This Row],[Impuesto Sobre la R]]-Tabla12[[#This Row],[Seguro Familiar de]]-Tabla12[[#This Row],[AFP]]-Tabla12[[#This Row],[sneto]]</f>
        <v>25</v>
      </c>
      <c r="P729" s="41">
        <v>49164.82</v>
      </c>
      <c r="Q729" s="15" t="str" cm="1">
        <f t="array" ref="Q729">_xlfn.XLOOKUP(Tabla12[[#This Row],[codigo]],Tabla5[codigo],LEFT(Tabla5[Genero],1))</f>
        <v>F</v>
      </c>
      <c r="R729" s="15" t="str">
        <f>_xlfn.XLOOKUP(Tabla12[[#This Row],[codigo]],Tabla5[codigo],Tabla5[Lugar Funciones Codigo])</f>
        <v>01.83.03.03</v>
      </c>
    </row>
    <row r="730" spans="1:18">
      <c r="A730" s="40" t="s">
        <v>11</v>
      </c>
      <c r="B730" s="40" t="str">
        <f t="shared" si="11"/>
        <v>2.1.1.1.0100112336425</v>
      </c>
      <c r="C730" s="40" t="str">
        <f>_xlfn.XLOOKUP(A730,ctas[Tipo Empleado],ctas[cta])</f>
        <v>2.1.1.1.01</v>
      </c>
      <c r="D730" s="40" t="s">
        <v>1484</v>
      </c>
      <c r="E730" s="40" t="str">
        <f>_xlfn.XLOOKUP(Tabla12[[#This Row],[codigo]],Tabla5[codigo],Tabla5[Empleado])</f>
        <v>EVELYN ROSANNA FERNANDEZ HERNANDEZ</v>
      </c>
      <c r="F730" s="40" t="str">
        <f>_xlfn.XLOOKUP(Tabla12[[#This Row],[codigo]],Tabla5[codigo],Tabla5[Cargo])</f>
        <v>COORD. DE RECURSOS HUMANOS</v>
      </c>
      <c r="G730" s="40" t="str">
        <f>_xlfn.XLOOKUP(Tabla12[[#This Row],[codigo]],Tabla5[codigo],Tabla5[Lugar Funciones])</f>
        <v>DIRECCION NACIONAL DE PATRIMONIO MONUMENTAL</v>
      </c>
      <c r="H730" s="45" t="str">
        <f>Tabla12[[#This Row],[TIPO]]</f>
        <v>FIJO</v>
      </c>
      <c r="I730" s="45" t="e">
        <f>_xlfn.XLOOKUP(Tabla12[[#This Row],[nodoc]],'[1]Temporales 2022'!$B$146:$B$362,'[1]Temporales 2022'!$F$146:$F$362)</f>
        <v>#N/A</v>
      </c>
      <c r="J730" s="45" t="e">
        <f>_xlfn.XLOOKUP(Tabla12[[#This Row],[nodoc]],'[1]Temporales 2022'!$B$146:$B$362,'[1]Temporales 2022'!$G$146:$G$362)</f>
        <v>#N/A</v>
      </c>
      <c r="K730" s="43">
        <v>50000</v>
      </c>
      <c r="L730" s="45">
        <v>1651.48</v>
      </c>
      <c r="M730" s="43">
        <v>1520</v>
      </c>
      <c r="N730" s="43">
        <v>1435</v>
      </c>
      <c r="O730" s="44">
        <f>+Tabla12[[#This Row],[sbruto]]-Tabla12[[#This Row],[Impuesto Sobre la R]]-Tabla12[[#This Row],[Seguro Familiar de]]-Tabla12[[#This Row],[AFP]]-Tabla12[[#This Row],[sneto]]</f>
        <v>21596.549999999996</v>
      </c>
      <c r="P730" s="41">
        <v>23796.97</v>
      </c>
      <c r="Q730" s="15" t="str" cm="1">
        <f t="array" ref="Q730">_xlfn.XLOOKUP(Tabla12[[#This Row],[codigo]],Tabla5[codigo],LEFT(Tabla5[Genero],1))</f>
        <v>F</v>
      </c>
      <c r="R730" s="15" t="str">
        <f>_xlfn.XLOOKUP(Tabla12[[#This Row],[codigo]],Tabla5[codigo],Tabla5[Lugar Funciones Codigo])</f>
        <v>01.83.03.03</v>
      </c>
    </row>
    <row r="731" spans="1:18">
      <c r="A731" s="40" t="s">
        <v>11</v>
      </c>
      <c r="B731" s="40" t="str">
        <f t="shared" si="11"/>
        <v>2.1.1.1.0100102613379</v>
      </c>
      <c r="C731" s="40" t="str">
        <f>_xlfn.XLOOKUP(A731,ctas[Tipo Empleado],ctas[cta])</f>
        <v>2.1.1.1.01</v>
      </c>
      <c r="D731" s="40" t="s">
        <v>2498</v>
      </c>
      <c r="E731" s="40" t="str">
        <f>_xlfn.XLOOKUP(Tabla12[[#This Row],[codigo]],Tabla5[codigo],Tabla5[Empleado])</f>
        <v>ANGELA MARIA ESCOTO MONEGRO</v>
      </c>
      <c r="F731" s="40" t="str">
        <f>_xlfn.XLOOKUP(Tabla12[[#This Row],[codigo]],Tabla5[codigo],Tabla5[Cargo])</f>
        <v>ANALISTA</v>
      </c>
      <c r="G731" s="40" t="str">
        <f>_xlfn.XLOOKUP(Tabla12[[#This Row],[codigo]],Tabla5[codigo],Tabla5[Lugar Funciones])</f>
        <v>DIRECCION NACIONAL DE PATRIMONIO MONUMENTAL</v>
      </c>
      <c r="H731" s="45" t="str">
        <f>Tabla12[[#This Row],[TIPO]]</f>
        <v>FIJO</v>
      </c>
      <c r="I731" s="45" t="e">
        <f>_xlfn.XLOOKUP(Tabla12[[#This Row],[nodoc]],'[1]Temporales 2022'!$B$146:$B$362,'[1]Temporales 2022'!$F$146:$F$362)</f>
        <v>#N/A</v>
      </c>
      <c r="J731" s="45" t="e">
        <f>_xlfn.XLOOKUP(Tabla12[[#This Row],[nodoc]],'[1]Temporales 2022'!$B$146:$B$362,'[1]Temporales 2022'!$G$146:$G$362)</f>
        <v>#N/A</v>
      </c>
      <c r="K731" s="43">
        <v>49116</v>
      </c>
      <c r="L731" s="45">
        <v>1729.24</v>
      </c>
      <c r="M731" s="43">
        <v>1493.13</v>
      </c>
      <c r="N731" s="43">
        <v>1409.63</v>
      </c>
      <c r="O731" s="44">
        <f>+Tabla12[[#This Row],[sbruto]]-Tabla12[[#This Row],[Impuesto Sobre la R]]-Tabla12[[#This Row],[Seguro Familiar de]]-Tabla12[[#This Row],[AFP]]-Tabla12[[#This Row],[sneto]]</f>
        <v>25.000000000007276</v>
      </c>
      <c r="P731" s="41">
        <v>44459</v>
      </c>
      <c r="Q731" s="15" t="str" cm="1">
        <f t="array" ref="Q731">_xlfn.XLOOKUP(Tabla12[[#This Row],[codigo]],Tabla5[codigo],LEFT(Tabla5[Genero],1))</f>
        <v>F</v>
      </c>
      <c r="R731" s="15" t="str">
        <f>_xlfn.XLOOKUP(Tabla12[[#This Row],[codigo]],Tabla5[codigo],Tabla5[Lugar Funciones Codigo])</f>
        <v>01.83.03.03</v>
      </c>
    </row>
    <row r="732" spans="1:18">
      <c r="A732" s="40" t="s">
        <v>11</v>
      </c>
      <c r="B732" s="40" t="str">
        <f t="shared" si="11"/>
        <v>2.1.1.1.0100109862979</v>
      </c>
      <c r="C732" s="40" t="str">
        <f>_xlfn.XLOOKUP(A732,ctas[Tipo Empleado],ctas[cta])</f>
        <v>2.1.1.1.01</v>
      </c>
      <c r="D732" s="40" t="s">
        <v>1472</v>
      </c>
      <c r="E732" s="40" t="str">
        <f>_xlfn.XLOOKUP(Tabla12[[#This Row],[codigo]],Tabla5[codigo],Tabla5[Empleado])</f>
        <v>CARMEN VELEZ VICENTE</v>
      </c>
      <c r="F732" s="40" t="str">
        <f>_xlfn.XLOOKUP(Tabla12[[#This Row],[codigo]],Tabla5[codigo],Tabla5[Cargo])</f>
        <v>SECRETARIA DEL GOBERNADOR</v>
      </c>
      <c r="G732" s="40" t="str">
        <f>_xlfn.XLOOKUP(Tabla12[[#This Row],[codigo]],Tabla5[codigo],Tabla5[Lugar Funciones])</f>
        <v>DIRECCION NACIONAL DE PATRIMONIO MONUMENTAL</v>
      </c>
      <c r="H732" s="45" t="str">
        <f>Tabla12[[#This Row],[TIPO]]</f>
        <v>FIJO</v>
      </c>
      <c r="I732" s="45" t="e">
        <f>_xlfn.XLOOKUP(Tabla12[[#This Row],[nodoc]],'[1]Temporales 2022'!$B$146:$B$362,'[1]Temporales 2022'!$F$146:$F$362)</f>
        <v>#N/A</v>
      </c>
      <c r="J732" s="45" t="e">
        <f>_xlfn.XLOOKUP(Tabla12[[#This Row],[nodoc]],'[1]Temporales 2022'!$B$146:$B$362,'[1]Temporales 2022'!$G$146:$G$362)</f>
        <v>#N/A</v>
      </c>
      <c r="K732" s="43">
        <v>35000</v>
      </c>
      <c r="L732" s="46">
        <v>0</v>
      </c>
      <c r="M732" s="43">
        <v>1064</v>
      </c>
      <c r="N732" s="43">
        <v>1004.5</v>
      </c>
      <c r="O732" s="44">
        <f>+Tabla12[[#This Row],[sbruto]]-Tabla12[[#This Row],[Impuesto Sobre la R]]-Tabla12[[#This Row],[Seguro Familiar de]]-Tabla12[[#This Row],[AFP]]-Tabla12[[#This Row],[sneto]]</f>
        <v>20794</v>
      </c>
      <c r="P732" s="41">
        <v>12137.5</v>
      </c>
      <c r="Q732" s="15" t="str" cm="1">
        <f t="array" ref="Q732">_xlfn.XLOOKUP(Tabla12[[#This Row],[codigo]],Tabla5[codigo],LEFT(Tabla5[Genero],1))</f>
        <v>F</v>
      </c>
      <c r="R732" s="15" t="str">
        <f>_xlfn.XLOOKUP(Tabla12[[#This Row],[codigo]],Tabla5[codigo],Tabla5[Lugar Funciones Codigo])</f>
        <v>01.83.03.03</v>
      </c>
    </row>
    <row r="733" spans="1:18">
      <c r="A733" s="40" t="s">
        <v>11</v>
      </c>
      <c r="B733" s="40" t="str">
        <f t="shared" si="11"/>
        <v>2.1.1.1.0140221068394</v>
      </c>
      <c r="C733" s="40" t="str">
        <f>_xlfn.XLOOKUP(A733,ctas[Tipo Empleado],ctas[cta])</f>
        <v>2.1.1.1.01</v>
      </c>
      <c r="D733" s="40" t="s">
        <v>2547</v>
      </c>
      <c r="E733" s="40" t="str">
        <f>_xlfn.XLOOKUP(Tabla12[[#This Row],[codigo]],Tabla5[codigo],Tabla5[Empleado])</f>
        <v>EMMANUEL ESPINAL BELLIARD</v>
      </c>
      <c r="F733" s="40" t="str">
        <f>_xlfn.XLOOKUP(Tabla12[[#This Row],[codigo]],Tabla5[codigo],Tabla5[Cargo])</f>
        <v>AUXILIAR ADMINISTRATIVO (A)</v>
      </c>
      <c r="G733" s="40" t="str">
        <f>_xlfn.XLOOKUP(Tabla12[[#This Row],[codigo]],Tabla5[codigo],Tabla5[Lugar Funciones])</f>
        <v>DIRECCION NACIONAL DE PATRIMONIO MONUMENTAL</v>
      </c>
      <c r="H733" s="45" t="str">
        <f>Tabla12[[#This Row],[TIPO]]</f>
        <v>FIJO</v>
      </c>
      <c r="I733" s="45" t="e">
        <f>_xlfn.XLOOKUP(Tabla12[[#This Row],[nodoc]],'[1]Temporales 2022'!$B$146:$B$362,'[1]Temporales 2022'!$F$146:$F$362)</f>
        <v>#N/A</v>
      </c>
      <c r="J733" s="45" t="e">
        <f>_xlfn.XLOOKUP(Tabla12[[#This Row],[nodoc]],'[1]Temporales 2022'!$B$146:$B$362,'[1]Temporales 2022'!$G$146:$G$362)</f>
        <v>#N/A</v>
      </c>
      <c r="K733" s="43">
        <v>35000</v>
      </c>
      <c r="L733" s="46">
        <v>0</v>
      </c>
      <c r="M733" s="43">
        <v>1064</v>
      </c>
      <c r="N733" s="43">
        <v>1004.5</v>
      </c>
      <c r="O733" s="44">
        <f>+Tabla12[[#This Row],[sbruto]]-Tabla12[[#This Row],[Impuesto Sobre la R]]-Tabla12[[#This Row],[Seguro Familiar de]]-Tabla12[[#This Row],[AFP]]-Tabla12[[#This Row],[sneto]]</f>
        <v>4071</v>
      </c>
      <c r="P733" s="41">
        <v>28860.5</v>
      </c>
      <c r="Q733" s="15" t="str" cm="1">
        <f t="array" ref="Q733">_xlfn.XLOOKUP(Tabla12[[#This Row],[codigo]],Tabla5[codigo],LEFT(Tabla5[Genero],1))</f>
        <v>M</v>
      </c>
      <c r="R733" s="15" t="str">
        <f>_xlfn.XLOOKUP(Tabla12[[#This Row],[codigo]],Tabla5[codigo],Tabla5[Lugar Funciones Codigo])</f>
        <v>01.83.03.03</v>
      </c>
    </row>
    <row r="734" spans="1:18">
      <c r="A734" s="40" t="s">
        <v>11</v>
      </c>
      <c r="B734" s="40" t="str">
        <f t="shared" si="11"/>
        <v>2.1.1.1.0104000017915</v>
      </c>
      <c r="C734" s="40" t="str">
        <f>_xlfn.XLOOKUP(A734,ctas[Tipo Empleado],ctas[cta])</f>
        <v>2.1.1.1.01</v>
      </c>
      <c r="D734" s="40" t="s">
        <v>2735</v>
      </c>
      <c r="E734" s="40" t="str">
        <f>_xlfn.XLOOKUP(Tabla12[[#This Row],[codigo]],Tabla5[codigo],Tabla5[Empleado])</f>
        <v>YNES ALTAGRACIA SANDOVAL DE BAQUERO</v>
      </c>
      <c r="F734" s="40" t="str">
        <f>_xlfn.XLOOKUP(Tabla12[[#This Row],[codigo]],Tabla5[codigo],Tabla5[Cargo])</f>
        <v>SECRETARIA</v>
      </c>
      <c r="G734" s="40" t="str">
        <f>_xlfn.XLOOKUP(Tabla12[[#This Row],[codigo]],Tabla5[codigo],Tabla5[Lugar Funciones])</f>
        <v>DIRECCION NACIONAL DE PATRIMONIO MONUMENTAL</v>
      </c>
      <c r="H734" s="45" t="str">
        <f>Tabla12[[#This Row],[TIPO]]</f>
        <v>FIJO</v>
      </c>
      <c r="I734" s="45" t="e">
        <f>_xlfn.XLOOKUP(Tabla12[[#This Row],[nodoc]],'[1]Temporales 2022'!$B$146:$B$362,'[1]Temporales 2022'!$F$146:$F$362)</f>
        <v>#N/A</v>
      </c>
      <c r="J734" s="45" t="e">
        <f>_xlfn.XLOOKUP(Tabla12[[#This Row],[nodoc]],'[1]Temporales 2022'!$B$146:$B$362,'[1]Temporales 2022'!$G$146:$G$362)</f>
        <v>#N/A</v>
      </c>
      <c r="K734" s="43">
        <v>35000</v>
      </c>
      <c r="L734" s="46">
        <v>0</v>
      </c>
      <c r="M734" s="43">
        <v>1064</v>
      </c>
      <c r="N734" s="43">
        <v>1004.5</v>
      </c>
      <c r="O734" s="44">
        <f>+Tabla12[[#This Row],[sbruto]]-Tabla12[[#This Row],[Impuesto Sobre la R]]-Tabla12[[#This Row],[Seguro Familiar de]]-Tabla12[[#This Row],[AFP]]-Tabla12[[#This Row],[sneto]]</f>
        <v>25</v>
      </c>
      <c r="P734" s="41">
        <v>32906.5</v>
      </c>
      <c r="Q734" s="15" t="str" cm="1">
        <f t="array" ref="Q734">_xlfn.XLOOKUP(Tabla12[[#This Row],[codigo]],Tabla5[codigo],LEFT(Tabla5[Genero],1))</f>
        <v>F</v>
      </c>
      <c r="R734" s="15" t="str">
        <f>_xlfn.XLOOKUP(Tabla12[[#This Row],[codigo]],Tabla5[codigo],Tabla5[Lugar Funciones Codigo])</f>
        <v>01.83.03.03</v>
      </c>
    </row>
    <row r="735" spans="1:18">
      <c r="A735" s="40" t="s">
        <v>11</v>
      </c>
      <c r="B735" s="40" t="str">
        <f t="shared" si="11"/>
        <v>2.1.1.1.0100105605232</v>
      </c>
      <c r="C735" s="40" t="str">
        <f>_xlfn.XLOOKUP(A735,ctas[Tipo Empleado],ctas[cta])</f>
        <v>2.1.1.1.01</v>
      </c>
      <c r="D735" s="40" t="s">
        <v>2747</v>
      </c>
      <c r="E735" s="40" t="str">
        <f>_xlfn.XLOOKUP(Tabla12[[#This Row],[codigo]],Tabla5[codigo],Tabla5[Empleado])</f>
        <v>ZORAIDA LIBERTAD MONTERO MEDINA</v>
      </c>
      <c r="F735" s="40" t="str">
        <f>_xlfn.XLOOKUP(Tabla12[[#This Row],[codigo]],Tabla5[codigo],Tabla5[Cargo])</f>
        <v>ENC. PAT. MON. REG. ESTE S.P.M</v>
      </c>
      <c r="G735" s="40" t="str">
        <f>_xlfn.XLOOKUP(Tabla12[[#This Row],[codigo]],Tabla5[codigo],Tabla5[Lugar Funciones])</f>
        <v>DIRECCION NACIONAL DE PATRIMONIO MONUMENTAL</v>
      </c>
      <c r="H735" s="45" t="str">
        <f>Tabla12[[#This Row],[TIPO]]</f>
        <v>FIJO</v>
      </c>
      <c r="I735" s="45" t="e">
        <f>_xlfn.XLOOKUP(Tabla12[[#This Row],[nodoc]],'[1]Temporales 2022'!$B$146:$B$362,'[1]Temporales 2022'!$F$146:$F$362)</f>
        <v>#N/A</v>
      </c>
      <c r="J735" s="45" t="e">
        <f>_xlfn.XLOOKUP(Tabla12[[#This Row],[nodoc]],'[1]Temporales 2022'!$B$146:$B$362,'[1]Temporales 2022'!$G$146:$G$362)</f>
        <v>#N/A</v>
      </c>
      <c r="K735" s="43">
        <v>35000</v>
      </c>
      <c r="L735" s="46">
        <v>0</v>
      </c>
      <c r="M735" s="43">
        <v>1064</v>
      </c>
      <c r="N735" s="43">
        <v>1004.5</v>
      </c>
      <c r="O735" s="44">
        <f>+Tabla12[[#This Row],[sbruto]]-Tabla12[[#This Row],[Impuesto Sobre la R]]-Tabla12[[#This Row],[Seguro Familiar de]]-Tabla12[[#This Row],[AFP]]-Tabla12[[#This Row],[sneto]]</f>
        <v>375</v>
      </c>
      <c r="P735" s="41">
        <v>32556.5</v>
      </c>
      <c r="Q735" s="15" t="str" cm="1">
        <f t="array" ref="Q735">_xlfn.XLOOKUP(Tabla12[[#This Row],[codigo]],Tabla5[codigo],LEFT(Tabla5[Genero],1))</f>
        <v>F</v>
      </c>
      <c r="R735" s="15" t="str">
        <f>_xlfn.XLOOKUP(Tabla12[[#This Row],[codigo]],Tabla5[codigo],Tabla5[Lugar Funciones Codigo])</f>
        <v>01.83.03.03</v>
      </c>
    </row>
    <row r="736" spans="1:18">
      <c r="A736" s="40" t="s">
        <v>11</v>
      </c>
      <c r="B736" s="40" t="str">
        <f t="shared" si="11"/>
        <v>2.1.1.1.0100100637529</v>
      </c>
      <c r="C736" s="40" t="str">
        <f>_xlfn.XLOOKUP(A736,ctas[Tipo Empleado],ctas[cta])</f>
        <v>2.1.1.1.01</v>
      </c>
      <c r="D736" s="40" t="s">
        <v>2649</v>
      </c>
      <c r="E736" s="40" t="str">
        <f>_xlfn.XLOOKUP(Tabla12[[#This Row],[codigo]],Tabla5[codigo],Tabla5[Empleado])</f>
        <v>MARIA DEL CARMEN RODRIGUEZ FUERTES</v>
      </c>
      <c r="F736" s="40" t="str">
        <f>_xlfn.XLOOKUP(Tabla12[[#This Row],[codigo]],Tabla5[codigo],Tabla5[Cargo])</f>
        <v>ENC. DE TRAMITACION DE PROYECT</v>
      </c>
      <c r="G736" s="40" t="str">
        <f>_xlfn.XLOOKUP(Tabla12[[#This Row],[codigo]],Tabla5[codigo],Tabla5[Lugar Funciones])</f>
        <v>DIRECCION NACIONAL DE PATRIMONIO MONUMENTAL</v>
      </c>
      <c r="H736" s="45" t="str">
        <f>Tabla12[[#This Row],[TIPO]]</f>
        <v>FIJO</v>
      </c>
      <c r="I736" s="45" t="e">
        <f>_xlfn.XLOOKUP(Tabla12[[#This Row],[nodoc]],'[1]Temporales 2022'!$B$146:$B$362,'[1]Temporales 2022'!$F$146:$F$362)</f>
        <v>#N/A</v>
      </c>
      <c r="J736" s="45" t="e">
        <f>_xlfn.XLOOKUP(Tabla12[[#This Row],[nodoc]],'[1]Temporales 2022'!$B$146:$B$362,'[1]Temporales 2022'!$G$146:$G$362)</f>
        <v>#N/A</v>
      </c>
      <c r="K736" s="43">
        <v>31500</v>
      </c>
      <c r="L736" s="46">
        <v>0</v>
      </c>
      <c r="M736" s="43">
        <v>957.6</v>
      </c>
      <c r="N736" s="43">
        <v>904.05</v>
      </c>
      <c r="O736" s="44">
        <f>+Tabla12[[#This Row],[sbruto]]-Tabla12[[#This Row],[Impuesto Sobre la R]]-Tabla12[[#This Row],[Seguro Familiar de]]-Tabla12[[#This Row],[AFP]]-Tabla12[[#This Row],[sneto]]</f>
        <v>25.000000000003638</v>
      </c>
      <c r="P736" s="41">
        <v>29613.35</v>
      </c>
      <c r="Q736" s="15" t="str" cm="1">
        <f t="array" ref="Q736">_xlfn.XLOOKUP(Tabla12[[#This Row],[codigo]],Tabla5[codigo],LEFT(Tabla5[Genero],1))</f>
        <v>F</v>
      </c>
      <c r="R736" s="15" t="str">
        <f>_xlfn.XLOOKUP(Tabla12[[#This Row],[codigo]],Tabla5[codigo],Tabla5[Lugar Funciones Codigo])</f>
        <v>01.83.03.03</v>
      </c>
    </row>
    <row r="737" spans="1:18">
      <c r="A737" s="40" t="s">
        <v>11</v>
      </c>
      <c r="B737" s="40" t="str">
        <f t="shared" si="11"/>
        <v>2.1.1.1.0100116111014</v>
      </c>
      <c r="C737" s="40" t="str">
        <f>_xlfn.XLOOKUP(A737,ctas[Tipo Empleado],ctas[cta])</f>
        <v>2.1.1.1.01</v>
      </c>
      <c r="D737" s="40" t="s">
        <v>2659</v>
      </c>
      <c r="E737" s="40" t="str">
        <f>_xlfn.XLOOKUP(Tabla12[[#This Row],[codigo]],Tabla5[codigo],Tabla5[Empleado])</f>
        <v>MARTA BERNARDITA DE LOURDES MEJIA DE OLEO</v>
      </c>
      <c r="F737" s="40" t="str">
        <f>_xlfn.XLOOKUP(Tabla12[[#This Row],[codigo]],Tabla5[codigo],Tabla5[Cargo])</f>
        <v>SECRETARIA</v>
      </c>
      <c r="G737" s="40" t="str">
        <f>_xlfn.XLOOKUP(Tabla12[[#This Row],[codigo]],Tabla5[codigo],Tabla5[Lugar Funciones])</f>
        <v>DIRECCION NACIONAL DE PATRIMONIO MONUMENTAL</v>
      </c>
      <c r="H737" s="43" t="str">
        <f>Tabla12[[#This Row],[TIPO]]</f>
        <v>FIJO</v>
      </c>
      <c r="I737" s="43" t="e">
        <f>_xlfn.XLOOKUP(Tabla12[[#This Row],[nodoc]],'[1]Temporales 2022'!$B$146:$B$362,'[1]Temporales 2022'!$F$146:$F$362)</f>
        <v>#N/A</v>
      </c>
      <c r="J737" s="43" t="e">
        <f>_xlfn.XLOOKUP(Tabla12[[#This Row],[nodoc]],'[1]Temporales 2022'!$B$146:$B$362,'[1]Temporales 2022'!$G$146:$G$362)</f>
        <v>#N/A</v>
      </c>
      <c r="K737" s="43">
        <v>31500</v>
      </c>
      <c r="L737" s="44">
        <v>0</v>
      </c>
      <c r="M737" s="43">
        <v>957.6</v>
      </c>
      <c r="N737" s="43">
        <v>904.05</v>
      </c>
      <c r="O737" s="44">
        <f>+Tabla12[[#This Row],[sbruto]]-Tabla12[[#This Row],[Impuesto Sobre la R]]-Tabla12[[#This Row],[Seguro Familiar de]]-Tabla12[[#This Row],[AFP]]-Tabla12[[#This Row],[sneto]]</f>
        <v>1021.0000000000036</v>
      </c>
      <c r="P737" s="41">
        <v>28617.35</v>
      </c>
      <c r="Q737" s="15" t="str" cm="1">
        <f t="array" ref="Q737">_xlfn.XLOOKUP(Tabla12[[#This Row],[codigo]],Tabla5[codigo],LEFT(Tabla5[Genero],1))</f>
        <v>F</v>
      </c>
      <c r="R737" s="15" t="str">
        <f>_xlfn.XLOOKUP(Tabla12[[#This Row],[codigo]],Tabla5[codigo],Tabla5[Lugar Funciones Codigo])</f>
        <v>01.83.03.03</v>
      </c>
    </row>
    <row r="738" spans="1:18">
      <c r="A738" s="40" t="s">
        <v>11</v>
      </c>
      <c r="B738" s="40" t="str">
        <f t="shared" si="11"/>
        <v>2.1.1.1.0100101631950</v>
      </c>
      <c r="C738" s="40" t="str">
        <f>_xlfn.XLOOKUP(A738,ctas[Tipo Empleado],ctas[cta])</f>
        <v>2.1.1.1.01</v>
      </c>
      <c r="D738" s="40" t="s">
        <v>2713</v>
      </c>
      <c r="E738" s="40" t="str">
        <f>_xlfn.XLOOKUP(Tabla12[[#This Row],[codigo]],Tabla5[codigo],Tabla5[Empleado])</f>
        <v>TEMISTOCLES GUILLERMO ARISTY DIAZ</v>
      </c>
      <c r="F738" s="40" t="str">
        <f>_xlfn.XLOOKUP(Tabla12[[#This Row],[codigo]],Tabla5[codigo],Tabla5[Cargo])</f>
        <v>ARQUITECTO (A)</v>
      </c>
      <c r="G738" s="40" t="str">
        <f>_xlfn.XLOOKUP(Tabla12[[#This Row],[codigo]],Tabla5[codigo],Tabla5[Lugar Funciones])</f>
        <v>DIRECCION NACIONAL DE PATRIMONIO MONUMENTAL</v>
      </c>
      <c r="H738" s="45" t="str">
        <f>Tabla12[[#This Row],[TIPO]]</f>
        <v>FIJO</v>
      </c>
      <c r="I738" s="45" t="e">
        <f>_xlfn.XLOOKUP(Tabla12[[#This Row],[nodoc]],'[1]Temporales 2022'!$B$146:$B$362,'[1]Temporales 2022'!$F$146:$F$362)</f>
        <v>#N/A</v>
      </c>
      <c r="J738" s="45" t="e">
        <f>_xlfn.XLOOKUP(Tabla12[[#This Row],[nodoc]],'[1]Temporales 2022'!$B$146:$B$362,'[1]Temporales 2022'!$G$146:$G$362)</f>
        <v>#N/A</v>
      </c>
      <c r="K738" s="43">
        <v>31500</v>
      </c>
      <c r="L738" s="46">
        <v>0</v>
      </c>
      <c r="M738" s="43">
        <v>957.6</v>
      </c>
      <c r="N738" s="43">
        <v>904.05</v>
      </c>
      <c r="O738" s="44">
        <f>+Tabla12[[#This Row],[sbruto]]-Tabla12[[#This Row],[Impuesto Sobre la R]]-Tabla12[[#This Row],[Seguro Familiar de]]-Tabla12[[#This Row],[AFP]]-Tabla12[[#This Row],[sneto]]</f>
        <v>1366.0000000000036</v>
      </c>
      <c r="P738" s="41">
        <v>28272.35</v>
      </c>
      <c r="Q738" s="15" t="str" cm="1">
        <f t="array" ref="Q738">_xlfn.XLOOKUP(Tabla12[[#This Row],[codigo]],Tabla5[codigo],LEFT(Tabla5[Genero],1))</f>
        <v>M</v>
      </c>
      <c r="R738" s="15" t="str">
        <f>_xlfn.XLOOKUP(Tabla12[[#This Row],[codigo]],Tabla5[codigo],Tabla5[Lugar Funciones Codigo])</f>
        <v>01.83.03.03</v>
      </c>
    </row>
    <row r="739" spans="1:18">
      <c r="A739" s="40" t="s">
        <v>11</v>
      </c>
      <c r="B739" s="40" t="str">
        <f t="shared" si="11"/>
        <v>2.1.1.1.0104000139024</v>
      </c>
      <c r="C739" s="40" t="str">
        <f>_xlfn.XLOOKUP(A739,ctas[Tipo Empleado],ctas[cta])</f>
        <v>2.1.1.1.01</v>
      </c>
      <c r="D739" s="40" t="s">
        <v>2561</v>
      </c>
      <c r="E739" s="40" t="str">
        <f>_xlfn.XLOOKUP(Tabla12[[#This Row],[codigo]],Tabla5[codigo],Tabla5[Empleado])</f>
        <v>FERNANDO NUÑEZ RODRIGUEZ</v>
      </c>
      <c r="F739" s="40" t="str">
        <f>_xlfn.XLOOKUP(Tabla12[[#This Row],[codigo]],Tabla5[codigo],Tabla5[Cargo])</f>
        <v>SUPERVISOR DE SEGURIDAD</v>
      </c>
      <c r="G739" s="40" t="str">
        <f>_xlfn.XLOOKUP(Tabla12[[#This Row],[codigo]],Tabla5[codigo],Tabla5[Lugar Funciones])</f>
        <v>DIRECCION NACIONAL DE PATRIMONIO MONUMENTAL</v>
      </c>
      <c r="H739" s="45" t="str">
        <f>Tabla12[[#This Row],[TIPO]]</f>
        <v>FIJO</v>
      </c>
      <c r="I739" s="45" t="e">
        <f>_xlfn.XLOOKUP(Tabla12[[#This Row],[nodoc]],'[1]Temporales 2022'!$B$146:$B$362,'[1]Temporales 2022'!$F$146:$F$362)</f>
        <v>#N/A</v>
      </c>
      <c r="J739" s="45" t="e">
        <f>_xlfn.XLOOKUP(Tabla12[[#This Row],[nodoc]],'[1]Temporales 2022'!$B$146:$B$362,'[1]Temporales 2022'!$G$146:$G$362)</f>
        <v>#N/A</v>
      </c>
      <c r="K739" s="43">
        <v>30000</v>
      </c>
      <c r="L739" s="46">
        <v>0</v>
      </c>
      <c r="M739" s="43">
        <v>912</v>
      </c>
      <c r="N739" s="43">
        <v>861</v>
      </c>
      <c r="O739" s="44">
        <f>+Tabla12[[#This Row],[sbruto]]-Tabla12[[#This Row],[Impuesto Sobre la R]]-Tabla12[[#This Row],[Seguro Familiar de]]-Tabla12[[#This Row],[AFP]]-Tabla12[[#This Row],[sneto]]</f>
        <v>25</v>
      </c>
      <c r="P739" s="41">
        <v>28202</v>
      </c>
      <c r="Q739" s="15" t="str" cm="1">
        <f t="array" ref="Q739">_xlfn.XLOOKUP(Tabla12[[#This Row],[codigo]],Tabla5[codigo],LEFT(Tabla5[Genero],1))</f>
        <v>M</v>
      </c>
      <c r="R739" s="15" t="str">
        <f>_xlfn.XLOOKUP(Tabla12[[#This Row],[codigo]],Tabla5[codigo],Tabla5[Lugar Funciones Codigo])</f>
        <v>01.83.03.03</v>
      </c>
    </row>
    <row r="740" spans="1:18">
      <c r="A740" s="40" t="s">
        <v>11</v>
      </c>
      <c r="B740" s="40" t="str">
        <f t="shared" si="11"/>
        <v>2.1.1.1.0100110975398</v>
      </c>
      <c r="C740" s="40" t="str">
        <f>_xlfn.XLOOKUP(A740,ctas[Tipo Empleado],ctas[cta])</f>
        <v>2.1.1.1.01</v>
      </c>
      <c r="D740" s="40" t="s">
        <v>2598</v>
      </c>
      <c r="E740" s="40" t="str">
        <f>_xlfn.XLOOKUP(Tabla12[[#This Row],[codigo]],Tabla5[codigo],Tabla5[Empleado])</f>
        <v>JOSE DE LA CRUZ LOPEZ GOMEZ</v>
      </c>
      <c r="F740" s="40" t="str">
        <f>_xlfn.XLOOKUP(Tabla12[[#This Row],[codigo]],Tabla5[codigo],Tabla5[Cargo])</f>
        <v>CHOFER</v>
      </c>
      <c r="G740" s="40" t="str">
        <f>_xlfn.XLOOKUP(Tabla12[[#This Row],[codigo]],Tabla5[codigo],Tabla5[Lugar Funciones])</f>
        <v>DIRECCION NACIONAL DE PATRIMONIO MONUMENTAL</v>
      </c>
      <c r="H740" s="45" t="str">
        <f>Tabla12[[#This Row],[TIPO]]</f>
        <v>FIJO</v>
      </c>
      <c r="I740" s="45" t="e">
        <f>_xlfn.XLOOKUP(Tabla12[[#This Row],[nodoc]],'[1]Temporales 2022'!$B$146:$B$362,'[1]Temporales 2022'!$F$146:$F$362)</f>
        <v>#N/A</v>
      </c>
      <c r="J740" s="45" t="e">
        <f>_xlfn.XLOOKUP(Tabla12[[#This Row],[nodoc]],'[1]Temporales 2022'!$B$146:$B$362,'[1]Temporales 2022'!$G$146:$G$362)</f>
        <v>#N/A</v>
      </c>
      <c r="K740" s="43">
        <v>30000</v>
      </c>
      <c r="L740" s="46">
        <v>0</v>
      </c>
      <c r="M740" s="43">
        <v>912</v>
      </c>
      <c r="N740" s="43">
        <v>861</v>
      </c>
      <c r="O740" s="44">
        <f>+Tabla12[[#This Row],[sbruto]]-Tabla12[[#This Row],[Impuesto Sobre la R]]-Tabla12[[#This Row],[Seguro Familiar de]]-Tabla12[[#This Row],[AFP]]-Tabla12[[#This Row],[sneto]]</f>
        <v>16213.86</v>
      </c>
      <c r="P740" s="41">
        <v>12013.14</v>
      </c>
      <c r="Q740" s="15" t="str" cm="1">
        <f t="array" ref="Q740">_xlfn.XLOOKUP(Tabla12[[#This Row],[codigo]],Tabla5[codigo],LEFT(Tabla5[Genero],1))</f>
        <v>M</v>
      </c>
      <c r="R740" s="15" t="str">
        <f>_xlfn.XLOOKUP(Tabla12[[#This Row],[codigo]],Tabla5[codigo],Tabla5[Lugar Funciones Codigo])</f>
        <v>01.83.03.03</v>
      </c>
    </row>
    <row r="741" spans="1:18">
      <c r="A741" s="40" t="s">
        <v>11</v>
      </c>
      <c r="B741" s="40" t="str">
        <f t="shared" si="11"/>
        <v>2.1.1.1.0104000015703</v>
      </c>
      <c r="C741" s="40" t="str">
        <f>_xlfn.XLOOKUP(A741,ctas[Tipo Empleado],ctas[cta])</f>
        <v>2.1.1.1.01</v>
      </c>
      <c r="D741" s="40" t="s">
        <v>2714</v>
      </c>
      <c r="E741" s="40" t="str">
        <f>_xlfn.XLOOKUP(Tabla12[[#This Row],[codigo]],Tabla5[codigo],Tabla5[Empleado])</f>
        <v>TEOFILO FERNANDEZ</v>
      </c>
      <c r="F741" s="40" t="str">
        <f>_xlfn.XLOOKUP(Tabla12[[#This Row],[codigo]],Tabla5[codigo],Tabla5[Cargo])</f>
        <v>AUXILIAR MANTENIMIENTO</v>
      </c>
      <c r="G741" s="40" t="str">
        <f>_xlfn.XLOOKUP(Tabla12[[#This Row],[codigo]],Tabla5[codigo],Tabla5[Lugar Funciones])</f>
        <v>DIRECCION NACIONAL DE PATRIMONIO MONUMENTAL</v>
      </c>
      <c r="H741" s="45" t="str">
        <f>Tabla12[[#This Row],[TIPO]]</f>
        <v>FIJO</v>
      </c>
      <c r="I741" s="45" t="e">
        <f>_xlfn.XLOOKUP(Tabla12[[#This Row],[nodoc]],'[1]Temporales 2022'!$B$146:$B$362,'[1]Temporales 2022'!$F$146:$F$362)</f>
        <v>#N/A</v>
      </c>
      <c r="J741" s="45" t="e">
        <f>_xlfn.XLOOKUP(Tabla12[[#This Row],[nodoc]],'[1]Temporales 2022'!$B$146:$B$362,'[1]Temporales 2022'!$G$146:$G$362)</f>
        <v>#N/A</v>
      </c>
      <c r="K741" s="43">
        <v>30000</v>
      </c>
      <c r="L741" s="46">
        <v>0</v>
      </c>
      <c r="M741" s="43">
        <v>912</v>
      </c>
      <c r="N741" s="43">
        <v>861</v>
      </c>
      <c r="O741" s="44">
        <f>+Tabla12[[#This Row],[sbruto]]-Tabla12[[#This Row],[Impuesto Sobre la R]]-Tabla12[[#This Row],[Seguro Familiar de]]-Tabla12[[#This Row],[AFP]]-Tabla12[[#This Row],[sneto]]</f>
        <v>1071</v>
      </c>
      <c r="P741" s="41">
        <v>27156</v>
      </c>
      <c r="Q741" s="15" t="str" cm="1">
        <f t="array" ref="Q741">_xlfn.XLOOKUP(Tabla12[[#This Row],[codigo]],Tabla5[codigo],LEFT(Tabla5[Genero],1))</f>
        <v>M</v>
      </c>
      <c r="R741" s="15" t="str">
        <f>_xlfn.XLOOKUP(Tabla12[[#This Row],[codigo]],Tabla5[codigo],Tabla5[Lugar Funciones Codigo])</f>
        <v>01.83.03.03</v>
      </c>
    </row>
    <row r="742" spans="1:18">
      <c r="A742" s="40" t="s">
        <v>11</v>
      </c>
      <c r="B742" s="40" t="str">
        <f t="shared" si="11"/>
        <v>2.1.1.1.0100109415844</v>
      </c>
      <c r="C742" s="40" t="str">
        <f>_xlfn.XLOOKUP(A742,ctas[Tipo Empleado],ctas[cta])</f>
        <v>2.1.1.1.01</v>
      </c>
      <c r="D742" s="40" t="s">
        <v>1489</v>
      </c>
      <c r="E742" s="40" t="str">
        <f>_xlfn.XLOOKUP(Tabla12[[#This Row],[codigo]],Tabla5[codigo],Tabla5[Empleado])</f>
        <v>FRANKLIN MONTILLA BAEZ</v>
      </c>
      <c r="F742" s="40" t="str">
        <f>_xlfn.XLOOKUP(Tabla12[[#This Row],[codigo]],Tabla5[codigo],Tabla5[Cargo])</f>
        <v>MENSAJERO EXTERNO</v>
      </c>
      <c r="G742" s="40" t="str">
        <f>_xlfn.XLOOKUP(Tabla12[[#This Row],[codigo]],Tabla5[codigo],Tabla5[Lugar Funciones])</f>
        <v>DIRECCION NACIONAL DE PATRIMONIO MONUMENTAL</v>
      </c>
      <c r="H742" s="45" t="str">
        <f>Tabla12[[#This Row],[TIPO]]</f>
        <v>FIJO</v>
      </c>
      <c r="I742" s="45" t="e">
        <f>_xlfn.XLOOKUP(Tabla12[[#This Row],[nodoc]],'[1]Temporales 2022'!$B$146:$B$362,'[1]Temporales 2022'!$F$146:$F$362)</f>
        <v>#N/A</v>
      </c>
      <c r="J742" s="45" t="e">
        <f>_xlfn.XLOOKUP(Tabla12[[#This Row],[nodoc]],'[1]Temporales 2022'!$B$146:$B$362,'[1]Temporales 2022'!$G$146:$G$362)</f>
        <v>#N/A</v>
      </c>
      <c r="K742" s="43">
        <v>26250</v>
      </c>
      <c r="L742" s="46">
        <v>0</v>
      </c>
      <c r="M742" s="43">
        <v>798</v>
      </c>
      <c r="N742" s="43">
        <v>753.38</v>
      </c>
      <c r="O742" s="44">
        <f>+Tabla12[[#This Row],[sbruto]]-Tabla12[[#This Row],[Impuesto Sobre la R]]-Tabla12[[#This Row],[Seguro Familiar de]]-Tabla12[[#This Row],[AFP]]-Tabla12[[#This Row],[sneto]]</f>
        <v>10926.88</v>
      </c>
      <c r="P742" s="41">
        <v>13771.74</v>
      </c>
      <c r="Q742" s="15" t="str" cm="1">
        <f t="array" ref="Q742">_xlfn.XLOOKUP(Tabla12[[#This Row],[codigo]],Tabla5[codigo],LEFT(Tabla5[Genero],1))</f>
        <v>M</v>
      </c>
      <c r="R742" s="15" t="str">
        <f>_xlfn.XLOOKUP(Tabla12[[#This Row],[codigo]],Tabla5[codigo],Tabla5[Lugar Funciones Codigo])</f>
        <v>01.83.03.03</v>
      </c>
    </row>
    <row r="743" spans="1:18">
      <c r="A743" s="40" t="s">
        <v>11</v>
      </c>
      <c r="B743" s="40" t="str">
        <f t="shared" si="11"/>
        <v>2.1.1.1.0103700825130</v>
      </c>
      <c r="C743" s="40" t="str">
        <f>_xlfn.XLOOKUP(A743,ctas[Tipo Empleado],ctas[cta])</f>
        <v>2.1.1.1.01</v>
      </c>
      <c r="D743" s="40" t="s">
        <v>2660</v>
      </c>
      <c r="E743" s="40" t="str">
        <f>_xlfn.XLOOKUP(Tabla12[[#This Row],[codigo]],Tabla5[codigo],Tabla5[Empleado])</f>
        <v>MARTHA LUCIA ALMONTE DE VARGAS</v>
      </c>
      <c r="F743" s="40" t="str">
        <f>_xlfn.XLOOKUP(Tabla12[[#This Row],[codigo]],Tabla5[codigo],Tabla5[Cargo])</f>
        <v>SECRETARIA</v>
      </c>
      <c r="G743" s="40" t="str">
        <f>_xlfn.XLOOKUP(Tabla12[[#This Row],[codigo]],Tabla5[codigo],Tabla5[Lugar Funciones])</f>
        <v>DIRECCION NACIONAL DE PATRIMONIO MONUMENTAL</v>
      </c>
      <c r="H743" s="45" t="str">
        <f>Tabla12[[#This Row],[TIPO]]</f>
        <v>FIJO</v>
      </c>
      <c r="I743" s="45" t="e">
        <f>_xlfn.XLOOKUP(Tabla12[[#This Row],[nodoc]],'[1]Temporales 2022'!$B$146:$B$362,'[1]Temporales 2022'!$F$146:$F$362)</f>
        <v>#N/A</v>
      </c>
      <c r="J743" s="45" t="e">
        <f>_xlfn.XLOOKUP(Tabla12[[#This Row],[nodoc]],'[1]Temporales 2022'!$B$146:$B$362,'[1]Temporales 2022'!$G$146:$G$362)</f>
        <v>#N/A</v>
      </c>
      <c r="K743" s="43">
        <v>26250</v>
      </c>
      <c r="L743" s="46">
        <v>0</v>
      </c>
      <c r="M743" s="43">
        <v>798</v>
      </c>
      <c r="N743" s="43">
        <v>753.38</v>
      </c>
      <c r="O743" s="44">
        <f>+Tabla12[[#This Row],[sbruto]]-Tabla12[[#This Row],[Impuesto Sobre la R]]-Tabla12[[#This Row],[Seguro Familiar de]]-Tabla12[[#This Row],[AFP]]-Tabla12[[#This Row],[sneto]]</f>
        <v>325</v>
      </c>
      <c r="P743" s="41">
        <v>24373.62</v>
      </c>
      <c r="Q743" s="15" t="str" cm="1">
        <f t="array" ref="Q743">_xlfn.XLOOKUP(Tabla12[[#This Row],[codigo]],Tabla5[codigo],LEFT(Tabla5[Genero],1))</f>
        <v>F</v>
      </c>
      <c r="R743" s="15" t="str">
        <f>_xlfn.XLOOKUP(Tabla12[[#This Row],[codigo]],Tabla5[codigo],Tabla5[Lugar Funciones Codigo])</f>
        <v>01.83.03.03</v>
      </c>
    </row>
    <row r="744" spans="1:18">
      <c r="A744" s="40" t="s">
        <v>11</v>
      </c>
      <c r="B744" s="40" t="str">
        <f t="shared" si="11"/>
        <v>2.1.1.1.0104200051706</v>
      </c>
      <c r="C744" s="40" t="str">
        <f>_xlfn.XLOOKUP(A744,ctas[Tipo Empleado],ctas[cta])</f>
        <v>2.1.1.1.01</v>
      </c>
      <c r="D744" s="40" t="s">
        <v>2719</v>
      </c>
      <c r="E744" s="40" t="str">
        <f>_xlfn.XLOOKUP(Tabla12[[#This Row],[codigo]],Tabla5[codigo],Tabla5[Empleado])</f>
        <v>TOMAS JOSE ESPINAL ALMONTE</v>
      </c>
      <c r="F744" s="40" t="str">
        <f>_xlfn.XLOOKUP(Tabla12[[#This Row],[codigo]],Tabla5[codigo],Tabla5[Cargo])</f>
        <v>SUPERVISOR MANTENIMIENTO</v>
      </c>
      <c r="G744" s="40" t="str">
        <f>_xlfn.XLOOKUP(Tabla12[[#This Row],[codigo]],Tabla5[codigo],Tabla5[Lugar Funciones])</f>
        <v>DIRECCION NACIONAL DE PATRIMONIO MONUMENTAL</v>
      </c>
      <c r="H744" s="45" t="str">
        <f>Tabla12[[#This Row],[TIPO]]</f>
        <v>FIJO</v>
      </c>
      <c r="I744" s="45" t="e">
        <f>_xlfn.XLOOKUP(Tabla12[[#This Row],[nodoc]],'[1]Temporales 2022'!$B$146:$B$362,'[1]Temporales 2022'!$F$146:$F$362)</f>
        <v>#N/A</v>
      </c>
      <c r="J744" s="45" t="e">
        <f>_xlfn.XLOOKUP(Tabla12[[#This Row],[nodoc]],'[1]Temporales 2022'!$B$146:$B$362,'[1]Temporales 2022'!$G$146:$G$362)</f>
        <v>#N/A</v>
      </c>
      <c r="K744" s="43">
        <v>26250</v>
      </c>
      <c r="L744" s="46">
        <v>0</v>
      </c>
      <c r="M744" s="43">
        <v>798</v>
      </c>
      <c r="N744" s="43">
        <v>753.38</v>
      </c>
      <c r="O744" s="44">
        <f>+Tabla12[[#This Row],[sbruto]]-Tabla12[[#This Row],[Impuesto Sobre la R]]-Tabla12[[#This Row],[Seguro Familiar de]]-Tabla12[[#This Row],[AFP]]-Tabla12[[#This Row],[sneto]]</f>
        <v>4871</v>
      </c>
      <c r="P744" s="41">
        <v>19827.62</v>
      </c>
      <c r="Q744" s="15" t="str" cm="1">
        <f t="array" ref="Q744">_xlfn.XLOOKUP(Tabla12[[#This Row],[codigo]],Tabla5[codigo],LEFT(Tabla5[Genero],1))</f>
        <v>M</v>
      </c>
      <c r="R744" s="15" t="str">
        <f>_xlfn.XLOOKUP(Tabla12[[#This Row],[codigo]],Tabla5[codigo],Tabla5[Lugar Funciones Codigo])</f>
        <v>01.83.03.03</v>
      </c>
    </row>
    <row r="745" spans="1:18">
      <c r="A745" s="40" t="s">
        <v>11</v>
      </c>
      <c r="B745" s="40" t="str">
        <f t="shared" si="11"/>
        <v>2.1.1.1.0100114742661</v>
      </c>
      <c r="C745" s="40" t="str">
        <f>_xlfn.XLOOKUP(A745,ctas[Tipo Empleado],ctas[cta])</f>
        <v>2.1.1.1.01</v>
      </c>
      <c r="D745" s="40" t="s">
        <v>1562</v>
      </c>
      <c r="E745" s="40" t="str">
        <f>_xlfn.XLOOKUP(Tabla12[[#This Row],[codigo]],Tabla5[codigo],Tabla5[Empleado])</f>
        <v>YESSICA CORTES DE LA ROSA</v>
      </c>
      <c r="F745" s="40" t="str">
        <f>_xlfn.XLOOKUP(Tabla12[[#This Row],[codigo]],Tabla5[codigo],Tabla5[Cargo])</f>
        <v>SECRETARIA I</v>
      </c>
      <c r="G745" s="40" t="str">
        <f>_xlfn.XLOOKUP(Tabla12[[#This Row],[codigo]],Tabla5[codigo],Tabla5[Lugar Funciones])</f>
        <v>DIRECCION NACIONAL DE PATRIMONIO MONUMENTAL</v>
      </c>
      <c r="H745" s="45" t="str">
        <f>Tabla12[[#This Row],[TIPO]]</f>
        <v>FIJO</v>
      </c>
      <c r="I745" s="45" t="e">
        <f>_xlfn.XLOOKUP(Tabla12[[#This Row],[nodoc]],'[1]Temporales 2022'!$B$146:$B$362,'[1]Temporales 2022'!$F$146:$F$362)</f>
        <v>#N/A</v>
      </c>
      <c r="J745" s="45" t="e">
        <f>_xlfn.XLOOKUP(Tabla12[[#This Row],[nodoc]],'[1]Temporales 2022'!$B$146:$B$362,'[1]Temporales 2022'!$G$146:$G$362)</f>
        <v>#N/A</v>
      </c>
      <c r="K745" s="43">
        <v>26250</v>
      </c>
      <c r="L745" s="46">
        <v>0</v>
      </c>
      <c r="M745" s="43">
        <v>798</v>
      </c>
      <c r="N745" s="43">
        <v>753.38</v>
      </c>
      <c r="O745" s="44">
        <f>+Tabla12[[#This Row],[sbruto]]-Tabla12[[#This Row],[Impuesto Sobre la R]]-Tabla12[[#This Row],[Seguro Familiar de]]-Tabla12[[#This Row],[AFP]]-Tabla12[[#This Row],[sneto]]</f>
        <v>17118.28</v>
      </c>
      <c r="P745" s="41">
        <v>7580.34</v>
      </c>
      <c r="Q745" s="15" t="str" cm="1">
        <f t="array" ref="Q745">_xlfn.XLOOKUP(Tabla12[[#This Row],[codigo]],Tabla5[codigo],LEFT(Tabla5[Genero],1))</f>
        <v>F</v>
      </c>
      <c r="R745" s="15" t="str">
        <f>_xlfn.XLOOKUP(Tabla12[[#This Row],[codigo]],Tabla5[codigo],Tabla5[Lugar Funciones Codigo])</f>
        <v>01.83.03.03</v>
      </c>
    </row>
    <row r="746" spans="1:18">
      <c r="A746" s="40" t="s">
        <v>11</v>
      </c>
      <c r="B746" s="40" t="str">
        <f t="shared" si="11"/>
        <v>2.1.1.1.0100117619197</v>
      </c>
      <c r="C746" s="40" t="str">
        <f>_xlfn.XLOOKUP(A746,ctas[Tipo Empleado],ctas[cta])</f>
        <v>2.1.1.1.01</v>
      </c>
      <c r="D746" s="40" t="s">
        <v>2743</v>
      </c>
      <c r="E746" s="40" t="str">
        <f>_xlfn.XLOOKUP(Tabla12[[#This Row],[codigo]],Tabla5[codigo],Tabla5[Empleado])</f>
        <v>YUDELKA ELIZABETH ANTIGUA GOMEZ</v>
      </c>
      <c r="F746" s="40" t="str">
        <f>_xlfn.XLOOKUP(Tabla12[[#This Row],[codigo]],Tabla5[codigo],Tabla5[Cargo])</f>
        <v>SECRETARIA</v>
      </c>
      <c r="G746" s="40" t="str">
        <f>_xlfn.XLOOKUP(Tabla12[[#This Row],[codigo]],Tabla5[codigo],Tabla5[Lugar Funciones])</f>
        <v>DIRECCION NACIONAL DE PATRIMONIO MONUMENTAL</v>
      </c>
      <c r="H746" s="45" t="str">
        <f>Tabla12[[#This Row],[TIPO]]</f>
        <v>FIJO</v>
      </c>
      <c r="I746" s="45" t="e">
        <f>_xlfn.XLOOKUP(Tabla12[[#This Row],[nodoc]],'[1]Temporales 2022'!$B$146:$B$362,'[1]Temporales 2022'!$F$146:$F$362)</f>
        <v>#N/A</v>
      </c>
      <c r="J746" s="45" t="e">
        <f>_xlfn.XLOOKUP(Tabla12[[#This Row],[nodoc]],'[1]Temporales 2022'!$B$146:$B$362,'[1]Temporales 2022'!$G$146:$G$362)</f>
        <v>#N/A</v>
      </c>
      <c r="K746" s="43">
        <v>26250</v>
      </c>
      <c r="L746" s="46">
        <v>0</v>
      </c>
      <c r="M746" s="43">
        <v>798</v>
      </c>
      <c r="N746" s="43">
        <v>753.38</v>
      </c>
      <c r="O746" s="44">
        <f>+Tabla12[[#This Row],[sbruto]]-Tabla12[[#This Row],[Impuesto Sobre la R]]-Tabla12[[#This Row],[Seguro Familiar de]]-Tabla12[[#This Row],[AFP]]-Tabla12[[#This Row],[sneto]]</f>
        <v>3030.84</v>
      </c>
      <c r="P746" s="41">
        <v>21667.78</v>
      </c>
      <c r="Q746" s="15" t="str" cm="1">
        <f t="array" ref="Q746">_xlfn.XLOOKUP(Tabla12[[#This Row],[codigo]],Tabla5[codigo],LEFT(Tabla5[Genero],1))</f>
        <v>F</v>
      </c>
      <c r="R746" s="15" t="str">
        <f>_xlfn.XLOOKUP(Tabla12[[#This Row],[codigo]],Tabla5[codigo],Tabla5[Lugar Funciones Codigo])</f>
        <v>01.83.03.03</v>
      </c>
    </row>
    <row r="747" spans="1:18">
      <c r="A747" s="40" t="s">
        <v>11</v>
      </c>
      <c r="B747" s="40" t="str">
        <f t="shared" si="11"/>
        <v>2.1.1.1.0104000017923</v>
      </c>
      <c r="C747" s="40" t="str">
        <f>_xlfn.XLOOKUP(A747,ctas[Tipo Empleado],ctas[cta])</f>
        <v>2.1.1.1.01</v>
      </c>
      <c r="D747" s="40" t="s">
        <v>2541</v>
      </c>
      <c r="E747" s="40" t="str">
        <f>_xlfn.XLOOKUP(Tabla12[[#This Row],[codigo]],Tabla5[codigo],Tabla5[Empleado])</f>
        <v>ELADIO BAQUERO SANTOS</v>
      </c>
      <c r="F747" s="40" t="str">
        <f>_xlfn.XLOOKUP(Tabla12[[#This Row],[codigo]],Tabla5[codigo],Tabla5[Cargo])</f>
        <v>SUPERVISOR MANTENIMIENTO</v>
      </c>
      <c r="G747" s="40" t="str">
        <f>_xlfn.XLOOKUP(Tabla12[[#This Row],[codigo]],Tabla5[codigo],Tabla5[Lugar Funciones])</f>
        <v>DIRECCION NACIONAL DE PATRIMONIO MONUMENTAL</v>
      </c>
      <c r="H747" s="45" t="str">
        <f>Tabla12[[#This Row],[TIPO]]</f>
        <v>FIJO</v>
      </c>
      <c r="I747" s="45" t="e">
        <f>_xlfn.XLOOKUP(Tabla12[[#This Row],[nodoc]],'[1]Temporales 2022'!$B$146:$B$362,'[1]Temporales 2022'!$F$146:$F$362)</f>
        <v>#N/A</v>
      </c>
      <c r="J747" s="45" t="e">
        <f>_xlfn.XLOOKUP(Tabla12[[#This Row],[nodoc]],'[1]Temporales 2022'!$B$146:$B$362,'[1]Temporales 2022'!$G$146:$G$362)</f>
        <v>#N/A</v>
      </c>
      <c r="K747" s="43">
        <v>25000</v>
      </c>
      <c r="L747" s="46">
        <v>0</v>
      </c>
      <c r="M747" s="43">
        <v>760</v>
      </c>
      <c r="N747" s="43">
        <v>717.5</v>
      </c>
      <c r="O747" s="44">
        <f>+Tabla12[[#This Row],[sbruto]]-Tabla12[[#This Row],[Impuesto Sobre la R]]-Tabla12[[#This Row],[Seguro Familiar de]]-Tabla12[[#This Row],[AFP]]-Tabla12[[#This Row],[sneto]]</f>
        <v>25</v>
      </c>
      <c r="P747" s="41">
        <v>23497.5</v>
      </c>
      <c r="Q747" s="15" t="str" cm="1">
        <f t="array" ref="Q747">_xlfn.XLOOKUP(Tabla12[[#This Row],[codigo]],Tabla5[codigo],LEFT(Tabla5[Genero],1))</f>
        <v>M</v>
      </c>
      <c r="R747" s="15" t="str">
        <f>_xlfn.XLOOKUP(Tabla12[[#This Row],[codigo]],Tabla5[codigo],Tabla5[Lugar Funciones Codigo])</f>
        <v>01.83.03.03</v>
      </c>
    </row>
    <row r="748" spans="1:18">
      <c r="A748" s="40" t="s">
        <v>11</v>
      </c>
      <c r="B748" s="40" t="str">
        <f t="shared" si="11"/>
        <v>2.1.1.1.0140220780429</v>
      </c>
      <c r="C748" s="40" t="str">
        <f>_xlfn.XLOOKUP(A748,ctas[Tipo Empleado],ctas[cta])</f>
        <v>2.1.1.1.01</v>
      </c>
      <c r="D748" s="40" t="s">
        <v>2553</v>
      </c>
      <c r="E748" s="40" t="str">
        <f>_xlfn.XLOOKUP(Tabla12[[#This Row],[codigo]],Tabla5[codigo],Tabla5[Empleado])</f>
        <v>EURYS NOEL PAREDES RODRIGUEZ</v>
      </c>
      <c r="F748" s="40" t="str">
        <f>_xlfn.XLOOKUP(Tabla12[[#This Row],[codigo]],Tabla5[codigo],Tabla5[Cargo])</f>
        <v>AUXILIAR ADMINISTRATIVO (A)</v>
      </c>
      <c r="G748" s="40" t="str">
        <f>_xlfn.XLOOKUP(Tabla12[[#This Row],[codigo]],Tabla5[codigo],Tabla5[Lugar Funciones])</f>
        <v>DIRECCION NACIONAL DE PATRIMONIO MONUMENTAL</v>
      </c>
      <c r="H748" s="45" t="str">
        <f>Tabla12[[#This Row],[TIPO]]</f>
        <v>FIJO</v>
      </c>
      <c r="I748" s="45" t="e">
        <f>_xlfn.XLOOKUP(Tabla12[[#This Row],[nodoc]],'[1]Temporales 2022'!$B$146:$B$362,'[1]Temporales 2022'!$F$146:$F$362)</f>
        <v>#N/A</v>
      </c>
      <c r="J748" s="45" t="e">
        <f>_xlfn.XLOOKUP(Tabla12[[#This Row],[nodoc]],'[1]Temporales 2022'!$B$146:$B$362,'[1]Temporales 2022'!$G$146:$G$362)</f>
        <v>#N/A</v>
      </c>
      <c r="K748" s="43">
        <v>25000</v>
      </c>
      <c r="L748" s="46">
        <v>0</v>
      </c>
      <c r="M748" s="43">
        <v>760</v>
      </c>
      <c r="N748" s="43">
        <v>717.5</v>
      </c>
      <c r="O748" s="44">
        <f>+Tabla12[[#This Row],[sbruto]]-Tabla12[[#This Row],[Impuesto Sobre la R]]-Tabla12[[#This Row],[Seguro Familiar de]]-Tabla12[[#This Row],[AFP]]-Tabla12[[#This Row],[sneto]]</f>
        <v>25</v>
      </c>
      <c r="P748" s="41">
        <v>23497.5</v>
      </c>
      <c r="Q748" s="15" t="str" cm="1">
        <f t="array" ref="Q748">_xlfn.XLOOKUP(Tabla12[[#This Row],[codigo]],Tabla5[codigo],LEFT(Tabla5[Genero],1))</f>
        <v>M</v>
      </c>
      <c r="R748" s="15" t="str">
        <f>_xlfn.XLOOKUP(Tabla12[[#This Row],[codigo]],Tabla5[codigo],Tabla5[Lugar Funciones Codigo])</f>
        <v>01.83.03.03</v>
      </c>
    </row>
    <row r="749" spans="1:18">
      <c r="A749" s="40" t="s">
        <v>11</v>
      </c>
      <c r="B749" s="40" t="str">
        <f t="shared" si="11"/>
        <v>2.1.1.1.0104000109043</v>
      </c>
      <c r="C749" s="40" t="str">
        <f>_xlfn.XLOOKUP(A749,ctas[Tipo Empleado],ctas[cta])</f>
        <v>2.1.1.1.01</v>
      </c>
      <c r="D749" s="40" t="s">
        <v>2591</v>
      </c>
      <c r="E749" s="40" t="str">
        <f>_xlfn.XLOOKUP(Tabla12[[#This Row],[codigo]],Tabla5[codigo],Tabla5[Empleado])</f>
        <v>JOHAIRA BIDO SANTOS</v>
      </c>
      <c r="F749" s="40" t="str">
        <f>_xlfn.XLOOKUP(Tabla12[[#This Row],[codigo]],Tabla5[codigo],Tabla5[Cargo])</f>
        <v>CAJERO (A)</v>
      </c>
      <c r="G749" s="40" t="str">
        <f>_xlfn.XLOOKUP(Tabla12[[#This Row],[codigo]],Tabla5[codigo],Tabla5[Lugar Funciones])</f>
        <v>DIRECCION NACIONAL DE PATRIMONIO MONUMENTAL</v>
      </c>
      <c r="H749" s="45" t="str">
        <f>Tabla12[[#This Row],[TIPO]]</f>
        <v>FIJO</v>
      </c>
      <c r="I749" s="45" t="e">
        <f>_xlfn.XLOOKUP(Tabla12[[#This Row],[nodoc]],'[1]Temporales 2022'!$B$146:$B$362,'[1]Temporales 2022'!$F$146:$F$362)</f>
        <v>#N/A</v>
      </c>
      <c r="J749" s="45" t="e">
        <f>_xlfn.XLOOKUP(Tabla12[[#This Row],[nodoc]],'[1]Temporales 2022'!$B$146:$B$362,'[1]Temporales 2022'!$G$146:$G$362)</f>
        <v>#N/A</v>
      </c>
      <c r="K749" s="43">
        <v>25000</v>
      </c>
      <c r="L749" s="46">
        <v>0</v>
      </c>
      <c r="M749" s="43">
        <v>760</v>
      </c>
      <c r="N749" s="43">
        <v>717.5</v>
      </c>
      <c r="O749" s="44">
        <f>+Tabla12[[#This Row],[sbruto]]-Tabla12[[#This Row],[Impuesto Sobre la R]]-Tabla12[[#This Row],[Seguro Familiar de]]-Tabla12[[#This Row],[AFP]]-Tabla12[[#This Row],[sneto]]</f>
        <v>25</v>
      </c>
      <c r="P749" s="41">
        <v>23497.5</v>
      </c>
      <c r="Q749" s="15" t="str" cm="1">
        <f t="array" ref="Q749">_xlfn.XLOOKUP(Tabla12[[#This Row],[codigo]],Tabla5[codigo],LEFT(Tabla5[Genero],1))</f>
        <v>F</v>
      </c>
      <c r="R749" s="15" t="str">
        <f>_xlfn.XLOOKUP(Tabla12[[#This Row],[codigo]],Tabla5[codigo],Tabla5[Lugar Funciones Codigo])</f>
        <v>01.83.03.03</v>
      </c>
    </row>
    <row r="750" spans="1:18">
      <c r="A750" s="40" t="s">
        <v>11</v>
      </c>
      <c r="B750" s="40" t="str">
        <f t="shared" si="11"/>
        <v>2.1.1.1.0104000104176</v>
      </c>
      <c r="C750" s="40" t="str">
        <f>_xlfn.XLOOKUP(A750,ctas[Tipo Empleado],ctas[cta])</f>
        <v>2.1.1.1.01</v>
      </c>
      <c r="D750" s="40" t="s">
        <v>2668</v>
      </c>
      <c r="E750" s="40" t="str">
        <f>_xlfn.XLOOKUP(Tabla12[[#This Row],[codigo]],Tabla5[codigo],Tabla5[Empleado])</f>
        <v>NELKY VILLAMAN ALMARANTE</v>
      </c>
      <c r="F750" s="40" t="str">
        <f>_xlfn.XLOOKUP(Tabla12[[#This Row],[codigo]],Tabla5[codigo],Tabla5[Cargo])</f>
        <v>AYUDANTE MANTENIMIENTO</v>
      </c>
      <c r="G750" s="40" t="str">
        <f>_xlfn.XLOOKUP(Tabla12[[#This Row],[codigo]],Tabla5[codigo],Tabla5[Lugar Funciones])</f>
        <v>DIRECCION NACIONAL DE PATRIMONIO MONUMENTAL</v>
      </c>
      <c r="H750" s="45" t="str">
        <f>Tabla12[[#This Row],[TIPO]]</f>
        <v>FIJO</v>
      </c>
      <c r="I750" s="45" t="e">
        <f>_xlfn.XLOOKUP(Tabla12[[#This Row],[nodoc]],'[1]Temporales 2022'!$B$146:$B$362,'[1]Temporales 2022'!$F$146:$F$362)</f>
        <v>#N/A</v>
      </c>
      <c r="J750" s="45" t="e">
        <f>_xlfn.XLOOKUP(Tabla12[[#This Row],[nodoc]],'[1]Temporales 2022'!$B$146:$B$362,'[1]Temporales 2022'!$G$146:$G$362)</f>
        <v>#N/A</v>
      </c>
      <c r="K750" s="43">
        <v>25000</v>
      </c>
      <c r="L750" s="46">
        <v>0</v>
      </c>
      <c r="M750" s="43">
        <v>760</v>
      </c>
      <c r="N750" s="43">
        <v>717.5</v>
      </c>
      <c r="O750" s="44">
        <f>+Tabla12[[#This Row],[sbruto]]-Tabla12[[#This Row],[Impuesto Sobre la R]]-Tabla12[[#This Row],[Seguro Familiar de]]-Tabla12[[#This Row],[AFP]]-Tabla12[[#This Row],[sneto]]</f>
        <v>25</v>
      </c>
      <c r="P750" s="41">
        <v>23497.5</v>
      </c>
      <c r="Q750" s="15" t="str" cm="1">
        <f t="array" ref="Q750">_xlfn.XLOOKUP(Tabla12[[#This Row],[codigo]],Tabla5[codigo],LEFT(Tabla5[Genero],1))</f>
        <v>M</v>
      </c>
      <c r="R750" s="15" t="str">
        <f>_xlfn.XLOOKUP(Tabla12[[#This Row],[codigo]],Tabla5[codigo],Tabla5[Lugar Funciones Codigo])</f>
        <v>01.83.03.03</v>
      </c>
    </row>
    <row r="751" spans="1:18">
      <c r="A751" s="40" t="s">
        <v>11</v>
      </c>
      <c r="B751" s="40" t="str">
        <f t="shared" si="11"/>
        <v>2.1.1.1.0104000074833</v>
      </c>
      <c r="C751" s="40" t="str">
        <f>_xlfn.XLOOKUP(A751,ctas[Tipo Empleado],ctas[cta])</f>
        <v>2.1.1.1.01</v>
      </c>
      <c r="D751" s="40" t="s">
        <v>2697</v>
      </c>
      <c r="E751" s="40" t="str">
        <f>_xlfn.XLOOKUP(Tabla12[[#This Row],[codigo]],Tabla5[codigo],Tabla5[Empleado])</f>
        <v>ROBERTO CORDERO</v>
      </c>
      <c r="F751" s="40" t="str">
        <f>_xlfn.XLOOKUP(Tabla12[[#This Row],[codigo]],Tabla5[codigo],Tabla5[Cargo])</f>
        <v>JARDINERO (A)</v>
      </c>
      <c r="G751" s="40" t="str">
        <f>_xlfn.XLOOKUP(Tabla12[[#This Row],[codigo]],Tabla5[codigo],Tabla5[Lugar Funciones])</f>
        <v>DIRECCION NACIONAL DE PATRIMONIO MONUMENTAL</v>
      </c>
      <c r="H751" s="45" t="str">
        <f>Tabla12[[#This Row],[TIPO]]</f>
        <v>FIJO</v>
      </c>
      <c r="I751" s="45" t="e">
        <f>_xlfn.XLOOKUP(Tabla12[[#This Row],[nodoc]],'[1]Temporales 2022'!$B$146:$B$362,'[1]Temporales 2022'!$F$146:$F$362)</f>
        <v>#N/A</v>
      </c>
      <c r="J751" s="45" t="e">
        <f>_xlfn.XLOOKUP(Tabla12[[#This Row],[nodoc]],'[1]Temporales 2022'!$B$146:$B$362,'[1]Temporales 2022'!$G$146:$G$362)</f>
        <v>#N/A</v>
      </c>
      <c r="K751" s="43">
        <v>25000</v>
      </c>
      <c r="L751" s="46">
        <v>0</v>
      </c>
      <c r="M751" s="43">
        <v>760</v>
      </c>
      <c r="N751" s="43">
        <v>717.5</v>
      </c>
      <c r="O751" s="44">
        <f>+Tabla12[[#This Row],[sbruto]]-Tabla12[[#This Row],[Impuesto Sobre la R]]-Tabla12[[#This Row],[Seguro Familiar de]]-Tabla12[[#This Row],[AFP]]-Tabla12[[#This Row],[sneto]]</f>
        <v>8179.1</v>
      </c>
      <c r="P751" s="41">
        <v>15343.4</v>
      </c>
      <c r="Q751" s="15" t="str" cm="1">
        <f t="array" ref="Q751">_xlfn.XLOOKUP(Tabla12[[#This Row],[codigo]],Tabla5[codigo],LEFT(Tabla5[Genero],1))</f>
        <v>M</v>
      </c>
      <c r="R751" s="15" t="str">
        <f>_xlfn.XLOOKUP(Tabla12[[#This Row],[codigo]],Tabla5[codigo],Tabla5[Lugar Funciones Codigo])</f>
        <v>01.83.03.03</v>
      </c>
    </row>
    <row r="752" spans="1:18">
      <c r="A752" s="40" t="s">
        <v>11</v>
      </c>
      <c r="B752" s="40" t="str">
        <f t="shared" si="11"/>
        <v>2.1.1.1.0140209263827</v>
      </c>
      <c r="C752" s="40" t="str">
        <f>_xlfn.XLOOKUP(A752,ctas[Tipo Empleado],ctas[cta])</f>
        <v>2.1.1.1.01</v>
      </c>
      <c r="D752" s="40" t="s">
        <v>2726</v>
      </c>
      <c r="E752" s="40" t="str">
        <f>_xlfn.XLOOKUP(Tabla12[[#This Row],[codigo]],Tabla5[codigo],Tabla5[Empleado])</f>
        <v>WAINA BINEISI MARTE FIGUEREO</v>
      </c>
      <c r="F752" s="40" t="str">
        <f>_xlfn.XLOOKUP(Tabla12[[#This Row],[codigo]],Tabla5[codigo],Tabla5[Cargo])</f>
        <v>SECRETARIA</v>
      </c>
      <c r="G752" s="40" t="str">
        <f>_xlfn.XLOOKUP(Tabla12[[#This Row],[codigo]],Tabla5[codigo],Tabla5[Lugar Funciones])</f>
        <v>DIRECCION NACIONAL DE PATRIMONIO MONUMENTAL</v>
      </c>
      <c r="H752" s="43" t="str">
        <f>Tabla12[[#This Row],[TIPO]]</f>
        <v>FIJO</v>
      </c>
      <c r="I752" s="43" t="e">
        <f>_xlfn.XLOOKUP(Tabla12[[#This Row],[nodoc]],'[1]Temporales 2022'!$B$146:$B$362,'[1]Temporales 2022'!$F$146:$F$362)</f>
        <v>#N/A</v>
      </c>
      <c r="J752" s="43" t="e">
        <f>_xlfn.XLOOKUP(Tabla12[[#This Row],[nodoc]],'[1]Temporales 2022'!$B$146:$B$362,'[1]Temporales 2022'!$G$146:$G$362)</f>
        <v>#N/A</v>
      </c>
      <c r="K752" s="43">
        <v>25000</v>
      </c>
      <c r="L752" s="44">
        <v>0</v>
      </c>
      <c r="M752" s="43">
        <v>760</v>
      </c>
      <c r="N752" s="43">
        <v>717.5</v>
      </c>
      <c r="O752" s="44">
        <f>+Tabla12[[#This Row],[sbruto]]-Tabla12[[#This Row],[Impuesto Sobre la R]]-Tabla12[[#This Row],[Seguro Familiar de]]-Tabla12[[#This Row],[AFP]]-Tabla12[[#This Row],[sneto]]</f>
        <v>25</v>
      </c>
      <c r="P752" s="41">
        <v>23497.5</v>
      </c>
      <c r="Q752" s="15" t="str" cm="1">
        <f t="array" ref="Q752">_xlfn.XLOOKUP(Tabla12[[#This Row],[codigo]],Tabla5[codigo],LEFT(Tabla5[Genero],1))</f>
        <v>F</v>
      </c>
      <c r="R752" s="15" t="str">
        <f>_xlfn.XLOOKUP(Tabla12[[#This Row],[codigo]],Tabla5[codigo],Tabla5[Lugar Funciones Codigo])</f>
        <v>01.83.03.03</v>
      </c>
    </row>
    <row r="753" spans="1:18">
      <c r="A753" s="40" t="s">
        <v>11</v>
      </c>
      <c r="B753" s="40" t="str">
        <f t="shared" si="11"/>
        <v>2.1.1.1.0100100538008</v>
      </c>
      <c r="C753" s="40" t="str">
        <f>_xlfn.XLOOKUP(A753,ctas[Tipo Empleado],ctas[cta])</f>
        <v>2.1.1.1.01</v>
      </c>
      <c r="D753" s="40" t="s">
        <v>1557</v>
      </c>
      <c r="E753" s="40" t="str">
        <f>_xlfn.XLOOKUP(Tabla12[[#This Row],[codigo]],Tabla5[codigo],Tabla5[Empleado])</f>
        <v>SANTIAGO DUVAL BONILLA</v>
      </c>
      <c r="F753" s="40" t="str">
        <f>_xlfn.XLOOKUP(Tabla12[[#This Row],[codigo]],Tabla5[codigo],Tabla5[Cargo])</f>
        <v>ARQUEOLOGO INVESTIGADOR</v>
      </c>
      <c r="G753" s="40" t="str">
        <f>_xlfn.XLOOKUP(Tabla12[[#This Row],[codigo]],Tabla5[codigo],Tabla5[Lugar Funciones])</f>
        <v>DIRECCION NACIONAL DE PATRIMONIO MONUMENTAL</v>
      </c>
      <c r="H753" s="45" t="str">
        <f>Tabla12[[#This Row],[TIPO]]</f>
        <v>FIJO</v>
      </c>
      <c r="I753" s="45" t="e">
        <f>_xlfn.XLOOKUP(Tabla12[[#This Row],[nodoc]],'[1]Temporales 2022'!$B$146:$B$362,'[1]Temporales 2022'!$F$146:$F$362)</f>
        <v>#N/A</v>
      </c>
      <c r="J753" s="45" t="e">
        <f>_xlfn.XLOOKUP(Tabla12[[#This Row],[nodoc]],'[1]Temporales 2022'!$B$146:$B$362,'[1]Temporales 2022'!$G$146:$G$362)</f>
        <v>#N/A</v>
      </c>
      <c r="K753" s="43">
        <v>24719.919999999998</v>
      </c>
      <c r="L753" s="46">
        <v>0</v>
      </c>
      <c r="M753" s="43">
        <v>751.49</v>
      </c>
      <c r="N753" s="43">
        <v>709.46</v>
      </c>
      <c r="O753" s="44">
        <f>+Tabla12[[#This Row],[sbruto]]-Tabla12[[#This Row],[Impuesto Sobre la R]]-Tabla12[[#This Row],[Seguro Familiar de]]-Tabla12[[#This Row],[AFP]]-Tabla12[[#This Row],[sneto]]</f>
        <v>1425.119999999999</v>
      </c>
      <c r="P753" s="41">
        <v>21833.85</v>
      </c>
      <c r="Q753" s="15" t="str" cm="1">
        <f t="array" ref="Q753">_xlfn.XLOOKUP(Tabla12[[#This Row],[codigo]],Tabla5[codigo],LEFT(Tabla5[Genero],1))</f>
        <v>M</v>
      </c>
      <c r="R753" s="15" t="str">
        <f>_xlfn.XLOOKUP(Tabla12[[#This Row],[codigo]],Tabla5[codigo],Tabla5[Lugar Funciones Codigo])</f>
        <v>01.83.03.03</v>
      </c>
    </row>
    <row r="754" spans="1:18">
      <c r="A754" s="40" t="s">
        <v>11</v>
      </c>
      <c r="B754" s="40" t="str">
        <f t="shared" si="11"/>
        <v>2.1.1.1.0100102395787</v>
      </c>
      <c r="C754" s="40" t="str">
        <f>_xlfn.XLOOKUP(A754,ctas[Tipo Empleado],ctas[cta])</f>
        <v>2.1.1.1.01</v>
      </c>
      <c r="D754" s="40" t="s">
        <v>1488</v>
      </c>
      <c r="E754" s="40" t="str">
        <f>_xlfn.XLOOKUP(Tabla12[[#This Row],[codigo]],Tabla5[codigo],Tabla5[Empleado])</f>
        <v>FRANCISCO VERADO COSTE CASTILLO</v>
      </c>
      <c r="F754" s="40" t="str">
        <f>_xlfn.XLOOKUP(Tabla12[[#This Row],[codigo]],Tabla5[codigo],Tabla5[Cargo])</f>
        <v>RESTAURADOR</v>
      </c>
      <c r="G754" s="40" t="str">
        <f>_xlfn.XLOOKUP(Tabla12[[#This Row],[codigo]],Tabla5[codigo],Tabla5[Lugar Funciones])</f>
        <v>DIRECCION NACIONAL DE PATRIMONIO MONUMENTAL</v>
      </c>
      <c r="H754" s="45" t="str">
        <f>Tabla12[[#This Row],[TIPO]]</f>
        <v>FIJO</v>
      </c>
      <c r="I754" s="45" t="e">
        <f>_xlfn.XLOOKUP(Tabla12[[#This Row],[nodoc]],'[1]Temporales 2022'!$B$146:$B$362,'[1]Temporales 2022'!$F$146:$F$362)</f>
        <v>#N/A</v>
      </c>
      <c r="J754" s="45" t="e">
        <f>_xlfn.XLOOKUP(Tabla12[[#This Row],[nodoc]],'[1]Temporales 2022'!$B$146:$B$362,'[1]Temporales 2022'!$G$146:$G$362)</f>
        <v>#N/A</v>
      </c>
      <c r="K754" s="43">
        <v>23577.96</v>
      </c>
      <c r="L754" s="46">
        <v>0</v>
      </c>
      <c r="M754" s="43">
        <v>716.77</v>
      </c>
      <c r="N754" s="43">
        <v>676.69</v>
      </c>
      <c r="O754" s="44">
        <f>+Tabla12[[#This Row],[sbruto]]-Tabla12[[#This Row],[Impuesto Sobre la R]]-Tabla12[[#This Row],[Seguro Familiar de]]-Tabla12[[#This Row],[AFP]]-Tabla12[[#This Row],[sneto]]</f>
        <v>1559</v>
      </c>
      <c r="P754" s="41">
        <v>20625.5</v>
      </c>
      <c r="Q754" s="15" t="str" cm="1">
        <f t="array" ref="Q754">_xlfn.XLOOKUP(Tabla12[[#This Row],[codigo]],Tabla5[codigo],LEFT(Tabla5[Genero],1))</f>
        <v>M</v>
      </c>
      <c r="R754" s="15" t="str">
        <f>_xlfn.XLOOKUP(Tabla12[[#This Row],[codigo]],Tabla5[codigo],Tabla5[Lugar Funciones Codigo])</f>
        <v>01.83.03.03</v>
      </c>
    </row>
    <row r="755" spans="1:18">
      <c r="A755" s="40" t="s">
        <v>11</v>
      </c>
      <c r="B755" s="40" t="str">
        <f t="shared" si="11"/>
        <v>2.1.1.1.0100101140408</v>
      </c>
      <c r="C755" s="40" t="str">
        <f>_xlfn.XLOOKUP(A755,ctas[Tipo Empleado],ctas[cta])</f>
        <v>2.1.1.1.01</v>
      </c>
      <c r="D755" s="40" t="s">
        <v>2661</v>
      </c>
      <c r="E755" s="40" t="str">
        <f>_xlfn.XLOOKUP(Tabla12[[#This Row],[codigo]],Tabla5[codigo],Tabla5[Empleado])</f>
        <v>MIGUELINA ALTAGRACIA LARA PEREZ</v>
      </c>
      <c r="F755" s="40" t="str">
        <f>_xlfn.XLOOKUP(Tabla12[[#This Row],[codigo]],Tabla5[codigo],Tabla5[Cargo])</f>
        <v>SECRETARIA</v>
      </c>
      <c r="G755" s="40" t="str">
        <f>_xlfn.XLOOKUP(Tabla12[[#This Row],[codigo]],Tabla5[codigo],Tabla5[Lugar Funciones])</f>
        <v>DIRECCION NACIONAL DE PATRIMONIO MONUMENTAL</v>
      </c>
      <c r="H755" s="45" t="str">
        <f>Tabla12[[#This Row],[TIPO]]</f>
        <v>FIJO</v>
      </c>
      <c r="I755" s="45" t="e">
        <f>_xlfn.XLOOKUP(Tabla12[[#This Row],[nodoc]],'[1]Temporales 2022'!$B$146:$B$362,'[1]Temporales 2022'!$F$146:$F$362)</f>
        <v>#N/A</v>
      </c>
      <c r="J755" s="45" t="e">
        <f>_xlfn.XLOOKUP(Tabla12[[#This Row],[nodoc]],'[1]Temporales 2022'!$B$146:$B$362,'[1]Temporales 2022'!$G$146:$G$362)</f>
        <v>#N/A</v>
      </c>
      <c r="K755" s="43">
        <v>22050</v>
      </c>
      <c r="L755" s="46">
        <v>0</v>
      </c>
      <c r="M755" s="43">
        <v>670.32</v>
      </c>
      <c r="N755" s="43">
        <v>632.84</v>
      </c>
      <c r="O755" s="44">
        <f>+Tabla12[[#This Row],[sbruto]]-Tabla12[[#This Row],[Impuesto Sobre la R]]-Tabla12[[#This Row],[Seguro Familiar de]]-Tabla12[[#This Row],[AFP]]-Tabla12[[#This Row],[sneto]]</f>
        <v>25</v>
      </c>
      <c r="P755" s="41">
        <v>20721.84</v>
      </c>
      <c r="Q755" s="15" t="str" cm="1">
        <f t="array" ref="Q755">_xlfn.XLOOKUP(Tabla12[[#This Row],[codigo]],Tabla5[codigo],LEFT(Tabla5[Genero],1))</f>
        <v>F</v>
      </c>
      <c r="R755" s="15" t="str">
        <f>_xlfn.XLOOKUP(Tabla12[[#This Row],[codigo]],Tabla5[codigo],Tabla5[Lugar Funciones Codigo])</f>
        <v>01.83.03.03</v>
      </c>
    </row>
    <row r="756" spans="1:18">
      <c r="A756" s="40" t="s">
        <v>11</v>
      </c>
      <c r="B756" s="40" t="str">
        <f t="shared" si="11"/>
        <v>2.1.1.1.0100116480328</v>
      </c>
      <c r="C756" s="40" t="str">
        <f>_xlfn.XLOOKUP(A756,ctas[Tipo Empleado],ctas[cta])</f>
        <v>2.1.1.1.01</v>
      </c>
      <c r="D756" s="40" t="s">
        <v>1454</v>
      </c>
      <c r="E756" s="40" t="str">
        <f>_xlfn.XLOOKUP(Tabla12[[#This Row],[codigo]],Tabla5[codigo],Tabla5[Empleado])</f>
        <v>ALDO ANTONIO CANAAN LOPEZ</v>
      </c>
      <c r="F756" s="40" t="str">
        <f>_xlfn.XLOOKUP(Tabla12[[#This Row],[codigo]],Tabla5[codigo],Tabla5[Cargo])</f>
        <v>OFICIAL DE PROTOCOLO</v>
      </c>
      <c r="G756" s="40" t="str">
        <f>_xlfn.XLOOKUP(Tabla12[[#This Row],[codigo]],Tabla5[codigo],Tabla5[Lugar Funciones])</f>
        <v>DIRECCION NACIONAL DE PATRIMONIO MONUMENTAL</v>
      </c>
      <c r="H756" s="45" t="str">
        <f>Tabla12[[#This Row],[TIPO]]</f>
        <v>FIJO</v>
      </c>
      <c r="I756" s="45" t="e">
        <f>_xlfn.XLOOKUP(Tabla12[[#This Row],[nodoc]],'[1]Temporales 2022'!$B$146:$B$362,'[1]Temporales 2022'!$F$146:$F$362)</f>
        <v>#N/A</v>
      </c>
      <c r="J756" s="45" t="e">
        <f>_xlfn.XLOOKUP(Tabla12[[#This Row],[nodoc]],'[1]Temporales 2022'!$B$146:$B$362,'[1]Temporales 2022'!$G$146:$G$362)</f>
        <v>#N/A</v>
      </c>
      <c r="K756" s="43">
        <v>22000</v>
      </c>
      <c r="L756" s="46">
        <v>0</v>
      </c>
      <c r="M756" s="43">
        <v>668.8</v>
      </c>
      <c r="N756" s="43">
        <v>631.4</v>
      </c>
      <c r="O756" s="44">
        <f>+Tabla12[[#This Row],[sbruto]]-Tabla12[[#This Row],[Impuesto Sobre la R]]-Tabla12[[#This Row],[Seguro Familiar de]]-Tabla12[[#This Row],[AFP]]-Tabla12[[#This Row],[sneto]]</f>
        <v>375</v>
      </c>
      <c r="P756" s="41">
        <v>20324.8</v>
      </c>
      <c r="Q756" s="15" t="str" cm="1">
        <f t="array" ref="Q756">_xlfn.XLOOKUP(Tabla12[[#This Row],[codigo]],Tabla5[codigo],LEFT(Tabla5[Genero],1))</f>
        <v>M</v>
      </c>
      <c r="R756" s="15" t="str">
        <f>_xlfn.XLOOKUP(Tabla12[[#This Row],[codigo]],Tabla5[codigo],Tabla5[Lugar Funciones Codigo])</f>
        <v>01.83.03.03</v>
      </c>
    </row>
    <row r="757" spans="1:18">
      <c r="A757" s="40" t="s">
        <v>11</v>
      </c>
      <c r="B757" s="40" t="str">
        <f t="shared" si="11"/>
        <v>2.1.1.1.0100100070127</v>
      </c>
      <c r="C757" s="40" t="str">
        <f>_xlfn.XLOOKUP(A757,ctas[Tipo Empleado],ctas[cta])</f>
        <v>2.1.1.1.01</v>
      </c>
      <c r="D757" s="40" t="s">
        <v>1455</v>
      </c>
      <c r="E757" s="40" t="str">
        <f>_xlfn.XLOOKUP(Tabla12[[#This Row],[codigo]],Tabla5[codigo],Tabla5[Empleado])</f>
        <v>ALFONSO ANTONIO MATOS</v>
      </c>
      <c r="F757" s="40" t="str">
        <f>_xlfn.XLOOKUP(Tabla12[[#This Row],[codigo]],Tabla5[codigo],Tabla5[Cargo])</f>
        <v>ABOGADO ASISTENTE</v>
      </c>
      <c r="G757" s="40" t="str">
        <f>_xlfn.XLOOKUP(Tabla12[[#This Row],[codigo]],Tabla5[codigo],Tabla5[Lugar Funciones])</f>
        <v>DIRECCION NACIONAL DE PATRIMONIO MONUMENTAL</v>
      </c>
      <c r="H757" s="45" t="str">
        <f>Tabla12[[#This Row],[TIPO]]</f>
        <v>FIJO</v>
      </c>
      <c r="I757" s="45" t="e">
        <f>_xlfn.XLOOKUP(Tabla12[[#This Row],[nodoc]],'[1]Temporales 2022'!$B$146:$B$362,'[1]Temporales 2022'!$F$146:$F$362)</f>
        <v>#N/A</v>
      </c>
      <c r="J757" s="45" t="e">
        <f>_xlfn.XLOOKUP(Tabla12[[#This Row],[nodoc]],'[1]Temporales 2022'!$B$146:$B$362,'[1]Temporales 2022'!$G$146:$G$362)</f>
        <v>#N/A</v>
      </c>
      <c r="K757" s="43">
        <v>22000</v>
      </c>
      <c r="L757" s="46">
        <v>0</v>
      </c>
      <c r="M757" s="43">
        <v>668.8</v>
      </c>
      <c r="N757" s="43">
        <v>631.4</v>
      </c>
      <c r="O757" s="44">
        <f>+Tabla12[[#This Row],[sbruto]]-Tabla12[[#This Row],[Impuesto Sobre la R]]-Tabla12[[#This Row],[Seguro Familiar de]]-Tabla12[[#This Row],[AFP]]-Tabla12[[#This Row],[sneto]]</f>
        <v>731</v>
      </c>
      <c r="P757" s="41">
        <v>19968.8</v>
      </c>
      <c r="Q757" s="15" t="str" cm="1">
        <f t="array" ref="Q757">_xlfn.XLOOKUP(Tabla12[[#This Row],[codigo]],Tabla5[codigo],LEFT(Tabla5[Genero],1))</f>
        <v>M</v>
      </c>
      <c r="R757" s="15" t="str">
        <f>_xlfn.XLOOKUP(Tabla12[[#This Row],[codigo]],Tabla5[codigo],Tabla5[Lugar Funciones Codigo])</f>
        <v>01.83.03.03</v>
      </c>
    </row>
    <row r="758" spans="1:18">
      <c r="A758" s="40" t="s">
        <v>11</v>
      </c>
      <c r="B758" s="40" t="str">
        <f t="shared" si="11"/>
        <v>2.1.1.1.0100115047466</v>
      </c>
      <c r="C758" s="40" t="str">
        <f>_xlfn.XLOOKUP(A758,ctas[Tipo Empleado],ctas[cta])</f>
        <v>2.1.1.1.01</v>
      </c>
      <c r="D758" s="40" t="s">
        <v>2509</v>
      </c>
      <c r="E758" s="40" t="str">
        <f>_xlfn.XLOOKUP(Tabla12[[#This Row],[codigo]],Tabla5[codigo],Tabla5[Empleado])</f>
        <v>BETANIA RAMOS SOSA</v>
      </c>
      <c r="F758" s="40" t="str">
        <f>_xlfn.XLOOKUP(Tabla12[[#This Row],[codigo]],Tabla5[codigo],Tabla5[Cargo])</f>
        <v>VIGILANTE DE SALA</v>
      </c>
      <c r="G758" s="40" t="str">
        <f>_xlfn.XLOOKUP(Tabla12[[#This Row],[codigo]],Tabla5[codigo],Tabla5[Lugar Funciones])</f>
        <v>DIRECCION NACIONAL DE PATRIMONIO MONUMENTAL</v>
      </c>
      <c r="H758" s="45" t="str">
        <f>Tabla12[[#This Row],[TIPO]]</f>
        <v>FIJO</v>
      </c>
      <c r="I758" s="45" t="e">
        <f>_xlfn.XLOOKUP(Tabla12[[#This Row],[nodoc]],'[1]Temporales 2022'!$B$146:$B$362,'[1]Temporales 2022'!$F$146:$F$362)</f>
        <v>#N/A</v>
      </c>
      <c r="J758" s="45" t="e">
        <f>_xlfn.XLOOKUP(Tabla12[[#This Row],[nodoc]],'[1]Temporales 2022'!$B$146:$B$362,'[1]Temporales 2022'!$G$146:$G$362)</f>
        <v>#N/A</v>
      </c>
      <c r="K758" s="43">
        <v>22000</v>
      </c>
      <c r="L758" s="46">
        <v>0</v>
      </c>
      <c r="M758" s="43">
        <v>668.8</v>
      </c>
      <c r="N758" s="43">
        <v>631.4</v>
      </c>
      <c r="O758" s="44">
        <f>+Tabla12[[#This Row],[sbruto]]-Tabla12[[#This Row],[Impuesto Sobre la R]]-Tabla12[[#This Row],[Seguro Familiar de]]-Tabla12[[#This Row],[AFP]]-Tabla12[[#This Row],[sneto]]</f>
        <v>10921.119999999999</v>
      </c>
      <c r="P758" s="41">
        <v>9778.68</v>
      </c>
      <c r="Q758" s="15" t="str" cm="1">
        <f t="array" ref="Q758">_xlfn.XLOOKUP(Tabla12[[#This Row],[codigo]],Tabla5[codigo],LEFT(Tabla5[Genero],1))</f>
        <v>F</v>
      </c>
      <c r="R758" s="15" t="str">
        <f>_xlfn.XLOOKUP(Tabla12[[#This Row],[codigo]],Tabla5[codigo],Tabla5[Lugar Funciones Codigo])</f>
        <v>01.83.03.03</v>
      </c>
    </row>
    <row r="759" spans="1:18">
      <c r="A759" s="40" t="s">
        <v>11</v>
      </c>
      <c r="B759" s="40" t="str">
        <f t="shared" si="11"/>
        <v>2.1.1.1.0100100170836</v>
      </c>
      <c r="C759" s="40" t="str">
        <f>_xlfn.XLOOKUP(A759,ctas[Tipo Empleado],ctas[cta])</f>
        <v>2.1.1.1.01</v>
      </c>
      <c r="D759" s="40" t="s">
        <v>1469</v>
      </c>
      <c r="E759" s="40" t="str">
        <f>_xlfn.XLOOKUP(Tabla12[[#This Row],[codigo]],Tabla5[codigo],Tabla5[Empleado])</f>
        <v>CARMEN ALTAGRACIA SALDAÑA FRIAS</v>
      </c>
      <c r="F759" s="40" t="str">
        <f>_xlfn.XLOOKUP(Tabla12[[#This Row],[codigo]],Tabla5[codigo],Tabla5[Cargo])</f>
        <v>SEC. CONTABILIDAD</v>
      </c>
      <c r="G759" s="40" t="str">
        <f>_xlfn.XLOOKUP(Tabla12[[#This Row],[codigo]],Tabla5[codigo],Tabla5[Lugar Funciones])</f>
        <v>DIRECCION NACIONAL DE PATRIMONIO MONUMENTAL</v>
      </c>
      <c r="H759" s="45" t="str">
        <f>Tabla12[[#This Row],[TIPO]]</f>
        <v>FIJO</v>
      </c>
      <c r="I759" s="45" t="e">
        <f>_xlfn.XLOOKUP(Tabla12[[#This Row],[nodoc]],'[1]Temporales 2022'!$B$146:$B$362,'[1]Temporales 2022'!$F$146:$F$362)</f>
        <v>#N/A</v>
      </c>
      <c r="J759" s="45" t="e">
        <f>_xlfn.XLOOKUP(Tabla12[[#This Row],[nodoc]],'[1]Temporales 2022'!$B$146:$B$362,'[1]Temporales 2022'!$G$146:$G$362)</f>
        <v>#N/A</v>
      </c>
      <c r="K759" s="43">
        <v>22000</v>
      </c>
      <c r="L759" s="46">
        <v>0</v>
      </c>
      <c r="M759" s="43">
        <v>668.8</v>
      </c>
      <c r="N759" s="43">
        <v>631.4</v>
      </c>
      <c r="O759" s="44">
        <f>+Tabla12[[#This Row],[sbruto]]-Tabla12[[#This Row],[Impuesto Sobre la R]]-Tabla12[[#This Row],[Seguro Familiar de]]-Tabla12[[#This Row],[AFP]]-Tabla12[[#This Row],[sneto]]</f>
        <v>1081</v>
      </c>
      <c r="P759" s="41">
        <v>19618.8</v>
      </c>
      <c r="Q759" s="15" t="str" cm="1">
        <f t="array" ref="Q759">_xlfn.XLOOKUP(Tabla12[[#This Row],[codigo]],Tabla5[codigo],LEFT(Tabla5[Genero],1))</f>
        <v>F</v>
      </c>
      <c r="R759" s="15" t="str">
        <f>_xlfn.XLOOKUP(Tabla12[[#This Row],[codigo]],Tabla5[codigo],Tabla5[Lugar Funciones Codigo])</f>
        <v>01.83.03.03</v>
      </c>
    </row>
    <row r="760" spans="1:18">
      <c r="A760" s="40" t="s">
        <v>11</v>
      </c>
      <c r="B760" s="40" t="str">
        <f t="shared" si="11"/>
        <v>2.1.1.1.0100109886143</v>
      </c>
      <c r="C760" s="40" t="str">
        <f>_xlfn.XLOOKUP(A760,ctas[Tipo Empleado],ctas[cta])</f>
        <v>2.1.1.1.01</v>
      </c>
      <c r="D760" s="40" t="s">
        <v>1479</v>
      </c>
      <c r="E760" s="40" t="str">
        <f>_xlfn.XLOOKUP(Tabla12[[#This Row],[codigo]],Tabla5[codigo],Tabla5[Empleado])</f>
        <v>EFIGENIA ALTAGRACIA VARGAS PERALTA</v>
      </c>
      <c r="F760" s="40" t="str">
        <f>_xlfn.XLOOKUP(Tabla12[[#This Row],[codigo]],Tabla5[codigo],Tabla5[Cargo])</f>
        <v>RECEPCIONISTA</v>
      </c>
      <c r="G760" s="40" t="str">
        <f>_xlfn.XLOOKUP(Tabla12[[#This Row],[codigo]],Tabla5[codigo],Tabla5[Lugar Funciones])</f>
        <v>DIRECCION NACIONAL DE PATRIMONIO MONUMENTAL</v>
      </c>
      <c r="H760" s="45" t="str">
        <f>Tabla12[[#This Row],[TIPO]]</f>
        <v>FIJO</v>
      </c>
      <c r="I760" s="45" t="e">
        <f>_xlfn.XLOOKUP(Tabla12[[#This Row],[nodoc]],'[1]Temporales 2022'!$B$146:$B$362,'[1]Temporales 2022'!$F$146:$F$362)</f>
        <v>#N/A</v>
      </c>
      <c r="J760" s="45" t="e">
        <f>_xlfn.XLOOKUP(Tabla12[[#This Row],[nodoc]],'[1]Temporales 2022'!$B$146:$B$362,'[1]Temporales 2022'!$G$146:$G$362)</f>
        <v>#N/A</v>
      </c>
      <c r="K760" s="43">
        <v>22000</v>
      </c>
      <c r="L760" s="46">
        <v>0</v>
      </c>
      <c r="M760" s="43">
        <v>668.8</v>
      </c>
      <c r="N760" s="43">
        <v>631.4</v>
      </c>
      <c r="O760" s="44">
        <f>+Tabla12[[#This Row],[sbruto]]-Tabla12[[#This Row],[Impuesto Sobre la R]]-Tabla12[[#This Row],[Seguro Familiar de]]-Tabla12[[#This Row],[AFP]]-Tabla12[[#This Row],[sneto]]</f>
        <v>375</v>
      </c>
      <c r="P760" s="41">
        <v>20324.8</v>
      </c>
      <c r="Q760" s="15" t="str" cm="1">
        <f t="array" ref="Q760">_xlfn.XLOOKUP(Tabla12[[#This Row],[codigo]],Tabla5[codigo],LEFT(Tabla5[Genero],1))</f>
        <v>F</v>
      </c>
      <c r="R760" s="15" t="str">
        <f>_xlfn.XLOOKUP(Tabla12[[#This Row],[codigo]],Tabla5[codigo],Tabla5[Lugar Funciones Codigo])</f>
        <v>01.83.03.03</v>
      </c>
    </row>
    <row r="761" spans="1:18">
      <c r="A761" s="40" t="s">
        <v>11</v>
      </c>
      <c r="B761" s="40" t="str">
        <f t="shared" si="11"/>
        <v>2.1.1.1.0103103779710</v>
      </c>
      <c r="C761" s="40" t="str">
        <f>_xlfn.XLOOKUP(A761,ctas[Tipo Empleado],ctas[cta])</f>
        <v>2.1.1.1.01</v>
      </c>
      <c r="D761" s="40" t="s">
        <v>2652</v>
      </c>
      <c r="E761" s="40" t="str">
        <f>_xlfn.XLOOKUP(Tabla12[[#This Row],[codigo]],Tabla5[codigo],Tabla5[Empleado])</f>
        <v>MARIA ESTHER ULLOA HERNANDEZ</v>
      </c>
      <c r="F761" s="40" t="str">
        <f>_xlfn.XLOOKUP(Tabla12[[#This Row],[codigo]],Tabla5[codigo],Tabla5[Cargo])</f>
        <v>INSPECTORA</v>
      </c>
      <c r="G761" s="40" t="str">
        <f>_xlfn.XLOOKUP(Tabla12[[#This Row],[codigo]],Tabla5[codigo],Tabla5[Lugar Funciones])</f>
        <v>DIRECCION NACIONAL DE PATRIMONIO MONUMENTAL</v>
      </c>
      <c r="H761" s="43" t="str">
        <f>Tabla12[[#This Row],[TIPO]]</f>
        <v>FIJO</v>
      </c>
      <c r="I761" s="43" t="e">
        <f>_xlfn.XLOOKUP(Tabla12[[#This Row],[nodoc]],'[1]Temporales 2022'!$B$146:$B$362,'[1]Temporales 2022'!$F$146:$F$362)</f>
        <v>#N/A</v>
      </c>
      <c r="J761" s="43" t="e">
        <f>_xlfn.XLOOKUP(Tabla12[[#This Row],[nodoc]],'[1]Temporales 2022'!$B$146:$B$362,'[1]Temporales 2022'!$G$146:$G$362)</f>
        <v>#N/A</v>
      </c>
      <c r="K761" s="43">
        <v>22000</v>
      </c>
      <c r="L761" s="44">
        <v>0</v>
      </c>
      <c r="M761" s="43">
        <v>668.8</v>
      </c>
      <c r="N761" s="43">
        <v>631.4</v>
      </c>
      <c r="O761" s="44">
        <f>+Tabla12[[#This Row],[sbruto]]-Tabla12[[#This Row],[Impuesto Sobre la R]]-Tabla12[[#This Row],[Seguro Familiar de]]-Tabla12[[#This Row],[AFP]]-Tabla12[[#This Row],[sneto]]</f>
        <v>325</v>
      </c>
      <c r="P761" s="41">
        <v>20374.8</v>
      </c>
      <c r="Q761" s="15" t="str" cm="1">
        <f t="array" ref="Q761">_xlfn.XLOOKUP(Tabla12[[#This Row],[codigo]],Tabla5[codigo],LEFT(Tabla5[Genero],1))</f>
        <v>F</v>
      </c>
      <c r="R761" s="15" t="str">
        <f>_xlfn.XLOOKUP(Tabla12[[#This Row],[codigo]],Tabla5[codigo],Tabla5[Lugar Funciones Codigo])</f>
        <v>01.83.03.03</v>
      </c>
    </row>
    <row r="762" spans="1:18">
      <c r="A762" s="40" t="s">
        <v>11</v>
      </c>
      <c r="B762" s="40" t="str">
        <f t="shared" si="11"/>
        <v>2.1.1.1.0104000116691</v>
      </c>
      <c r="C762" s="40" t="str">
        <f>_xlfn.XLOOKUP(A762,ctas[Tipo Empleado],ctas[cta])</f>
        <v>2.1.1.1.01</v>
      </c>
      <c r="D762" s="40" t="s">
        <v>2494</v>
      </c>
      <c r="E762" s="40" t="str">
        <f>_xlfn.XLOOKUP(Tabla12[[#This Row],[codigo]],Tabla5[codigo],Tabla5[Empleado])</f>
        <v>ANA MERCEDES DOMINGUEZ</v>
      </c>
      <c r="F762" s="40" t="str">
        <f>_xlfn.XLOOKUP(Tabla12[[#This Row],[codigo]],Tabla5[codigo],Tabla5[Cargo])</f>
        <v>CONSERJE</v>
      </c>
      <c r="G762" s="40" t="str">
        <f>_xlfn.XLOOKUP(Tabla12[[#This Row],[codigo]],Tabla5[codigo],Tabla5[Lugar Funciones])</f>
        <v>DIRECCION NACIONAL DE PATRIMONIO MONUMENTAL</v>
      </c>
      <c r="H762" s="43" t="str">
        <f>Tabla12[[#This Row],[TIPO]]</f>
        <v>FIJO</v>
      </c>
      <c r="I762" s="43" t="e">
        <f>_xlfn.XLOOKUP(Tabla12[[#This Row],[nodoc]],'[1]Temporales 2022'!$B$146:$B$362,'[1]Temporales 2022'!$F$146:$F$362)</f>
        <v>#N/A</v>
      </c>
      <c r="J762" s="43" t="e">
        <f>_xlfn.XLOOKUP(Tabla12[[#This Row],[nodoc]],'[1]Temporales 2022'!$B$146:$B$362,'[1]Temporales 2022'!$G$146:$G$362)</f>
        <v>#N/A</v>
      </c>
      <c r="K762" s="43">
        <v>20000</v>
      </c>
      <c r="L762" s="44">
        <v>0</v>
      </c>
      <c r="M762" s="43">
        <v>608</v>
      </c>
      <c r="N762" s="43">
        <v>574</v>
      </c>
      <c r="O762" s="44">
        <f>+Tabla12[[#This Row],[sbruto]]-Tabla12[[#This Row],[Impuesto Sobre la R]]-Tabla12[[#This Row],[Seguro Familiar de]]-Tabla12[[#This Row],[AFP]]-Tabla12[[#This Row],[sneto]]</f>
        <v>25</v>
      </c>
      <c r="P762" s="41">
        <v>18793</v>
      </c>
      <c r="Q762" s="15" t="str" cm="1">
        <f t="array" ref="Q762">_xlfn.XLOOKUP(Tabla12[[#This Row],[codigo]],Tabla5[codigo],LEFT(Tabla5[Genero],1))</f>
        <v>F</v>
      </c>
      <c r="R762" s="15" t="str">
        <f>_xlfn.XLOOKUP(Tabla12[[#This Row],[codigo]],Tabla5[codigo],Tabla5[Lugar Funciones Codigo])</f>
        <v>01.83.03.03</v>
      </c>
    </row>
    <row r="763" spans="1:18">
      <c r="A763" s="40" t="s">
        <v>11</v>
      </c>
      <c r="B763" s="40" t="str">
        <f t="shared" si="11"/>
        <v>2.1.1.1.0104000014979</v>
      </c>
      <c r="C763" s="40" t="str">
        <f>_xlfn.XLOOKUP(A763,ctas[Tipo Empleado],ctas[cta])</f>
        <v>2.1.1.1.01</v>
      </c>
      <c r="D763" s="40" t="s">
        <v>2503</v>
      </c>
      <c r="E763" s="40" t="str">
        <f>_xlfn.XLOOKUP(Tabla12[[#This Row],[codigo]],Tabla5[codigo],Tabla5[Empleado])</f>
        <v>ARISMENDY CORDERO SALA</v>
      </c>
      <c r="F763" s="40" t="str">
        <f>_xlfn.XLOOKUP(Tabla12[[#This Row],[codigo]],Tabla5[codigo],Tabla5[Cargo])</f>
        <v>JARDINERO (A)</v>
      </c>
      <c r="G763" s="40" t="str">
        <f>_xlfn.XLOOKUP(Tabla12[[#This Row],[codigo]],Tabla5[codigo],Tabla5[Lugar Funciones])</f>
        <v>DIRECCION NACIONAL DE PATRIMONIO MONUMENTAL</v>
      </c>
      <c r="H763" s="45" t="str">
        <f>Tabla12[[#This Row],[TIPO]]</f>
        <v>FIJO</v>
      </c>
      <c r="I763" s="45" t="e">
        <f>_xlfn.XLOOKUP(Tabla12[[#This Row],[nodoc]],'[1]Temporales 2022'!$B$146:$B$362,'[1]Temporales 2022'!$F$146:$F$362)</f>
        <v>#N/A</v>
      </c>
      <c r="J763" s="45" t="e">
        <f>_xlfn.XLOOKUP(Tabla12[[#This Row],[nodoc]],'[1]Temporales 2022'!$B$146:$B$362,'[1]Temporales 2022'!$G$146:$G$362)</f>
        <v>#N/A</v>
      </c>
      <c r="K763" s="43">
        <v>20000</v>
      </c>
      <c r="L763" s="46">
        <v>0</v>
      </c>
      <c r="M763" s="43">
        <v>608</v>
      </c>
      <c r="N763" s="43">
        <v>574</v>
      </c>
      <c r="O763" s="44">
        <f>+Tabla12[[#This Row],[sbruto]]-Tabla12[[#This Row],[Impuesto Sobre la R]]-Tabla12[[#This Row],[Seguro Familiar de]]-Tabla12[[#This Row],[AFP]]-Tabla12[[#This Row],[sneto]]</f>
        <v>25</v>
      </c>
      <c r="P763" s="41">
        <v>18793</v>
      </c>
      <c r="Q763" s="15" t="str" cm="1">
        <f t="array" ref="Q763">_xlfn.XLOOKUP(Tabla12[[#This Row],[codigo]],Tabla5[codigo],LEFT(Tabla5[Genero],1))</f>
        <v>M</v>
      </c>
      <c r="R763" s="15" t="str">
        <f>_xlfn.XLOOKUP(Tabla12[[#This Row],[codigo]],Tabla5[codigo],Tabla5[Lugar Funciones Codigo])</f>
        <v>01.83.03.03</v>
      </c>
    </row>
    <row r="764" spans="1:18">
      <c r="A764" s="40" t="s">
        <v>11</v>
      </c>
      <c r="B764" s="40" t="str">
        <f t="shared" si="11"/>
        <v>2.1.1.1.0104000143018</v>
      </c>
      <c r="C764" s="40" t="str">
        <f>_xlfn.XLOOKUP(A764,ctas[Tipo Empleado],ctas[cta])</f>
        <v>2.1.1.1.01</v>
      </c>
      <c r="D764" s="40" t="s">
        <v>2516</v>
      </c>
      <c r="E764" s="40" t="str">
        <f>_xlfn.XLOOKUP(Tabla12[[#This Row],[codigo]],Tabla5[codigo],Tabla5[Empleado])</f>
        <v>CARLOS RAFAEL PEÑA CORDERO</v>
      </c>
      <c r="F764" s="40" t="str">
        <f>_xlfn.XLOOKUP(Tabla12[[#This Row],[codigo]],Tabla5[codigo],Tabla5[Cargo])</f>
        <v>VIGILANTE</v>
      </c>
      <c r="G764" s="40" t="str">
        <f>_xlfn.XLOOKUP(Tabla12[[#This Row],[codigo]],Tabla5[codigo],Tabla5[Lugar Funciones])</f>
        <v>DIRECCION NACIONAL DE PATRIMONIO MONUMENTAL</v>
      </c>
      <c r="H764" s="43" t="str">
        <f>Tabla12[[#This Row],[TIPO]]</f>
        <v>FIJO</v>
      </c>
      <c r="I764" s="43" t="e">
        <f>_xlfn.XLOOKUP(Tabla12[[#This Row],[nodoc]],'[1]Temporales 2022'!$B$146:$B$362,'[1]Temporales 2022'!$F$146:$F$362)</f>
        <v>#N/A</v>
      </c>
      <c r="J764" s="43" t="e">
        <f>_xlfn.XLOOKUP(Tabla12[[#This Row],[nodoc]],'[1]Temporales 2022'!$B$146:$B$362,'[1]Temporales 2022'!$G$146:$G$362)</f>
        <v>#N/A</v>
      </c>
      <c r="K764" s="43">
        <v>20000</v>
      </c>
      <c r="L764" s="44">
        <v>0</v>
      </c>
      <c r="M764" s="43">
        <v>608</v>
      </c>
      <c r="N764" s="43">
        <v>574</v>
      </c>
      <c r="O764" s="44">
        <f>+Tabla12[[#This Row],[sbruto]]-Tabla12[[#This Row],[Impuesto Sobre la R]]-Tabla12[[#This Row],[Seguro Familiar de]]-Tabla12[[#This Row],[AFP]]-Tabla12[[#This Row],[sneto]]</f>
        <v>25</v>
      </c>
      <c r="P764" s="41">
        <v>18793</v>
      </c>
      <c r="Q764" s="15" t="str" cm="1">
        <f t="array" ref="Q764">_xlfn.XLOOKUP(Tabla12[[#This Row],[codigo]],Tabla5[codigo],LEFT(Tabla5[Genero],1))</f>
        <v>M</v>
      </c>
      <c r="R764" s="15" t="str">
        <f>_xlfn.XLOOKUP(Tabla12[[#This Row],[codigo]],Tabla5[codigo],Tabla5[Lugar Funciones Codigo])</f>
        <v>01.83.03.03</v>
      </c>
    </row>
    <row r="765" spans="1:18">
      <c r="A765" s="40" t="s">
        <v>11</v>
      </c>
      <c r="B765" s="40" t="str">
        <f t="shared" si="11"/>
        <v>2.1.1.1.0104000142598</v>
      </c>
      <c r="C765" s="40" t="str">
        <f>_xlfn.XLOOKUP(A765,ctas[Tipo Empleado],ctas[cta])</f>
        <v>2.1.1.1.01</v>
      </c>
      <c r="D765" s="40" t="s">
        <v>2552</v>
      </c>
      <c r="E765" s="40" t="str">
        <f>_xlfn.XLOOKUP(Tabla12[[#This Row],[codigo]],Tabla5[codigo],Tabla5[Empleado])</f>
        <v>EURY PEÑA CORDERO</v>
      </c>
      <c r="F765" s="40" t="str">
        <f>_xlfn.XLOOKUP(Tabla12[[#This Row],[codigo]],Tabla5[codigo],Tabla5[Cargo])</f>
        <v>VIGILANTE</v>
      </c>
      <c r="G765" s="40" t="str">
        <f>_xlfn.XLOOKUP(Tabla12[[#This Row],[codigo]],Tabla5[codigo],Tabla5[Lugar Funciones])</f>
        <v>DIRECCION NACIONAL DE PATRIMONIO MONUMENTAL</v>
      </c>
      <c r="H765" s="45" t="str">
        <f>Tabla12[[#This Row],[TIPO]]</f>
        <v>FIJO</v>
      </c>
      <c r="I765" s="45" t="e">
        <f>_xlfn.XLOOKUP(Tabla12[[#This Row],[nodoc]],'[1]Temporales 2022'!$B$146:$B$362,'[1]Temporales 2022'!$F$146:$F$362)</f>
        <v>#N/A</v>
      </c>
      <c r="J765" s="45" t="e">
        <f>_xlfn.XLOOKUP(Tabla12[[#This Row],[nodoc]],'[1]Temporales 2022'!$B$146:$B$362,'[1]Temporales 2022'!$G$146:$G$362)</f>
        <v>#N/A</v>
      </c>
      <c r="K765" s="43">
        <v>20000</v>
      </c>
      <c r="L765" s="46">
        <v>0</v>
      </c>
      <c r="M765" s="43">
        <v>608</v>
      </c>
      <c r="N765" s="43">
        <v>574</v>
      </c>
      <c r="O765" s="44">
        <f>+Tabla12[[#This Row],[sbruto]]-Tabla12[[#This Row],[Impuesto Sobre la R]]-Tabla12[[#This Row],[Seguro Familiar de]]-Tabla12[[#This Row],[AFP]]-Tabla12[[#This Row],[sneto]]</f>
        <v>25</v>
      </c>
      <c r="P765" s="41">
        <v>18793</v>
      </c>
      <c r="Q765" s="15" t="str" cm="1">
        <f t="array" ref="Q765">_xlfn.XLOOKUP(Tabla12[[#This Row],[codigo]],Tabla5[codigo],LEFT(Tabla5[Genero],1))</f>
        <v>M</v>
      </c>
      <c r="R765" s="15" t="str">
        <f>_xlfn.XLOOKUP(Tabla12[[#This Row],[codigo]],Tabla5[codigo],Tabla5[Lugar Funciones Codigo])</f>
        <v>01.83.03.03</v>
      </c>
    </row>
    <row r="766" spans="1:18">
      <c r="A766" s="40" t="s">
        <v>11</v>
      </c>
      <c r="B766" s="40" t="str">
        <f t="shared" si="11"/>
        <v>2.1.1.1.0104000091522</v>
      </c>
      <c r="C766" s="40" t="str">
        <f>_xlfn.XLOOKUP(A766,ctas[Tipo Empleado],ctas[cta])</f>
        <v>2.1.1.1.01</v>
      </c>
      <c r="D766" s="40" t="s">
        <v>2573</v>
      </c>
      <c r="E766" s="40" t="str">
        <f>_xlfn.XLOOKUP(Tabla12[[#This Row],[codigo]],Tabla5[codigo],Tabla5[Empleado])</f>
        <v>GERARDO MENDOLY VOLQUEZ LIRIANO</v>
      </c>
      <c r="F766" s="40" t="str">
        <f>_xlfn.XLOOKUP(Tabla12[[#This Row],[codigo]],Tabla5[codigo],Tabla5[Cargo])</f>
        <v>VIGILANTE</v>
      </c>
      <c r="G766" s="40" t="str">
        <f>_xlfn.XLOOKUP(Tabla12[[#This Row],[codigo]],Tabla5[codigo],Tabla5[Lugar Funciones])</f>
        <v>DIRECCION NACIONAL DE PATRIMONIO MONUMENTAL</v>
      </c>
      <c r="H766" s="45" t="str">
        <f>Tabla12[[#This Row],[TIPO]]</f>
        <v>FIJO</v>
      </c>
      <c r="I766" s="45" t="e">
        <f>_xlfn.XLOOKUP(Tabla12[[#This Row],[nodoc]],'[1]Temporales 2022'!$B$146:$B$362,'[1]Temporales 2022'!$F$146:$F$362)</f>
        <v>#N/A</v>
      </c>
      <c r="J766" s="45" t="e">
        <f>_xlfn.XLOOKUP(Tabla12[[#This Row],[nodoc]],'[1]Temporales 2022'!$B$146:$B$362,'[1]Temporales 2022'!$G$146:$G$362)</f>
        <v>#N/A</v>
      </c>
      <c r="K766" s="43">
        <v>20000</v>
      </c>
      <c r="L766" s="46">
        <v>0</v>
      </c>
      <c r="M766" s="43">
        <v>608</v>
      </c>
      <c r="N766" s="43">
        <v>574</v>
      </c>
      <c r="O766" s="44">
        <f>+Tabla12[[#This Row],[sbruto]]-Tabla12[[#This Row],[Impuesto Sobre la R]]-Tabla12[[#This Row],[Seguro Familiar de]]-Tabla12[[#This Row],[AFP]]-Tabla12[[#This Row],[sneto]]</f>
        <v>25</v>
      </c>
      <c r="P766" s="41">
        <v>18793</v>
      </c>
      <c r="Q766" s="15" t="str" cm="1">
        <f t="array" ref="Q766">_xlfn.XLOOKUP(Tabla12[[#This Row],[codigo]],Tabla5[codigo],LEFT(Tabla5[Genero],1))</f>
        <v>M</v>
      </c>
      <c r="R766" s="15" t="str">
        <f>_xlfn.XLOOKUP(Tabla12[[#This Row],[codigo]],Tabla5[codigo],Tabla5[Lugar Funciones Codigo])</f>
        <v>01.83.03.03</v>
      </c>
    </row>
    <row r="767" spans="1:18">
      <c r="A767" s="40" t="s">
        <v>11</v>
      </c>
      <c r="B767" s="40" t="str">
        <f t="shared" si="11"/>
        <v>2.1.1.1.0104000020836</v>
      </c>
      <c r="C767" s="40" t="str">
        <f>_xlfn.XLOOKUP(A767,ctas[Tipo Empleado],ctas[cta])</f>
        <v>2.1.1.1.01</v>
      </c>
      <c r="D767" s="40" t="s">
        <v>2640</v>
      </c>
      <c r="E767" s="40" t="str">
        <f>_xlfn.XLOOKUP(Tabla12[[#This Row],[codigo]],Tabla5[codigo],Tabla5[Empleado])</f>
        <v>LUIS ALBERTO MINAYA DOMINGUEZ</v>
      </c>
      <c r="F767" s="40" t="str">
        <f>_xlfn.XLOOKUP(Tabla12[[#This Row],[codigo]],Tabla5[codigo],Tabla5[Cargo])</f>
        <v>VIGILANTE</v>
      </c>
      <c r="G767" s="40" t="str">
        <f>_xlfn.XLOOKUP(Tabla12[[#This Row],[codigo]],Tabla5[codigo],Tabla5[Lugar Funciones])</f>
        <v>DIRECCION NACIONAL DE PATRIMONIO MONUMENTAL</v>
      </c>
      <c r="H767" s="45" t="str">
        <f>Tabla12[[#This Row],[TIPO]]</f>
        <v>FIJO</v>
      </c>
      <c r="I767" s="45" t="e">
        <f>_xlfn.XLOOKUP(Tabla12[[#This Row],[nodoc]],'[1]Temporales 2022'!$B$146:$B$362,'[1]Temporales 2022'!$F$146:$F$362)</f>
        <v>#N/A</v>
      </c>
      <c r="J767" s="45" t="e">
        <f>_xlfn.XLOOKUP(Tabla12[[#This Row],[nodoc]],'[1]Temporales 2022'!$B$146:$B$362,'[1]Temporales 2022'!$G$146:$G$362)</f>
        <v>#N/A</v>
      </c>
      <c r="K767" s="43">
        <v>20000</v>
      </c>
      <c r="L767" s="46">
        <v>0</v>
      </c>
      <c r="M767" s="43">
        <v>608</v>
      </c>
      <c r="N767" s="43">
        <v>574</v>
      </c>
      <c r="O767" s="44">
        <f>+Tabla12[[#This Row],[sbruto]]-Tabla12[[#This Row],[Impuesto Sobre la R]]-Tabla12[[#This Row],[Seguro Familiar de]]-Tabla12[[#This Row],[AFP]]-Tabla12[[#This Row],[sneto]]</f>
        <v>25</v>
      </c>
      <c r="P767" s="41">
        <v>18793</v>
      </c>
      <c r="Q767" s="15" t="str" cm="1">
        <f t="array" ref="Q767">_xlfn.XLOOKUP(Tabla12[[#This Row],[codigo]],Tabla5[codigo],LEFT(Tabla5[Genero],1))</f>
        <v>M</v>
      </c>
      <c r="R767" s="15" t="str">
        <f>_xlfn.XLOOKUP(Tabla12[[#This Row],[codigo]],Tabla5[codigo],Tabla5[Lugar Funciones Codigo])</f>
        <v>01.83.03.03</v>
      </c>
    </row>
    <row r="768" spans="1:18">
      <c r="A768" s="40" t="s">
        <v>11</v>
      </c>
      <c r="B768" s="40" t="str">
        <f t="shared" si="11"/>
        <v>2.1.1.1.0104000124943</v>
      </c>
      <c r="C768" s="40" t="str">
        <f>_xlfn.XLOOKUP(A768,ctas[Tipo Empleado],ctas[cta])</f>
        <v>2.1.1.1.01</v>
      </c>
      <c r="D768" s="40" t="s">
        <v>2650</v>
      </c>
      <c r="E768" s="40" t="str">
        <f>_xlfn.XLOOKUP(Tabla12[[#This Row],[codigo]],Tabla5[codigo],Tabla5[Empleado])</f>
        <v>MARIA EMMA FERNANDEZ PERALTA</v>
      </c>
      <c r="F768" s="40" t="str">
        <f>_xlfn.XLOOKUP(Tabla12[[#This Row],[codigo]],Tabla5[codigo],Tabla5[Cargo])</f>
        <v>CONSERJE</v>
      </c>
      <c r="G768" s="40" t="str">
        <f>_xlfn.XLOOKUP(Tabla12[[#This Row],[codigo]],Tabla5[codigo],Tabla5[Lugar Funciones])</f>
        <v>DIRECCION NACIONAL DE PATRIMONIO MONUMENTAL</v>
      </c>
      <c r="H768" s="43" t="str">
        <f>Tabla12[[#This Row],[TIPO]]</f>
        <v>FIJO</v>
      </c>
      <c r="I768" s="43" t="e">
        <f>_xlfn.XLOOKUP(Tabla12[[#This Row],[nodoc]],'[1]Temporales 2022'!$B$146:$B$362,'[1]Temporales 2022'!$F$146:$F$362)</f>
        <v>#N/A</v>
      </c>
      <c r="J768" s="43" t="e">
        <f>_xlfn.XLOOKUP(Tabla12[[#This Row],[nodoc]],'[1]Temporales 2022'!$B$146:$B$362,'[1]Temporales 2022'!$G$146:$G$362)</f>
        <v>#N/A</v>
      </c>
      <c r="K768" s="43">
        <v>20000</v>
      </c>
      <c r="L768" s="44">
        <v>0</v>
      </c>
      <c r="M768" s="43">
        <v>608</v>
      </c>
      <c r="N768" s="43">
        <v>574</v>
      </c>
      <c r="O768" s="44">
        <f>+Tabla12[[#This Row],[sbruto]]-Tabla12[[#This Row],[Impuesto Sobre la R]]-Tabla12[[#This Row],[Seguro Familiar de]]-Tabla12[[#This Row],[AFP]]-Tabla12[[#This Row],[sneto]]</f>
        <v>25</v>
      </c>
      <c r="P768" s="41">
        <v>18793</v>
      </c>
      <c r="Q768" s="15" t="str" cm="1">
        <f t="array" ref="Q768">_xlfn.XLOOKUP(Tabla12[[#This Row],[codigo]],Tabla5[codigo],LEFT(Tabla5[Genero],1))</f>
        <v>F</v>
      </c>
      <c r="R768" s="15" t="str">
        <f>_xlfn.XLOOKUP(Tabla12[[#This Row],[codigo]],Tabla5[codigo],Tabla5[Lugar Funciones Codigo])</f>
        <v>01.83.03.03</v>
      </c>
    </row>
    <row r="769" spans="1:18">
      <c r="A769" s="40" t="s">
        <v>11</v>
      </c>
      <c r="B769" s="40" t="str">
        <f t="shared" si="11"/>
        <v>2.1.1.1.0104000016016</v>
      </c>
      <c r="C769" s="40" t="str">
        <f>_xlfn.XLOOKUP(A769,ctas[Tipo Empleado],ctas[cta])</f>
        <v>2.1.1.1.01</v>
      </c>
      <c r="D769" s="40" t="s">
        <v>2686</v>
      </c>
      <c r="E769" s="40" t="str">
        <f>_xlfn.XLOOKUP(Tabla12[[#This Row],[codigo]],Tabla5[codigo],Tabla5[Empleado])</f>
        <v>RAFAEL GARCIA</v>
      </c>
      <c r="F769" s="40" t="str">
        <f>_xlfn.XLOOKUP(Tabla12[[#This Row],[codigo]],Tabla5[codigo],Tabla5[Cargo])</f>
        <v>JARDINERO (A)</v>
      </c>
      <c r="G769" s="40" t="str">
        <f>_xlfn.XLOOKUP(Tabla12[[#This Row],[codigo]],Tabla5[codigo],Tabla5[Lugar Funciones])</f>
        <v>DIRECCION NACIONAL DE PATRIMONIO MONUMENTAL</v>
      </c>
      <c r="H769" s="45" t="str">
        <f>Tabla12[[#This Row],[TIPO]]</f>
        <v>FIJO</v>
      </c>
      <c r="I769" s="45" t="e">
        <f>_xlfn.XLOOKUP(Tabla12[[#This Row],[nodoc]],'[1]Temporales 2022'!$B$146:$B$362,'[1]Temporales 2022'!$F$146:$F$362)</f>
        <v>#N/A</v>
      </c>
      <c r="J769" s="45" t="e">
        <f>_xlfn.XLOOKUP(Tabla12[[#This Row],[nodoc]],'[1]Temporales 2022'!$B$146:$B$362,'[1]Temporales 2022'!$G$146:$G$362)</f>
        <v>#N/A</v>
      </c>
      <c r="K769" s="43">
        <v>20000</v>
      </c>
      <c r="L769" s="46">
        <v>0</v>
      </c>
      <c r="M769" s="43">
        <v>608</v>
      </c>
      <c r="N769" s="43">
        <v>574</v>
      </c>
      <c r="O769" s="44">
        <f>+Tabla12[[#This Row],[sbruto]]-Tabla12[[#This Row],[Impuesto Sobre la R]]-Tabla12[[#This Row],[Seguro Familiar de]]-Tabla12[[#This Row],[AFP]]-Tabla12[[#This Row],[sneto]]</f>
        <v>25</v>
      </c>
      <c r="P769" s="41">
        <v>18793</v>
      </c>
      <c r="Q769" s="15" t="str" cm="1">
        <f t="array" ref="Q769">_xlfn.XLOOKUP(Tabla12[[#This Row],[codigo]],Tabla5[codigo],LEFT(Tabla5[Genero],1))</f>
        <v>M</v>
      </c>
      <c r="R769" s="15" t="str">
        <f>_xlfn.XLOOKUP(Tabla12[[#This Row],[codigo]],Tabla5[codigo],Tabla5[Lugar Funciones Codigo])</f>
        <v>01.83.03.03</v>
      </c>
    </row>
    <row r="770" spans="1:18">
      <c r="A770" s="40" t="s">
        <v>11</v>
      </c>
      <c r="B770" s="40" t="str">
        <f t="shared" ref="B770:B833" si="12">C770&amp;D770</f>
        <v>2.1.1.1.0140210424962</v>
      </c>
      <c r="C770" s="40" t="str">
        <f>_xlfn.XLOOKUP(A770,ctas[Tipo Empleado],ctas[cta])</f>
        <v>2.1.1.1.01</v>
      </c>
      <c r="D770" s="40" t="s">
        <v>2692</v>
      </c>
      <c r="E770" s="40" t="str">
        <f>_xlfn.XLOOKUP(Tabla12[[#This Row],[codigo]],Tabla5[codigo],Tabla5[Empleado])</f>
        <v>REBECA PEÑA VILLAMAN</v>
      </c>
      <c r="F770" s="40" t="str">
        <f>_xlfn.XLOOKUP(Tabla12[[#This Row],[codigo]],Tabla5[codigo],Tabla5[Cargo])</f>
        <v>VIGILANTE DE SALA</v>
      </c>
      <c r="G770" s="40" t="str">
        <f>_xlfn.XLOOKUP(Tabla12[[#This Row],[codigo]],Tabla5[codigo],Tabla5[Lugar Funciones])</f>
        <v>DIRECCION NACIONAL DE PATRIMONIO MONUMENTAL</v>
      </c>
      <c r="H770" s="45" t="str">
        <f>Tabla12[[#This Row],[TIPO]]</f>
        <v>FIJO</v>
      </c>
      <c r="I770" s="45" t="e">
        <f>_xlfn.XLOOKUP(Tabla12[[#This Row],[nodoc]],'[1]Temporales 2022'!$B$146:$B$362,'[1]Temporales 2022'!$F$146:$F$362)</f>
        <v>#N/A</v>
      </c>
      <c r="J770" s="45" t="e">
        <f>_xlfn.XLOOKUP(Tabla12[[#This Row],[nodoc]],'[1]Temporales 2022'!$B$146:$B$362,'[1]Temporales 2022'!$G$146:$G$362)</f>
        <v>#N/A</v>
      </c>
      <c r="K770" s="43">
        <v>20000</v>
      </c>
      <c r="L770" s="46">
        <v>0</v>
      </c>
      <c r="M770" s="43">
        <v>608</v>
      </c>
      <c r="N770" s="43">
        <v>574</v>
      </c>
      <c r="O770" s="44">
        <f>+Tabla12[[#This Row],[sbruto]]-Tabla12[[#This Row],[Impuesto Sobre la R]]-Tabla12[[#This Row],[Seguro Familiar de]]-Tabla12[[#This Row],[AFP]]-Tabla12[[#This Row],[sneto]]</f>
        <v>25</v>
      </c>
      <c r="P770" s="41">
        <v>18793</v>
      </c>
      <c r="Q770" s="15" t="str" cm="1">
        <f t="array" ref="Q770">_xlfn.XLOOKUP(Tabla12[[#This Row],[codigo]],Tabla5[codigo],LEFT(Tabla5[Genero],1))</f>
        <v>F</v>
      </c>
      <c r="R770" s="15" t="str">
        <f>_xlfn.XLOOKUP(Tabla12[[#This Row],[codigo]],Tabla5[codigo],Tabla5[Lugar Funciones Codigo])</f>
        <v>01.83.03.03</v>
      </c>
    </row>
    <row r="771" spans="1:18">
      <c r="A771" s="40" t="s">
        <v>11</v>
      </c>
      <c r="B771" s="40" t="str">
        <f t="shared" si="12"/>
        <v>2.1.1.1.0104000138430</v>
      </c>
      <c r="C771" s="40" t="str">
        <f>_xlfn.XLOOKUP(A771,ctas[Tipo Empleado],ctas[cta])</f>
        <v>2.1.1.1.01</v>
      </c>
      <c r="D771" s="40" t="s">
        <v>2700</v>
      </c>
      <c r="E771" s="40" t="str">
        <f>_xlfn.XLOOKUP(Tabla12[[#This Row],[codigo]],Tabla5[codigo],Tabla5[Empleado])</f>
        <v>RONI BAQUERO</v>
      </c>
      <c r="F771" s="40" t="str">
        <f>_xlfn.XLOOKUP(Tabla12[[#This Row],[codigo]],Tabla5[codigo],Tabla5[Cargo])</f>
        <v>VIGILANTE</v>
      </c>
      <c r="G771" s="40" t="str">
        <f>_xlfn.XLOOKUP(Tabla12[[#This Row],[codigo]],Tabla5[codigo],Tabla5[Lugar Funciones])</f>
        <v>DIRECCION NACIONAL DE PATRIMONIO MONUMENTAL</v>
      </c>
      <c r="H771" s="43" t="str">
        <f>Tabla12[[#This Row],[TIPO]]</f>
        <v>FIJO</v>
      </c>
      <c r="I771" s="43" t="e">
        <f>_xlfn.XLOOKUP(Tabla12[[#This Row],[nodoc]],'[1]Temporales 2022'!$B$146:$B$362,'[1]Temporales 2022'!$F$146:$F$362)</f>
        <v>#N/A</v>
      </c>
      <c r="J771" s="43" t="e">
        <f>_xlfn.XLOOKUP(Tabla12[[#This Row],[nodoc]],'[1]Temporales 2022'!$B$146:$B$362,'[1]Temporales 2022'!$G$146:$G$362)</f>
        <v>#N/A</v>
      </c>
      <c r="K771" s="43">
        <v>20000</v>
      </c>
      <c r="L771" s="44">
        <v>0</v>
      </c>
      <c r="M771" s="43">
        <v>608</v>
      </c>
      <c r="N771" s="43">
        <v>574</v>
      </c>
      <c r="O771" s="44">
        <f>+Tabla12[[#This Row],[sbruto]]-Tabla12[[#This Row],[Impuesto Sobre la R]]-Tabla12[[#This Row],[Seguro Familiar de]]-Tabla12[[#This Row],[AFP]]-Tabla12[[#This Row],[sneto]]</f>
        <v>25</v>
      </c>
      <c r="P771" s="41">
        <v>18793</v>
      </c>
      <c r="Q771" s="15" t="str" cm="1">
        <f t="array" ref="Q771">_xlfn.XLOOKUP(Tabla12[[#This Row],[codigo]],Tabla5[codigo],LEFT(Tabla5[Genero],1))</f>
        <v>M</v>
      </c>
      <c r="R771" s="15" t="str">
        <f>_xlfn.XLOOKUP(Tabla12[[#This Row],[codigo]],Tabla5[codigo],Tabla5[Lugar Funciones Codigo])</f>
        <v>01.83.03.03</v>
      </c>
    </row>
    <row r="772" spans="1:18">
      <c r="A772" s="40" t="s">
        <v>11</v>
      </c>
      <c r="B772" s="40" t="str">
        <f t="shared" si="12"/>
        <v>2.1.1.1.0101300255724</v>
      </c>
      <c r="C772" s="40" t="str">
        <f>_xlfn.XLOOKUP(A772,ctas[Tipo Empleado],ctas[cta])</f>
        <v>2.1.1.1.01</v>
      </c>
      <c r="D772" s="40" t="s">
        <v>2531</v>
      </c>
      <c r="E772" s="40" t="str">
        <f>_xlfn.XLOOKUP(Tabla12[[#This Row],[codigo]],Tabla5[codigo],Tabla5[Empleado])</f>
        <v>DANNY OLIVO TEJEDA CESE</v>
      </c>
      <c r="F772" s="40" t="str">
        <f>_xlfn.XLOOKUP(Tabla12[[#This Row],[codigo]],Tabla5[codigo],Tabla5[Cargo])</f>
        <v>VIGILANTE</v>
      </c>
      <c r="G772" s="40" t="str">
        <f>_xlfn.XLOOKUP(Tabla12[[#This Row],[codigo]],Tabla5[codigo],Tabla5[Lugar Funciones])</f>
        <v>DIRECCION NACIONAL DE PATRIMONIO MONUMENTAL</v>
      </c>
      <c r="H772" s="45" t="str">
        <f>Tabla12[[#This Row],[TIPO]]</f>
        <v>FIJO</v>
      </c>
      <c r="I772" s="45" t="e">
        <f>_xlfn.XLOOKUP(Tabla12[[#This Row],[nodoc]],'[1]Temporales 2022'!$B$146:$B$362,'[1]Temporales 2022'!$F$146:$F$362)</f>
        <v>#N/A</v>
      </c>
      <c r="J772" s="45" t="e">
        <f>_xlfn.XLOOKUP(Tabla12[[#This Row],[nodoc]],'[1]Temporales 2022'!$B$146:$B$362,'[1]Temporales 2022'!$G$146:$G$362)</f>
        <v>#N/A</v>
      </c>
      <c r="K772" s="43">
        <v>16500</v>
      </c>
      <c r="L772" s="46">
        <v>0</v>
      </c>
      <c r="M772" s="43">
        <v>501.6</v>
      </c>
      <c r="N772" s="43">
        <v>473.55</v>
      </c>
      <c r="O772" s="44">
        <f>+Tabla12[[#This Row],[sbruto]]-Tabla12[[#This Row],[Impuesto Sobre la R]]-Tabla12[[#This Row],[Seguro Familiar de]]-Tabla12[[#This Row],[AFP]]-Tabla12[[#This Row],[sneto]]</f>
        <v>25</v>
      </c>
      <c r="P772" s="41">
        <v>15499.85</v>
      </c>
      <c r="Q772" s="15" t="str" cm="1">
        <f t="array" ref="Q772">_xlfn.XLOOKUP(Tabla12[[#This Row],[codigo]],Tabla5[codigo],LEFT(Tabla5[Genero],1))</f>
        <v>M</v>
      </c>
      <c r="R772" s="15" t="str">
        <f>_xlfn.XLOOKUP(Tabla12[[#This Row],[codigo]],Tabla5[codigo],Tabla5[Lugar Funciones Codigo])</f>
        <v>01.83.03.03</v>
      </c>
    </row>
    <row r="773" spans="1:18">
      <c r="A773" s="40" t="s">
        <v>11</v>
      </c>
      <c r="B773" s="40" t="str">
        <f t="shared" si="12"/>
        <v>2.1.1.1.0100201260627</v>
      </c>
      <c r="C773" s="40" t="str">
        <f>_xlfn.XLOOKUP(A773,ctas[Tipo Empleado],ctas[cta])</f>
        <v>2.1.1.1.01</v>
      </c>
      <c r="D773" s="40" t="s">
        <v>2595</v>
      </c>
      <c r="E773" s="40" t="str">
        <f>_xlfn.XLOOKUP(Tabla12[[#This Row],[codigo]],Tabla5[codigo],Tabla5[Empleado])</f>
        <v>JORGE RICHARSON MEDINA</v>
      </c>
      <c r="F773" s="40" t="str">
        <f>_xlfn.XLOOKUP(Tabla12[[#This Row],[codigo]],Tabla5[codigo],Tabla5[Cargo])</f>
        <v>VIGILANTE</v>
      </c>
      <c r="G773" s="40" t="str">
        <f>_xlfn.XLOOKUP(Tabla12[[#This Row],[codigo]],Tabla5[codigo],Tabla5[Lugar Funciones])</f>
        <v>DIRECCION NACIONAL DE PATRIMONIO MONUMENTAL</v>
      </c>
      <c r="H773" s="43" t="str">
        <f>Tabla12[[#This Row],[TIPO]]</f>
        <v>FIJO</v>
      </c>
      <c r="I773" s="43" t="e">
        <f>_xlfn.XLOOKUP(Tabla12[[#This Row],[nodoc]],'[1]Temporales 2022'!$B$146:$B$362,'[1]Temporales 2022'!$F$146:$F$362)</f>
        <v>#N/A</v>
      </c>
      <c r="J773" s="43" t="e">
        <f>_xlfn.XLOOKUP(Tabla12[[#This Row],[nodoc]],'[1]Temporales 2022'!$B$146:$B$362,'[1]Temporales 2022'!$G$146:$G$362)</f>
        <v>#N/A</v>
      </c>
      <c r="K773" s="43">
        <v>16500</v>
      </c>
      <c r="L773" s="44">
        <v>0</v>
      </c>
      <c r="M773" s="43">
        <v>501.6</v>
      </c>
      <c r="N773" s="43">
        <v>473.55</v>
      </c>
      <c r="O773" s="44">
        <f>+Tabla12[[#This Row],[sbruto]]-Tabla12[[#This Row],[Impuesto Sobre la R]]-Tabla12[[#This Row],[Seguro Familiar de]]-Tabla12[[#This Row],[AFP]]-Tabla12[[#This Row],[sneto]]</f>
        <v>4758.2800000000007</v>
      </c>
      <c r="P773" s="41">
        <v>10766.57</v>
      </c>
      <c r="Q773" s="15" t="str" cm="1">
        <f t="array" ref="Q773">_xlfn.XLOOKUP(Tabla12[[#This Row],[codigo]],Tabla5[codigo],LEFT(Tabla5[Genero],1))</f>
        <v>M</v>
      </c>
      <c r="R773" s="15" t="str">
        <f>_xlfn.XLOOKUP(Tabla12[[#This Row],[codigo]],Tabla5[codigo],Tabla5[Lugar Funciones Codigo])</f>
        <v>01.83.03.03</v>
      </c>
    </row>
    <row r="774" spans="1:18">
      <c r="A774" s="40" t="s">
        <v>11</v>
      </c>
      <c r="B774" s="40" t="str">
        <f t="shared" si="12"/>
        <v>2.1.1.1.0100114222656</v>
      </c>
      <c r="C774" s="40" t="str">
        <f>_xlfn.XLOOKUP(A774,ctas[Tipo Empleado],ctas[cta])</f>
        <v>2.1.1.1.01</v>
      </c>
      <c r="D774" s="40" t="s">
        <v>2599</v>
      </c>
      <c r="E774" s="40" t="str">
        <f>_xlfn.XLOOKUP(Tabla12[[#This Row],[codigo]],Tabla5[codigo],Tabla5[Empleado])</f>
        <v>JOSE DIOLQUIS EVANGELISTA RAMIREZ</v>
      </c>
      <c r="F774" s="40" t="str">
        <f>_xlfn.XLOOKUP(Tabla12[[#This Row],[codigo]],Tabla5[codigo],Tabla5[Cargo])</f>
        <v>VIGILANTE</v>
      </c>
      <c r="G774" s="40" t="str">
        <f>_xlfn.XLOOKUP(Tabla12[[#This Row],[codigo]],Tabla5[codigo],Tabla5[Lugar Funciones])</f>
        <v>DIRECCION NACIONAL DE PATRIMONIO MONUMENTAL</v>
      </c>
      <c r="H774" s="45" t="str">
        <f>Tabla12[[#This Row],[TIPO]]</f>
        <v>FIJO</v>
      </c>
      <c r="I774" s="45" t="e">
        <f>_xlfn.XLOOKUP(Tabla12[[#This Row],[nodoc]],'[1]Temporales 2022'!$B$146:$B$362,'[1]Temporales 2022'!$F$146:$F$362)</f>
        <v>#N/A</v>
      </c>
      <c r="J774" s="45" t="e">
        <f>_xlfn.XLOOKUP(Tabla12[[#This Row],[nodoc]],'[1]Temporales 2022'!$B$146:$B$362,'[1]Temporales 2022'!$G$146:$G$362)</f>
        <v>#N/A</v>
      </c>
      <c r="K774" s="43">
        <v>16500</v>
      </c>
      <c r="L774" s="46">
        <v>0</v>
      </c>
      <c r="M774" s="43">
        <v>501.6</v>
      </c>
      <c r="N774" s="43">
        <v>473.55</v>
      </c>
      <c r="O774" s="44">
        <f>+Tabla12[[#This Row],[sbruto]]-Tabla12[[#This Row],[Impuesto Sobre la R]]-Tabla12[[#This Row],[Seguro Familiar de]]-Tabla12[[#This Row],[AFP]]-Tabla12[[#This Row],[sneto]]</f>
        <v>4071</v>
      </c>
      <c r="P774" s="41">
        <v>11453.85</v>
      </c>
      <c r="Q774" s="15" t="str" cm="1">
        <f t="array" ref="Q774">_xlfn.XLOOKUP(Tabla12[[#This Row],[codigo]],Tabla5[codigo],LEFT(Tabla5[Genero],1))</f>
        <v>M</v>
      </c>
      <c r="R774" s="15" t="str">
        <f>_xlfn.XLOOKUP(Tabla12[[#This Row],[codigo]],Tabla5[codigo],Tabla5[Lugar Funciones Codigo])</f>
        <v>01.83.03.03</v>
      </c>
    </row>
    <row r="775" spans="1:18">
      <c r="A775" s="40" t="s">
        <v>11</v>
      </c>
      <c r="B775" s="40" t="str">
        <f t="shared" si="12"/>
        <v>2.1.1.1.0104701339527</v>
      </c>
      <c r="C775" s="40" t="str">
        <f>_xlfn.XLOOKUP(A775,ctas[Tipo Empleado],ctas[cta])</f>
        <v>2.1.1.1.01</v>
      </c>
      <c r="D775" s="40" t="s">
        <v>2605</v>
      </c>
      <c r="E775" s="40" t="str">
        <f>_xlfn.XLOOKUP(Tabla12[[#This Row],[codigo]],Tabla5[codigo],Tabla5[Empleado])</f>
        <v>JOSE LUIS GRULLON BUENO</v>
      </c>
      <c r="F775" s="40" t="str">
        <f>_xlfn.XLOOKUP(Tabla12[[#This Row],[codigo]],Tabla5[codigo],Tabla5[Cargo])</f>
        <v>VIGILANTE</v>
      </c>
      <c r="G775" s="40" t="str">
        <f>_xlfn.XLOOKUP(Tabla12[[#This Row],[codigo]],Tabla5[codigo],Tabla5[Lugar Funciones])</f>
        <v>DIRECCION NACIONAL DE PATRIMONIO MONUMENTAL</v>
      </c>
      <c r="H775" s="45" t="str">
        <f>Tabla12[[#This Row],[TIPO]]</f>
        <v>FIJO</v>
      </c>
      <c r="I775" s="45" t="e">
        <f>_xlfn.XLOOKUP(Tabla12[[#This Row],[nodoc]],'[1]Temporales 2022'!$B$146:$B$362,'[1]Temporales 2022'!$F$146:$F$362)</f>
        <v>#N/A</v>
      </c>
      <c r="J775" s="45" t="e">
        <f>_xlfn.XLOOKUP(Tabla12[[#This Row],[nodoc]],'[1]Temporales 2022'!$B$146:$B$362,'[1]Temporales 2022'!$G$146:$G$362)</f>
        <v>#N/A</v>
      </c>
      <c r="K775" s="43">
        <v>16500</v>
      </c>
      <c r="L775" s="46">
        <v>0</v>
      </c>
      <c r="M775" s="43">
        <v>501.6</v>
      </c>
      <c r="N775" s="43">
        <v>473.55</v>
      </c>
      <c r="O775" s="44">
        <f>+Tabla12[[#This Row],[sbruto]]-Tabla12[[#This Row],[Impuesto Sobre la R]]-Tabla12[[#This Row],[Seguro Familiar de]]-Tabla12[[#This Row],[AFP]]-Tabla12[[#This Row],[sneto]]</f>
        <v>25</v>
      </c>
      <c r="P775" s="41">
        <v>15499.85</v>
      </c>
      <c r="Q775" s="15" t="str" cm="1">
        <f t="array" ref="Q775">_xlfn.XLOOKUP(Tabla12[[#This Row],[codigo]],Tabla5[codigo],LEFT(Tabla5[Genero],1))</f>
        <v>M</v>
      </c>
      <c r="R775" s="15" t="str">
        <f>_xlfn.XLOOKUP(Tabla12[[#This Row],[codigo]],Tabla5[codigo],Tabla5[Lugar Funciones Codigo])</f>
        <v>01.83.03.03</v>
      </c>
    </row>
    <row r="776" spans="1:18">
      <c r="A776" s="40" t="s">
        <v>11</v>
      </c>
      <c r="B776" s="40" t="str">
        <f t="shared" si="12"/>
        <v>2.1.1.1.0100119461168</v>
      </c>
      <c r="C776" s="40" t="str">
        <f>_xlfn.XLOOKUP(A776,ctas[Tipo Empleado],ctas[cta])</f>
        <v>2.1.1.1.01</v>
      </c>
      <c r="D776" s="40" t="s">
        <v>2607</v>
      </c>
      <c r="E776" s="40" t="str">
        <f>_xlfn.XLOOKUP(Tabla12[[#This Row],[codigo]],Tabla5[codigo],Tabla5[Empleado])</f>
        <v>JOSE MANUEL HERNANDEZ FRANCO</v>
      </c>
      <c r="F776" s="40" t="str">
        <f>_xlfn.XLOOKUP(Tabla12[[#This Row],[codigo]],Tabla5[codigo],Tabla5[Cargo])</f>
        <v>VIGILANTE</v>
      </c>
      <c r="G776" s="40" t="str">
        <f>_xlfn.XLOOKUP(Tabla12[[#This Row],[codigo]],Tabla5[codigo],Tabla5[Lugar Funciones])</f>
        <v>DIRECCION NACIONAL DE PATRIMONIO MONUMENTAL</v>
      </c>
      <c r="H776" s="45" t="str">
        <f>Tabla12[[#This Row],[TIPO]]</f>
        <v>FIJO</v>
      </c>
      <c r="I776" s="45" t="e">
        <f>_xlfn.XLOOKUP(Tabla12[[#This Row],[nodoc]],'[1]Temporales 2022'!$B$146:$B$362,'[1]Temporales 2022'!$F$146:$F$362)</f>
        <v>#N/A</v>
      </c>
      <c r="J776" s="45" t="e">
        <f>_xlfn.XLOOKUP(Tabla12[[#This Row],[nodoc]],'[1]Temporales 2022'!$B$146:$B$362,'[1]Temporales 2022'!$G$146:$G$362)</f>
        <v>#N/A</v>
      </c>
      <c r="K776" s="43">
        <v>16500</v>
      </c>
      <c r="L776" s="46">
        <v>0</v>
      </c>
      <c r="M776" s="43">
        <v>501.6</v>
      </c>
      <c r="N776" s="43">
        <v>473.55</v>
      </c>
      <c r="O776" s="44">
        <f>+Tabla12[[#This Row],[sbruto]]-Tabla12[[#This Row],[Impuesto Sobre la R]]-Tabla12[[#This Row],[Seguro Familiar de]]-Tabla12[[#This Row],[AFP]]-Tabla12[[#This Row],[sneto]]</f>
        <v>5571</v>
      </c>
      <c r="P776" s="41">
        <v>9953.85</v>
      </c>
      <c r="Q776" s="15" t="str" cm="1">
        <f t="array" ref="Q776">_xlfn.XLOOKUP(Tabla12[[#This Row],[codigo]],Tabla5[codigo],LEFT(Tabla5[Genero],1))</f>
        <v>M</v>
      </c>
      <c r="R776" s="15" t="str">
        <f>_xlfn.XLOOKUP(Tabla12[[#This Row],[codigo]],Tabla5[codigo],Tabla5[Lugar Funciones Codigo])</f>
        <v>01.83.03.03</v>
      </c>
    </row>
    <row r="777" spans="1:18">
      <c r="A777" s="40" t="s">
        <v>11</v>
      </c>
      <c r="B777" s="40" t="str">
        <f t="shared" si="12"/>
        <v>2.1.1.1.0100100132232</v>
      </c>
      <c r="C777" s="40" t="str">
        <f>_xlfn.XLOOKUP(A777,ctas[Tipo Empleado],ctas[cta])</f>
        <v>2.1.1.1.01</v>
      </c>
      <c r="D777" s="40" t="s">
        <v>1501</v>
      </c>
      <c r="E777" s="40" t="str">
        <f>_xlfn.XLOOKUP(Tabla12[[#This Row],[codigo]],Tabla5[codigo],Tabla5[Empleado])</f>
        <v>JOSE RAFAEL SOSA</v>
      </c>
      <c r="F777" s="40" t="str">
        <f>_xlfn.XLOOKUP(Tabla12[[#This Row],[codigo]],Tabla5[codigo],Tabla5[Cargo])</f>
        <v>ELECTRICISTA</v>
      </c>
      <c r="G777" s="40" t="str">
        <f>_xlfn.XLOOKUP(Tabla12[[#This Row],[codigo]],Tabla5[codigo],Tabla5[Lugar Funciones])</f>
        <v>DIRECCION NACIONAL DE PATRIMONIO MONUMENTAL</v>
      </c>
      <c r="H777" s="45" t="str">
        <f>Tabla12[[#This Row],[TIPO]]</f>
        <v>FIJO</v>
      </c>
      <c r="I777" s="45" t="e">
        <f>_xlfn.XLOOKUP(Tabla12[[#This Row],[nodoc]],'[1]Temporales 2022'!$B$146:$B$362,'[1]Temporales 2022'!$F$146:$F$362)</f>
        <v>#N/A</v>
      </c>
      <c r="J777" s="45" t="e">
        <f>_xlfn.XLOOKUP(Tabla12[[#This Row],[nodoc]],'[1]Temporales 2022'!$B$146:$B$362,'[1]Temporales 2022'!$G$146:$G$362)</f>
        <v>#N/A</v>
      </c>
      <c r="K777" s="43">
        <v>16500</v>
      </c>
      <c r="L777" s="46">
        <v>0</v>
      </c>
      <c r="M777" s="43">
        <v>501.6</v>
      </c>
      <c r="N777" s="43">
        <v>473.55</v>
      </c>
      <c r="O777" s="44">
        <f>+Tabla12[[#This Row],[sbruto]]-Tabla12[[#This Row],[Impuesto Sobre la R]]-Tabla12[[#This Row],[Seguro Familiar de]]-Tabla12[[#This Row],[AFP]]-Tabla12[[#This Row],[sneto]]</f>
        <v>921</v>
      </c>
      <c r="P777" s="41">
        <v>14603.85</v>
      </c>
      <c r="Q777" s="15" t="str" cm="1">
        <f t="array" ref="Q777">_xlfn.XLOOKUP(Tabla12[[#This Row],[codigo]],Tabla5[codigo],LEFT(Tabla5[Genero],1))</f>
        <v>M</v>
      </c>
      <c r="R777" s="15" t="str">
        <f>_xlfn.XLOOKUP(Tabla12[[#This Row],[codigo]],Tabla5[codigo],Tabla5[Lugar Funciones Codigo])</f>
        <v>01.83.03.03</v>
      </c>
    </row>
    <row r="778" spans="1:18">
      <c r="A778" s="40" t="s">
        <v>11</v>
      </c>
      <c r="B778" s="40" t="str">
        <f t="shared" si="12"/>
        <v>2.1.1.1.0104701670483</v>
      </c>
      <c r="C778" s="40" t="str">
        <f>_xlfn.XLOOKUP(A778,ctas[Tipo Empleado],ctas[cta])</f>
        <v>2.1.1.1.01</v>
      </c>
      <c r="D778" s="40" t="s">
        <v>2618</v>
      </c>
      <c r="E778" s="40" t="str">
        <f>_xlfn.XLOOKUP(Tabla12[[#This Row],[codigo]],Tabla5[codigo],Tabla5[Empleado])</f>
        <v>JUAN CARLOS MALDONADO COSTE</v>
      </c>
      <c r="F778" s="40" t="str">
        <f>_xlfn.XLOOKUP(Tabla12[[#This Row],[codigo]],Tabla5[codigo],Tabla5[Cargo])</f>
        <v>VIGILANTE</v>
      </c>
      <c r="G778" s="40" t="str">
        <f>_xlfn.XLOOKUP(Tabla12[[#This Row],[codigo]],Tabla5[codigo],Tabla5[Lugar Funciones])</f>
        <v>DIRECCION NACIONAL DE PATRIMONIO MONUMENTAL</v>
      </c>
      <c r="H778" s="45" t="str">
        <f>Tabla12[[#This Row],[TIPO]]</f>
        <v>FIJO</v>
      </c>
      <c r="I778" s="45" t="e">
        <f>_xlfn.XLOOKUP(Tabla12[[#This Row],[nodoc]],'[1]Temporales 2022'!$B$146:$B$362,'[1]Temporales 2022'!$F$146:$F$362)</f>
        <v>#N/A</v>
      </c>
      <c r="J778" s="45" t="e">
        <f>_xlfn.XLOOKUP(Tabla12[[#This Row],[nodoc]],'[1]Temporales 2022'!$B$146:$B$362,'[1]Temporales 2022'!$G$146:$G$362)</f>
        <v>#N/A</v>
      </c>
      <c r="K778" s="43">
        <v>16500</v>
      </c>
      <c r="L778" s="46">
        <v>0</v>
      </c>
      <c r="M778" s="43">
        <v>501.6</v>
      </c>
      <c r="N778" s="43">
        <v>473.55</v>
      </c>
      <c r="O778" s="44">
        <f>+Tabla12[[#This Row],[sbruto]]-Tabla12[[#This Row],[Impuesto Sobre la R]]-Tabla12[[#This Row],[Seguro Familiar de]]-Tabla12[[#This Row],[AFP]]-Tabla12[[#This Row],[sneto]]</f>
        <v>25</v>
      </c>
      <c r="P778" s="41">
        <v>15499.85</v>
      </c>
      <c r="Q778" s="15" t="str" cm="1">
        <f t="array" ref="Q778">_xlfn.XLOOKUP(Tabla12[[#This Row],[codigo]],Tabla5[codigo],LEFT(Tabla5[Genero],1))</f>
        <v>M</v>
      </c>
      <c r="R778" s="15" t="str">
        <f>_xlfn.XLOOKUP(Tabla12[[#This Row],[codigo]],Tabla5[codigo],Tabla5[Lugar Funciones Codigo])</f>
        <v>01.83.03.03</v>
      </c>
    </row>
    <row r="779" spans="1:18">
      <c r="A779" s="40" t="s">
        <v>11</v>
      </c>
      <c r="B779" s="40" t="str">
        <f t="shared" si="12"/>
        <v>2.1.1.1.0100102949773</v>
      </c>
      <c r="C779" s="40" t="str">
        <f>_xlfn.XLOOKUP(A779,ctas[Tipo Empleado],ctas[cta])</f>
        <v>2.1.1.1.01</v>
      </c>
      <c r="D779" s="40" t="s">
        <v>2678</v>
      </c>
      <c r="E779" s="40" t="str">
        <f>_xlfn.XLOOKUP(Tabla12[[#This Row],[codigo]],Tabla5[codigo],Tabla5[Empleado])</f>
        <v>PEDRO ANTONIO VASQUEZ VASQUEZ</v>
      </c>
      <c r="F779" s="40" t="str">
        <f>_xlfn.XLOOKUP(Tabla12[[#This Row],[codigo]],Tabla5[codigo],Tabla5[Cargo])</f>
        <v>EBANISTA RESTAURADOR</v>
      </c>
      <c r="G779" s="40" t="str">
        <f>_xlfn.XLOOKUP(Tabla12[[#This Row],[codigo]],Tabla5[codigo],Tabla5[Lugar Funciones])</f>
        <v>DIRECCION NACIONAL DE PATRIMONIO MONUMENTAL</v>
      </c>
      <c r="H779" s="45" t="str">
        <f>Tabla12[[#This Row],[TIPO]]</f>
        <v>FIJO</v>
      </c>
      <c r="I779" s="45" t="e">
        <f>_xlfn.XLOOKUP(Tabla12[[#This Row],[nodoc]],'[1]Temporales 2022'!$B$146:$B$362,'[1]Temporales 2022'!$F$146:$F$362)</f>
        <v>#N/A</v>
      </c>
      <c r="J779" s="45" t="e">
        <f>_xlfn.XLOOKUP(Tabla12[[#This Row],[nodoc]],'[1]Temporales 2022'!$B$146:$B$362,'[1]Temporales 2022'!$G$146:$G$362)</f>
        <v>#N/A</v>
      </c>
      <c r="K779" s="43">
        <v>16500</v>
      </c>
      <c r="L779" s="46">
        <v>0</v>
      </c>
      <c r="M779" s="43">
        <v>501.6</v>
      </c>
      <c r="N779" s="43">
        <v>473.55</v>
      </c>
      <c r="O779" s="44">
        <f>+Tabla12[[#This Row],[sbruto]]-Tabla12[[#This Row],[Impuesto Sobre la R]]-Tabla12[[#This Row],[Seguro Familiar de]]-Tabla12[[#This Row],[AFP]]-Tabla12[[#This Row],[sneto]]</f>
        <v>616</v>
      </c>
      <c r="P779" s="41">
        <v>14908.85</v>
      </c>
      <c r="Q779" s="15" t="str" cm="1">
        <f t="array" ref="Q779">_xlfn.XLOOKUP(Tabla12[[#This Row],[codigo]],Tabla5[codigo],LEFT(Tabla5[Genero],1))</f>
        <v>M</v>
      </c>
      <c r="R779" s="15" t="str">
        <f>_xlfn.XLOOKUP(Tabla12[[#This Row],[codigo]],Tabla5[codigo],Tabla5[Lugar Funciones Codigo])</f>
        <v>01.83.03.03</v>
      </c>
    </row>
    <row r="780" spans="1:18">
      <c r="A780" s="40" t="s">
        <v>11</v>
      </c>
      <c r="B780" s="40" t="str">
        <f t="shared" si="12"/>
        <v>2.1.1.1.0100117949636</v>
      </c>
      <c r="C780" s="40" t="str">
        <f>_xlfn.XLOOKUP(A780,ctas[Tipo Empleado],ctas[cta])</f>
        <v>2.1.1.1.01</v>
      </c>
      <c r="D780" s="40" t="s">
        <v>2485</v>
      </c>
      <c r="E780" s="40" t="str">
        <f>_xlfn.XLOOKUP(Tabla12[[#This Row],[codigo]],Tabla5[codigo],Tabla5[Empleado])</f>
        <v>ALBERTO GUZMAN CUELLO</v>
      </c>
      <c r="F780" s="40" t="str">
        <f>_xlfn.XLOOKUP(Tabla12[[#This Row],[codigo]],Tabla5[codigo],Tabla5[Cargo])</f>
        <v>VIGILANTE</v>
      </c>
      <c r="G780" s="40" t="str">
        <f>_xlfn.XLOOKUP(Tabla12[[#This Row],[codigo]],Tabla5[codigo],Tabla5[Lugar Funciones])</f>
        <v>DIRECCION NACIONAL DE PATRIMONIO MONUMENTAL</v>
      </c>
      <c r="H780" s="45" t="str">
        <f>Tabla12[[#This Row],[TIPO]]</f>
        <v>FIJO</v>
      </c>
      <c r="I780" s="45" t="e">
        <f>_xlfn.XLOOKUP(Tabla12[[#This Row],[nodoc]],'[1]Temporales 2022'!$B$146:$B$362,'[1]Temporales 2022'!$F$146:$F$362)</f>
        <v>#N/A</v>
      </c>
      <c r="J780" s="45" t="e">
        <f>_xlfn.XLOOKUP(Tabla12[[#This Row],[nodoc]],'[1]Temporales 2022'!$B$146:$B$362,'[1]Temporales 2022'!$G$146:$G$362)</f>
        <v>#N/A</v>
      </c>
      <c r="K780" s="43">
        <v>15000</v>
      </c>
      <c r="L780" s="46">
        <v>0</v>
      </c>
      <c r="M780" s="43">
        <v>456</v>
      </c>
      <c r="N780" s="43">
        <v>430.5</v>
      </c>
      <c r="O780" s="44">
        <f>+Tabla12[[#This Row],[sbruto]]-Tabla12[[#This Row],[Impuesto Sobre la R]]-Tabla12[[#This Row],[Seguro Familiar de]]-Tabla12[[#This Row],[AFP]]-Tabla12[[#This Row],[sneto]]</f>
        <v>3071</v>
      </c>
      <c r="P780" s="41">
        <v>11042.5</v>
      </c>
      <c r="Q780" s="15" t="str" cm="1">
        <f t="array" ref="Q780">_xlfn.XLOOKUP(Tabla12[[#This Row],[codigo]],Tabla5[codigo],LEFT(Tabla5[Genero],1))</f>
        <v>M</v>
      </c>
      <c r="R780" s="15" t="str">
        <f>_xlfn.XLOOKUP(Tabla12[[#This Row],[codigo]],Tabla5[codigo],Tabla5[Lugar Funciones Codigo])</f>
        <v>01.83.03.03</v>
      </c>
    </row>
    <row r="781" spans="1:18">
      <c r="A781" s="40" t="s">
        <v>11</v>
      </c>
      <c r="B781" s="40" t="str">
        <f t="shared" si="12"/>
        <v>2.1.1.1.0100100081652</v>
      </c>
      <c r="C781" s="40" t="str">
        <f>_xlfn.XLOOKUP(A781,ctas[Tipo Empleado],ctas[cta])</f>
        <v>2.1.1.1.01</v>
      </c>
      <c r="D781" s="40" t="s">
        <v>1496</v>
      </c>
      <c r="E781" s="40" t="e">
        <f>_xlfn.XLOOKUP(Tabla12[[#This Row],[codigo]],Tabla5[codigo],Tabla5[Empleado])</f>
        <v>#N/A</v>
      </c>
      <c r="F781" s="40" t="e">
        <f>_xlfn.XLOOKUP(Tabla12[[#This Row],[codigo]],Tabla5[codigo],Tabla5[Cargo])</f>
        <v>#N/A</v>
      </c>
      <c r="G781" s="40" t="e">
        <f>_xlfn.XLOOKUP(Tabla12[[#This Row],[codigo]],Tabla5[codigo],Tabla5[Lugar Funciones])</f>
        <v>#N/A</v>
      </c>
      <c r="H781" s="43" t="str">
        <f>Tabla12[[#This Row],[TIPO]]</f>
        <v>FIJO</v>
      </c>
      <c r="I781" s="43" t="e">
        <f>_xlfn.XLOOKUP(Tabla12[[#This Row],[nodoc]],'[1]Temporales 2022'!$B$146:$B$362,'[1]Temporales 2022'!$F$146:$F$362)</f>
        <v>#N/A</v>
      </c>
      <c r="J781" s="43" t="e">
        <f>_xlfn.XLOOKUP(Tabla12[[#This Row],[nodoc]],'[1]Temporales 2022'!$B$146:$B$362,'[1]Temporales 2022'!$G$146:$G$362)</f>
        <v>#N/A</v>
      </c>
      <c r="K781" s="43">
        <v>15000</v>
      </c>
      <c r="L781" s="44">
        <v>0</v>
      </c>
      <c r="M781" s="43">
        <v>456</v>
      </c>
      <c r="N781" s="43">
        <v>430.5</v>
      </c>
      <c r="O781" s="44">
        <f>+Tabla12[[#This Row],[sbruto]]-Tabla12[[#This Row],[Impuesto Sobre la R]]-Tabla12[[#This Row],[Seguro Familiar de]]-Tabla12[[#This Row],[AFP]]-Tabla12[[#This Row],[sneto]]</f>
        <v>3213.7099999999991</v>
      </c>
      <c r="P781" s="41">
        <v>10899.79</v>
      </c>
      <c r="Q781" s="15" t="e" cm="1">
        <f t="array" ref="Q781">_xlfn.XLOOKUP(Tabla12[[#This Row],[codigo]],Tabla5[codigo],LEFT(Tabla5[Genero],1))</f>
        <v>#N/A</v>
      </c>
      <c r="R781" s="15" t="e">
        <f>_xlfn.XLOOKUP(Tabla12[[#This Row],[codigo]],Tabla5[codigo],Tabla5[Lugar Funciones Codigo])</f>
        <v>#N/A</v>
      </c>
    </row>
    <row r="782" spans="1:18">
      <c r="A782" s="40" t="s">
        <v>11</v>
      </c>
      <c r="B782" s="40" t="str">
        <f t="shared" si="12"/>
        <v>2.1.1.1.0100103528899</v>
      </c>
      <c r="C782" s="40" t="str">
        <f>_xlfn.XLOOKUP(A782,ctas[Tipo Empleado],ctas[cta])</f>
        <v>2.1.1.1.01</v>
      </c>
      <c r="D782" s="40" t="s">
        <v>2647</v>
      </c>
      <c r="E782" s="40" t="str">
        <f>_xlfn.XLOOKUP(Tabla12[[#This Row],[codigo]],Tabla5[codigo],Tabla5[Empleado])</f>
        <v>MANUELSITO MONTERO FLORIAM</v>
      </c>
      <c r="F782" s="40" t="str">
        <f>_xlfn.XLOOKUP(Tabla12[[#This Row],[codigo]],Tabla5[codigo],Tabla5[Cargo])</f>
        <v>VIGILANTE</v>
      </c>
      <c r="G782" s="40" t="str">
        <f>_xlfn.XLOOKUP(Tabla12[[#This Row],[codigo]],Tabla5[codigo],Tabla5[Lugar Funciones])</f>
        <v>DIRECCION NACIONAL DE PATRIMONIO MONUMENTAL</v>
      </c>
      <c r="H782" s="45" t="str">
        <f>Tabla12[[#This Row],[TIPO]]</f>
        <v>FIJO</v>
      </c>
      <c r="I782" s="45" t="e">
        <f>_xlfn.XLOOKUP(Tabla12[[#This Row],[nodoc]],'[1]Temporales 2022'!$B$146:$B$362,'[1]Temporales 2022'!$F$146:$F$362)</f>
        <v>#N/A</v>
      </c>
      <c r="J782" s="45" t="e">
        <f>_xlfn.XLOOKUP(Tabla12[[#This Row],[nodoc]],'[1]Temporales 2022'!$B$146:$B$362,'[1]Temporales 2022'!$G$146:$G$362)</f>
        <v>#N/A</v>
      </c>
      <c r="K782" s="43">
        <v>15000</v>
      </c>
      <c r="L782" s="46">
        <v>0</v>
      </c>
      <c r="M782" s="43">
        <v>456</v>
      </c>
      <c r="N782" s="43">
        <v>430.5</v>
      </c>
      <c r="O782" s="44">
        <f>+Tabla12[[#This Row],[sbruto]]-Tabla12[[#This Row],[Impuesto Sobre la R]]-Tabla12[[#This Row],[Seguro Familiar de]]-Tabla12[[#This Row],[AFP]]-Tabla12[[#This Row],[sneto]]</f>
        <v>7624.95</v>
      </c>
      <c r="P782" s="41">
        <v>6488.55</v>
      </c>
      <c r="Q782" s="15" t="str" cm="1">
        <f t="array" ref="Q782">_xlfn.XLOOKUP(Tabla12[[#This Row],[codigo]],Tabla5[codigo],LEFT(Tabla5[Genero],1))</f>
        <v>M</v>
      </c>
      <c r="R782" s="15" t="str">
        <f>_xlfn.XLOOKUP(Tabla12[[#This Row],[codigo]],Tabla5[codigo],Tabla5[Lugar Funciones Codigo])</f>
        <v>01.83.03.03</v>
      </c>
    </row>
    <row r="783" spans="1:18">
      <c r="A783" s="40" t="s">
        <v>11</v>
      </c>
      <c r="B783" s="40" t="str">
        <f t="shared" si="12"/>
        <v>2.1.1.1.0100109924704</v>
      </c>
      <c r="C783" s="40" t="str">
        <f>_xlfn.XLOOKUP(A783,ctas[Tipo Empleado],ctas[cta])</f>
        <v>2.1.1.1.01</v>
      </c>
      <c r="D783" s="40" t="s">
        <v>1542</v>
      </c>
      <c r="E783" s="40" t="str">
        <f>_xlfn.XLOOKUP(Tabla12[[#This Row],[codigo]],Tabla5[codigo],Tabla5[Empleado])</f>
        <v>PABLO DARIO CIPRIAN</v>
      </c>
      <c r="F783" s="40" t="str">
        <f>_xlfn.XLOOKUP(Tabla12[[#This Row],[codigo]],Tabla5[codigo],Tabla5[Cargo])</f>
        <v>VIGILANTE</v>
      </c>
      <c r="G783" s="40" t="str">
        <f>_xlfn.XLOOKUP(Tabla12[[#This Row],[codigo]],Tabla5[codigo],Tabla5[Lugar Funciones])</f>
        <v>DIRECCION NACIONAL DE PATRIMONIO MONUMENTAL</v>
      </c>
      <c r="H783" s="45" t="str">
        <f>Tabla12[[#This Row],[TIPO]]</f>
        <v>FIJO</v>
      </c>
      <c r="I783" s="45" t="e">
        <f>_xlfn.XLOOKUP(Tabla12[[#This Row],[nodoc]],'[1]Temporales 2022'!$B$146:$B$362,'[1]Temporales 2022'!$F$146:$F$362)</f>
        <v>#N/A</v>
      </c>
      <c r="J783" s="45" t="e">
        <f>_xlfn.XLOOKUP(Tabla12[[#This Row],[nodoc]],'[1]Temporales 2022'!$B$146:$B$362,'[1]Temporales 2022'!$G$146:$G$362)</f>
        <v>#N/A</v>
      </c>
      <c r="K783" s="43">
        <v>15000</v>
      </c>
      <c r="L783" s="46">
        <v>0</v>
      </c>
      <c r="M783" s="43">
        <v>456</v>
      </c>
      <c r="N783" s="43">
        <v>430.5</v>
      </c>
      <c r="O783" s="44">
        <f>+Tabla12[[#This Row],[sbruto]]-Tabla12[[#This Row],[Impuesto Sobre la R]]-Tabla12[[#This Row],[Seguro Familiar de]]-Tabla12[[#This Row],[AFP]]-Tabla12[[#This Row],[sneto]]</f>
        <v>8710.33</v>
      </c>
      <c r="P783" s="41">
        <v>5403.17</v>
      </c>
      <c r="Q783" s="15" t="str" cm="1">
        <f t="array" ref="Q783">_xlfn.XLOOKUP(Tabla12[[#This Row],[codigo]],Tabla5[codigo],LEFT(Tabla5[Genero],1))</f>
        <v>M</v>
      </c>
      <c r="R783" s="15" t="str">
        <f>_xlfn.XLOOKUP(Tabla12[[#This Row],[codigo]],Tabla5[codigo],Tabla5[Lugar Funciones Codigo])</f>
        <v>01.83.03.03</v>
      </c>
    </row>
    <row r="784" spans="1:18">
      <c r="A784" s="40" t="s">
        <v>11</v>
      </c>
      <c r="B784" s="40" t="str">
        <f t="shared" si="12"/>
        <v>2.1.1.1.0103700079951</v>
      </c>
      <c r="C784" s="40" t="str">
        <f>_xlfn.XLOOKUP(A784,ctas[Tipo Empleado],ctas[cta])</f>
        <v>2.1.1.1.01</v>
      </c>
      <c r="D784" s="40" t="s">
        <v>2708</v>
      </c>
      <c r="E784" s="40" t="str">
        <f>_xlfn.XLOOKUP(Tabla12[[#This Row],[codigo]],Tabla5[codigo],Tabla5[Empleado])</f>
        <v>SANTIAGO DE JESUS PEÑA SOSA</v>
      </c>
      <c r="F784" s="40" t="str">
        <f>_xlfn.XLOOKUP(Tabla12[[#This Row],[codigo]],Tabla5[codigo],Tabla5[Cargo])</f>
        <v>ASIST. DE ARQUEOLOGIA</v>
      </c>
      <c r="G784" s="40" t="str">
        <f>_xlfn.XLOOKUP(Tabla12[[#This Row],[codigo]],Tabla5[codigo],Tabla5[Lugar Funciones])</f>
        <v>DIRECCION NACIONAL DE PATRIMONIO MONUMENTAL</v>
      </c>
      <c r="H784" s="45" t="str">
        <f>Tabla12[[#This Row],[TIPO]]</f>
        <v>FIJO</v>
      </c>
      <c r="I784" s="45" t="e">
        <f>_xlfn.XLOOKUP(Tabla12[[#This Row],[nodoc]],'[1]Temporales 2022'!$B$146:$B$362,'[1]Temporales 2022'!$F$146:$F$362)</f>
        <v>#N/A</v>
      </c>
      <c r="J784" s="45" t="e">
        <f>_xlfn.XLOOKUP(Tabla12[[#This Row],[nodoc]],'[1]Temporales 2022'!$B$146:$B$362,'[1]Temporales 2022'!$G$146:$G$362)</f>
        <v>#N/A</v>
      </c>
      <c r="K784" s="43">
        <v>12650</v>
      </c>
      <c r="L784" s="46">
        <v>0</v>
      </c>
      <c r="M784" s="43">
        <v>384.56</v>
      </c>
      <c r="N784" s="43">
        <v>363.06</v>
      </c>
      <c r="O784" s="44">
        <f>+Tabla12[[#This Row],[sbruto]]-Tabla12[[#This Row],[Impuesto Sobre la R]]-Tabla12[[#This Row],[Seguro Familiar de]]-Tabla12[[#This Row],[AFP]]-Tabla12[[#This Row],[sneto]]</f>
        <v>571.00000000000182</v>
      </c>
      <c r="P784" s="41">
        <v>11331.38</v>
      </c>
      <c r="Q784" s="15" t="str" cm="1">
        <f t="array" ref="Q784">_xlfn.XLOOKUP(Tabla12[[#This Row],[codigo]],Tabla5[codigo],LEFT(Tabla5[Genero],1))</f>
        <v>M</v>
      </c>
      <c r="R784" s="15" t="str">
        <f>_xlfn.XLOOKUP(Tabla12[[#This Row],[codigo]],Tabla5[codigo],Tabla5[Lugar Funciones Codigo])</f>
        <v>01.83.03.03</v>
      </c>
    </row>
    <row r="785" spans="1:18">
      <c r="A785" s="40" t="s">
        <v>11</v>
      </c>
      <c r="B785" s="40" t="str">
        <f t="shared" si="12"/>
        <v>2.1.1.1.0100200455491</v>
      </c>
      <c r="C785" s="40" t="str">
        <f>_xlfn.XLOOKUP(A785,ctas[Tipo Empleado],ctas[cta])</f>
        <v>2.1.1.1.01</v>
      </c>
      <c r="D785" s="40" t="s">
        <v>2482</v>
      </c>
      <c r="E785" s="40" t="str">
        <f>_xlfn.XLOOKUP(Tabla12[[#This Row],[codigo]],Tabla5[codigo],Tabla5[Empleado])</f>
        <v>AGUSTIN GERMAN ARIAS</v>
      </c>
      <c r="F785" s="40" t="str">
        <f>_xlfn.XLOOKUP(Tabla12[[#This Row],[codigo]],Tabla5[codigo],Tabla5[Cargo])</f>
        <v>VIGILANTE</v>
      </c>
      <c r="G785" s="40" t="str">
        <f>_xlfn.XLOOKUP(Tabla12[[#This Row],[codigo]],Tabla5[codigo],Tabla5[Lugar Funciones])</f>
        <v>DIRECCION NACIONAL DE PATRIMONIO MONUMENTAL</v>
      </c>
      <c r="H785" s="43" t="str">
        <f>Tabla12[[#This Row],[TIPO]]</f>
        <v>FIJO</v>
      </c>
      <c r="I785" s="43" t="e">
        <f>_xlfn.XLOOKUP(Tabla12[[#This Row],[nodoc]],'[1]Temporales 2022'!$B$146:$B$362,'[1]Temporales 2022'!$F$146:$F$362)</f>
        <v>#N/A</v>
      </c>
      <c r="J785" s="43" t="e">
        <f>_xlfn.XLOOKUP(Tabla12[[#This Row],[nodoc]],'[1]Temporales 2022'!$B$146:$B$362,'[1]Temporales 2022'!$G$146:$G$362)</f>
        <v>#N/A</v>
      </c>
      <c r="K785" s="43">
        <v>11000</v>
      </c>
      <c r="L785" s="44">
        <v>0</v>
      </c>
      <c r="M785" s="43">
        <v>334.4</v>
      </c>
      <c r="N785" s="43">
        <v>315.7</v>
      </c>
      <c r="O785" s="44">
        <f>+Tabla12[[#This Row],[sbruto]]-Tabla12[[#This Row],[Impuesto Sobre la R]]-Tabla12[[#This Row],[Seguro Familiar de]]-Tabla12[[#This Row],[AFP]]-Tabla12[[#This Row],[sneto]]</f>
        <v>25</v>
      </c>
      <c r="P785" s="41">
        <v>10324.9</v>
      </c>
      <c r="Q785" s="15" t="str" cm="1">
        <f t="array" ref="Q785">_xlfn.XLOOKUP(Tabla12[[#This Row],[codigo]],Tabla5[codigo],LEFT(Tabla5[Genero],1))</f>
        <v>M</v>
      </c>
      <c r="R785" s="15" t="str">
        <f>_xlfn.XLOOKUP(Tabla12[[#This Row],[codigo]],Tabla5[codigo],Tabla5[Lugar Funciones Codigo])</f>
        <v>01.83.03.03</v>
      </c>
    </row>
    <row r="786" spans="1:18">
      <c r="A786" s="40" t="s">
        <v>11</v>
      </c>
      <c r="B786" s="40" t="str">
        <f t="shared" si="12"/>
        <v>2.1.1.1.0100102537073</v>
      </c>
      <c r="C786" s="40" t="str">
        <f>_xlfn.XLOOKUP(A786,ctas[Tipo Empleado],ctas[cta])</f>
        <v>2.1.1.1.01</v>
      </c>
      <c r="D786" s="40" t="s">
        <v>1459</v>
      </c>
      <c r="E786" s="40" t="str">
        <f>_xlfn.XLOOKUP(Tabla12[[#This Row],[codigo]],Tabla5[codigo],Tabla5[Empleado])</f>
        <v>ANDRES LAUREANO JAVIER PAULINO</v>
      </c>
      <c r="F786" s="40" t="str">
        <f>_xlfn.XLOOKUP(Tabla12[[#This Row],[codigo]],Tabla5[codigo],Tabla5[Cargo])</f>
        <v>VIGILANTE</v>
      </c>
      <c r="G786" s="40" t="str">
        <f>_xlfn.XLOOKUP(Tabla12[[#This Row],[codigo]],Tabla5[codigo],Tabla5[Lugar Funciones])</f>
        <v>DIRECCION NACIONAL DE PATRIMONIO MONUMENTAL</v>
      </c>
      <c r="H786" s="43" t="str">
        <f>Tabla12[[#This Row],[TIPO]]</f>
        <v>FIJO</v>
      </c>
      <c r="I786" s="43" t="e">
        <f>_xlfn.XLOOKUP(Tabla12[[#This Row],[nodoc]],'[1]Temporales 2022'!$B$146:$B$362,'[1]Temporales 2022'!$F$146:$F$362)</f>
        <v>#N/A</v>
      </c>
      <c r="J786" s="43" t="e">
        <f>_xlfn.XLOOKUP(Tabla12[[#This Row],[nodoc]],'[1]Temporales 2022'!$B$146:$B$362,'[1]Temporales 2022'!$G$146:$G$362)</f>
        <v>#N/A</v>
      </c>
      <c r="K786" s="43">
        <v>11000</v>
      </c>
      <c r="L786" s="44">
        <v>0</v>
      </c>
      <c r="M786" s="43">
        <v>334.4</v>
      </c>
      <c r="N786" s="43">
        <v>315.7</v>
      </c>
      <c r="O786" s="44">
        <f>+Tabla12[[#This Row],[sbruto]]-Tabla12[[#This Row],[Impuesto Sobre la R]]-Tabla12[[#This Row],[Seguro Familiar de]]-Tabla12[[#This Row],[AFP]]-Tabla12[[#This Row],[sneto]]</f>
        <v>375</v>
      </c>
      <c r="P786" s="41">
        <v>9974.9</v>
      </c>
      <c r="Q786" s="15" t="str" cm="1">
        <f t="array" ref="Q786">_xlfn.XLOOKUP(Tabla12[[#This Row],[codigo]],Tabla5[codigo],LEFT(Tabla5[Genero],1))</f>
        <v>M</v>
      </c>
      <c r="R786" s="15" t="str">
        <f>_xlfn.XLOOKUP(Tabla12[[#This Row],[codigo]],Tabla5[codigo],Tabla5[Lugar Funciones Codigo])</f>
        <v>01.83.03.03</v>
      </c>
    </row>
    <row r="787" spans="1:18">
      <c r="A787" s="40" t="s">
        <v>11</v>
      </c>
      <c r="B787" s="40" t="str">
        <f t="shared" si="12"/>
        <v>2.1.1.1.0100116817495</v>
      </c>
      <c r="C787" s="40" t="str">
        <f>_xlfn.XLOOKUP(A787,ctas[Tipo Empleado],ctas[cta])</f>
        <v>2.1.1.1.01</v>
      </c>
      <c r="D787" s="40" t="s">
        <v>1467</v>
      </c>
      <c r="E787" s="40" t="str">
        <f>_xlfn.XLOOKUP(Tabla12[[#This Row],[codigo]],Tabla5[codigo],Tabla5[Empleado])</f>
        <v>CARLOS MANUEL ESTEVEZ ADAMES</v>
      </c>
      <c r="F787" s="40" t="str">
        <f>_xlfn.XLOOKUP(Tabla12[[#This Row],[codigo]],Tabla5[codigo],Tabla5[Cargo])</f>
        <v>PEON DE CAMION</v>
      </c>
      <c r="G787" s="40" t="str">
        <f>_xlfn.XLOOKUP(Tabla12[[#This Row],[codigo]],Tabla5[codigo],Tabla5[Lugar Funciones])</f>
        <v>DIRECCION NACIONAL DE PATRIMONIO MONUMENTAL</v>
      </c>
      <c r="H787" s="43" t="str">
        <f>Tabla12[[#This Row],[TIPO]]</f>
        <v>FIJO</v>
      </c>
      <c r="I787" s="43" t="e">
        <f>_xlfn.XLOOKUP(Tabla12[[#This Row],[nodoc]],'[1]Temporales 2022'!$B$146:$B$362,'[1]Temporales 2022'!$F$146:$F$362)</f>
        <v>#N/A</v>
      </c>
      <c r="J787" s="43" t="e">
        <f>_xlfn.XLOOKUP(Tabla12[[#This Row],[nodoc]],'[1]Temporales 2022'!$B$146:$B$362,'[1]Temporales 2022'!$G$146:$G$362)</f>
        <v>#N/A</v>
      </c>
      <c r="K787" s="43">
        <v>11000</v>
      </c>
      <c r="L787" s="44">
        <v>0</v>
      </c>
      <c r="M787" s="43">
        <v>334.4</v>
      </c>
      <c r="N787" s="43">
        <v>315.7</v>
      </c>
      <c r="O787" s="44">
        <f>+Tabla12[[#This Row],[sbruto]]-Tabla12[[#This Row],[Impuesto Sobre la R]]-Tabla12[[#This Row],[Seguro Familiar de]]-Tabla12[[#This Row],[AFP]]-Tabla12[[#This Row],[sneto]]</f>
        <v>8216.74</v>
      </c>
      <c r="P787" s="41">
        <v>2133.16</v>
      </c>
      <c r="Q787" s="15" t="str" cm="1">
        <f t="array" ref="Q787">_xlfn.XLOOKUP(Tabla12[[#This Row],[codigo]],Tabla5[codigo],LEFT(Tabla5[Genero],1))</f>
        <v>M</v>
      </c>
      <c r="R787" s="15" t="str">
        <f>_xlfn.XLOOKUP(Tabla12[[#This Row],[codigo]],Tabla5[codigo],Tabla5[Lugar Funciones Codigo])</f>
        <v>01.83.03.03</v>
      </c>
    </row>
    <row r="788" spans="1:18">
      <c r="A788" s="40" t="s">
        <v>11</v>
      </c>
      <c r="B788" s="40" t="str">
        <f t="shared" si="12"/>
        <v>2.1.1.1.0100115241150</v>
      </c>
      <c r="C788" s="40" t="str">
        <f>_xlfn.XLOOKUP(A788,ctas[Tipo Empleado],ctas[cta])</f>
        <v>2.1.1.1.01</v>
      </c>
      <c r="D788" s="40" t="s">
        <v>1474</v>
      </c>
      <c r="E788" s="40" t="str">
        <f>_xlfn.XLOOKUP(Tabla12[[#This Row],[codigo]],Tabla5[codigo],Tabla5[Empleado])</f>
        <v>DAVID BAZIL SANCHEZ</v>
      </c>
      <c r="F788" s="40" t="str">
        <f>_xlfn.XLOOKUP(Tabla12[[#This Row],[codigo]],Tabla5[codigo],Tabla5[Cargo])</f>
        <v>AYUDANTE DE MANTENIMIENTO</v>
      </c>
      <c r="G788" s="40" t="str">
        <f>_xlfn.XLOOKUP(Tabla12[[#This Row],[codigo]],Tabla5[codigo],Tabla5[Lugar Funciones])</f>
        <v>DIRECCION NACIONAL DE PATRIMONIO MONUMENTAL</v>
      </c>
      <c r="H788" s="43" t="str">
        <f>Tabla12[[#This Row],[TIPO]]</f>
        <v>FIJO</v>
      </c>
      <c r="I788" s="43" t="e">
        <f>_xlfn.XLOOKUP(Tabla12[[#This Row],[nodoc]],'[1]Temporales 2022'!$B$146:$B$362,'[1]Temporales 2022'!$F$146:$F$362)</f>
        <v>#N/A</v>
      </c>
      <c r="J788" s="43" t="e">
        <f>_xlfn.XLOOKUP(Tabla12[[#This Row],[nodoc]],'[1]Temporales 2022'!$B$146:$B$362,'[1]Temporales 2022'!$G$146:$G$362)</f>
        <v>#N/A</v>
      </c>
      <c r="K788" s="43">
        <v>11000</v>
      </c>
      <c r="L788" s="44">
        <v>0</v>
      </c>
      <c r="M788" s="43">
        <v>334.4</v>
      </c>
      <c r="N788" s="43">
        <v>315.7</v>
      </c>
      <c r="O788" s="44">
        <f>+Tabla12[[#This Row],[sbruto]]-Tabla12[[#This Row],[Impuesto Sobre la R]]-Tabla12[[#This Row],[Seguro Familiar de]]-Tabla12[[#This Row],[AFP]]-Tabla12[[#This Row],[sneto]]</f>
        <v>7444.8799999999992</v>
      </c>
      <c r="P788" s="41">
        <v>2905.02</v>
      </c>
      <c r="Q788" s="15" t="str" cm="1">
        <f t="array" ref="Q788">_xlfn.XLOOKUP(Tabla12[[#This Row],[codigo]],Tabla5[codigo],LEFT(Tabla5[Genero],1))</f>
        <v>M</v>
      </c>
      <c r="R788" s="15" t="str">
        <f>_xlfn.XLOOKUP(Tabla12[[#This Row],[codigo]],Tabla5[codigo],Tabla5[Lugar Funciones Codigo])</f>
        <v>01.83.03.03</v>
      </c>
    </row>
    <row r="789" spans="1:18">
      <c r="A789" s="40" t="s">
        <v>11</v>
      </c>
      <c r="B789" s="40" t="str">
        <f t="shared" si="12"/>
        <v>2.1.1.1.0104701024913</v>
      </c>
      <c r="C789" s="40" t="str">
        <f>_xlfn.XLOOKUP(A789,ctas[Tipo Empleado],ctas[cta])</f>
        <v>2.1.1.1.01</v>
      </c>
      <c r="D789" s="40" t="s">
        <v>2534</v>
      </c>
      <c r="E789" s="40" t="str">
        <f>_xlfn.XLOOKUP(Tabla12[[#This Row],[codigo]],Tabla5[codigo],Tabla5[Empleado])</f>
        <v>DOMINGO ANTONIO ABREU DIAZ</v>
      </c>
      <c r="F789" s="40" t="str">
        <f>_xlfn.XLOOKUP(Tabla12[[#This Row],[codigo]],Tabla5[codigo],Tabla5[Cargo])</f>
        <v>JARDINERO (A)</v>
      </c>
      <c r="G789" s="40" t="str">
        <f>_xlfn.XLOOKUP(Tabla12[[#This Row],[codigo]],Tabla5[codigo],Tabla5[Lugar Funciones])</f>
        <v>DIRECCION NACIONAL DE PATRIMONIO MONUMENTAL</v>
      </c>
      <c r="H789" s="43" t="str">
        <f>Tabla12[[#This Row],[TIPO]]</f>
        <v>FIJO</v>
      </c>
      <c r="I789" s="43" t="e">
        <f>_xlfn.XLOOKUP(Tabla12[[#This Row],[nodoc]],'[1]Temporales 2022'!$B$146:$B$362,'[1]Temporales 2022'!$F$146:$F$362)</f>
        <v>#N/A</v>
      </c>
      <c r="J789" s="43" t="e">
        <f>_xlfn.XLOOKUP(Tabla12[[#This Row],[nodoc]],'[1]Temporales 2022'!$B$146:$B$362,'[1]Temporales 2022'!$G$146:$G$362)</f>
        <v>#N/A</v>
      </c>
      <c r="K789" s="43">
        <v>11000</v>
      </c>
      <c r="L789" s="44">
        <v>0</v>
      </c>
      <c r="M789" s="43">
        <v>334.4</v>
      </c>
      <c r="N789" s="43">
        <v>315.7</v>
      </c>
      <c r="O789" s="44">
        <f>+Tabla12[[#This Row],[sbruto]]-Tabla12[[#This Row],[Impuesto Sobre la R]]-Tabla12[[#This Row],[Seguro Familiar de]]-Tabla12[[#This Row],[AFP]]-Tabla12[[#This Row],[sneto]]</f>
        <v>25</v>
      </c>
      <c r="P789" s="41">
        <v>10324.9</v>
      </c>
      <c r="Q789" s="15" t="str" cm="1">
        <f t="array" ref="Q789">_xlfn.XLOOKUP(Tabla12[[#This Row],[codigo]],Tabla5[codigo],LEFT(Tabla5[Genero],1))</f>
        <v>M</v>
      </c>
      <c r="R789" s="15" t="str">
        <f>_xlfn.XLOOKUP(Tabla12[[#This Row],[codigo]],Tabla5[codigo],Tabla5[Lugar Funciones Codigo])</f>
        <v>01.83.03.03</v>
      </c>
    </row>
    <row r="790" spans="1:18">
      <c r="A790" s="40" t="s">
        <v>11</v>
      </c>
      <c r="B790" s="40" t="str">
        <f t="shared" si="12"/>
        <v>2.1.1.1.0100200455517</v>
      </c>
      <c r="C790" s="40" t="str">
        <f>_xlfn.XLOOKUP(A790,ctas[Tipo Empleado],ctas[cta])</f>
        <v>2.1.1.1.01</v>
      </c>
      <c r="D790" s="40" t="s">
        <v>2563</v>
      </c>
      <c r="E790" s="40" t="str">
        <f>_xlfn.XLOOKUP(Tabla12[[#This Row],[codigo]],Tabla5[codigo],Tabla5[Empleado])</f>
        <v>FRANCISCO GERMAN ASENCIO</v>
      </c>
      <c r="F790" s="40" t="str">
        <f>_xlfn.XLOOKUP(Tabla12[[#This Row],[codigo]],Tabla5[codigo],Tabla5[Cargo])</f>
        <v>VIGILANTE</v>
      </c>
      <c r="G790" s="40" t="str">
        <f>_xlfn.XLOOKUP(Tabla12[[#This Row],[codigo]],Tabla5[codigo],Tabla5[Lugar Funciones])</f>
        <v>DIRECCION NACIONAL DE PATRIMONIO MONUMENTAL</v>
      </c>
      <c r="H790" s="45" t="str">
        <f>Tabla12[[#This Row],[TIPO]]</f>
        <v>FIJO</v>
      </c>
      <c r="I790" s="45" t="e">
        <f>_xlfn.XLOOKUP(Tabla12[[#This Row],[nodoc]],'[1]Temporales 2022'!$B$146:$B$362,'[1]Temporales 2022'!$F$146:$F$362)</f>
        <v>#N/A</v>
      </c>
      <c r="J790" s="45" t="e">
        <f>_xlfn.XLOOKUP(Tabla12[[#This Row],[nodoc]],'[1]Temporales 2022'!$B$146:$B$362,'[1]Temporales 2022'!$G$146:$G$362)</f>
        <v>#N/A</v>
      </c>
      <c r="K790" s="43">
        <v>11000</v>
      </c>
      <c r="L790" s="46">
        <v>0</v>
      </c>
      <c r="M790" s="43">
        <v>334.4</v>
      </c>
      <c r="N790" s="43">
        <v>315.7</v>
      </c>
      <c r="O790" s="44">
        <f>+Tabla12[[#This Row],[sbruto]]-Tabla12[[#This Row],[Impuesto Sobre la R]]-Tabla12[[#This Row],[Seguro Familiar de]]-Tabla12[[#This Row],[AFP]]-Tabla12[[#This Row],[sneto]]</f>
        <v>25</v>
      </c>
      <c r="P790" s="41">
        <v>10324.9</v>
      </c>
      <c r="Q790" s="15" t="str" cm="1">
        <f t="array" ref="Q790">_xlfn.XLOOKUP(Tabla12[[#This Row],[codigo]],Tabla5[codigo],LEFT(Tabla5[Genero],1))</f>
        <v>M</v>
      </c>
      <c r="R790" s="15" t="str">
        <f>_xlfn.XLOOKUP(Tabla12[[#This Row],[codigo]],Tabla5[codigo],Tabla5[Lugar Funciones Codigo])</f>
        <v>01.83.03.03</v>
      </c>
    </row>
    <row r="791" spans="1:18">
      <c r="A791" s="40" t="s">
        <v>11</v>
      </c>
      <c r="B791" s="40" t="str">
        <f t="shared" si="12"/>
        <v>2.1.1.1.0100104043005</v>
      </c>
      <c r="C791" s="40" t="str">
        <f>_xlfn.XLOOKUP(A791,ctas[Tipo Empleado],ctas[cta])</f>
        <v>2.1.1.1.01</v>
      </c>
      <c r="D791" s="40" t="s">
        <v>2567</v>
      </c>
      <c r="E791" s="40" t="str">
        <f>_xlfn.XLOOKUP(Tabla12[[#This Row],[codigo]],Tabla5[codigo],Tabla5[Empleado])</f>
        <v>FREDDY RAMIREZ PEREZ</v>
      </c>
      <c r="F791" s="40" t="str">
        <f>_xlfn.XLOOKUP(Tabla12[[#This Row],[codigo]],Tabla5[codigo],Tabla5[Cargo])</f>
        <v>AUXILIAR MANTENIMIENTO</v>
      </c>
      <c r="G791" s="40" t="str">
        <f>_xlfn.XLOOKUP(Tabla12[[#This Row],[codigo]],Tabla5[codigo],Tabla5[Lugar Funciones])</f>
        <v>DIRECCION NACIONAL DE PATRIMONIO MONUMENTAL</v>
      </c>
      <c r="H791" s="45" t="str">
        <f>Tabla12[[#This Row],[TIPO]]</f>
        <v>FIJO</v>
      </c>
      <c r="I791" s="45" t="e">
        <f>_xlfn.XLOOKUP(Tabla12[[#This Row],[nodoc]],'[1]Temporales 2022'!$B$146:$B$362,'[1]Temporales 2022'!$F$146:$F$362)</f>
        <v>#N/A</v>
      </c>
      <c r="J791" s="45" t="e">
        <f>_xlfn.XLOOKUP(Tabla12[[#This Row],[nodoc]],'[1]Temporales 2022'!$B$146:$B$362,'[1]Temporales 2022'!$G$146:$G$362)</f>
        <v>#N/A</v>
      </c>
      <c r="K791" s="43">
        <v>11000</v>
      </c>
      <c r="L791" s="46">
        <v>0</v>
      </c>
      <c r="M791" s="43">
        <v>334.4</v>
      </c>
      <c r="N791" s="43">
        <v>315.7</v>
      </c>
      <c r="O791" s="44">
        <f>+Tabla12[[#This Row],[sbruto]]-Tabla12[[#This Row],[Impuesto Sobre la R]]-Tabla12[[#This Row],[Seguro Familiar de]]-Tabla12[[#This Row],[AFP]]-Tabla12[[#This Row],[sneto]]</f>
        <v>2071</v>
      </c>
      <c r="P791" s="41">
        <v>8278.9</v>
      </c>
      <c r="Q791" s="15" t="str" cm="1">
        <f t="array" ref="Q791">_xlfn.XLOOKUP(Tabla12[[#This Row],[codigo]],Tabla5[codigo],LEFT(Tabla5[Genero],1))</f>
        <v>M</v>
      </c>
      <c r="R791" s="15" t="str">
        <f>_xlfn.XLOOKUP(Tabla12[[#This Row],[codigo]],Tabla5[codigo],Tabla5[Lugar Funciones Codigo])</f>
        <v>01.83.03.03</v>
      </c>
    </row>
    <row r="792" spans="1:18">
      <c r="A792" s="40" t="s">
        <v>11</v>
      </c>
      <c r="B792" s="40" t="str">
        <f t="shared" si="12"/>
        <v>2.1.1.1.0100111508636</v>
      </c>
      <c r="C792" s="40" t="str">
        <f>_xlfn.XLOOKUP(A792,ctas[Tipo Empleado],ctas[cta])</f>
        <v>2.1.1.1.01</v>
      </c>
      <c r="D792" s="40" t="s">
        <v>2570</v>
      </c>
      <c r="E792" s="40" t="str">
        <f>_xlfn.XLOOKUP(Tabla12[[#This Row],[codigo]],Tabla5[codigo],Tabla5[Empleado])</f>
        <v>GAMALIER SANTANA</v>
      </c>
      <c r="F792" s="40" t="str">
        <f>_xlfn.XLOOKUP(Tabla12[[#This Row],[codigo]],Tabla5[codigo],Tabla5[Cargo])</f>
        <v>AYUDANTE DE MANTENIMIENTO</v>
      </c>
      <c r="G792" s="40" t="str">
        <f>_xlfn.XLOOKUP(Tabla12[[#This Row],[codigo]],Tabla5[codigo],Tabla5[Lugar Funciones])</f>
        <v>DIRECCION NACIONAL DE PATRIMONIO MONUMENTAL</v>
      </c>
      <c r="H792" s="45" t="str">
        <f>Tabla12[[#This Row],[TIPO]]</f>
        <v>FIJO</v>
      </c>
      <c r="I792" s="45" t="e">
        <f>_xlfn.XLOOKUP(Tabla12[[#This Row],[nodoc]],'[1]Temporales 2022'!$B$146:$B$362,'[1]Temporales 2022'!$F$146:$F$362)</f>
        <v>#N/A</v>
      </c>
      <c r="J792" s="45" t="e">
        <f>_xlfn.XLOOKUP(Tabla12[[#This Row],[nodoc]],'[1]Temporales 2022'!$B$146:$B$362,'[1]Temporales 2022'!$G$146:$G$362)</f>
        <v>#N/A</v>
      </c>
      <c r="K792" s="43">
        <v>11000</v>
      </c>
      <c r="L792" s="46">
        <v>0</v>
      </c>
      <c r="M792" s="43">
        <v>334.4</v>
      </c>
      <c r="N792" s="43">
        <v>315.7</v>
      </c>
      <c r="O792" s="44">
        <f>+Tabla12[[#This Row],[sbruto]]-Tabla12[[#This Row],[Impuesto Sobre la R]]-Tabla12[[#This Row],[Seguro Familiar de]]-Tabla12[[#This Row],[AFP]]-Tabla12[[#This Row],[sneto]]</f>
        <v>4004.1299999999992</v>
      </c>
      <c r="P792" s="41">
        <v>6345.77</v>
      </c>
      <c r="Q792" s="15" t="str" cm="1">
        <f t="array" ref="Q792">_xlfn.XLOOKUP(Tabla12[[#This Row],[codigo]],Tabla5[codigo],LEFT(Tabla5[Genero],1))</f>
        <v>M</v>
      </c>
      <c r="R792" s="15" t="str">
        <f>_xlfn.XLOOKUP(Tabla12[[#This Row],[codigo]],Tabla5[codigo],Tabla5[Lugar Funciones Codigo])</f>
        <v>01.83.03.03</v>
      </c>
    </row>
    <row r="793" spans="1:18">
      <c r="A793" s="40" t="s">
        <v>11</v>
      </c>
      <c r="B793" s="40" t="str">
        <f t="shared" si="12"/>
        <v>2.1.1.1.0100118923481</v>
      </c>
      <c r="C793" s="40" t="str">
        <f>_xlfn.XLOOKUP(A793,ctas[Tipo Empleado],ctas[cta])</f>
        <v>2.1.1.1.01</v>
      </c>
      <c r="D793" s="40" t="s">
        <v>2576</v>
      </c>
      <c r="E793" s="40" t="str">
        <f>_xlfn.XLOOKUP(Tabla12[[#This Row],[codigo]],Tabla5[codigo],Tabla5[Empleado])</f>
        <v>GREGORY PAUL PEREZ MONTERO</v>
      </c>
      <c r="F793" s="40" t="str">
        <f>_xlfn.XLOOKUP(Tabla12[[#This Row],[codigo]],Tabla5[codigo],Tabla5[Cargo])</f>
        <v>AUXILIAR MANTENIMIENTO</v>
      </c>
      <c r="G793" s="40" t="str">
        <f>_xlfn.XLOOKUP(Tabla12[[#This Row],[codigo]],Tabla5[codigo],Tabla5[Lugar Funciones])</f>
        <v>DIRECCION NACIONAL DE PATRIMONIO MONUMENTAL</v>
      </c>
      <c r="H793" s="45" t="str">
        <f>Tabla12[[#This Row],[TIPO]]</f>
        <v>FIJO</v>
      </c>
      <c r="I793" s="45" t="e">
        <f>_xlfn.XLOOKUP(Tabla12[[#This Row],[nodoc]],'[1]Temporales 2022'!$B$146:$B$362,'[1]Temporales 2022'!$F$146:$F$362)</f>
        <v>#N/A</v>
      </c>
      <c r="J793" s="45" t="e">
        <f>_xlfn.XLOOKUP(Tabla12[[#This Row],[nodoc]],'[1]Temporales 2022'!$B$146:$B$362,'[1]Temporales 2022'!$G$146:$G$362)</f>
        <v>#N/A</v>
      </c>
      <c r="K793" s="43">
        <v>11000</v>
      </c>
      <c r="L793" s="46">
        <v>0</v>
      </c>
      <c r="M793" s="43">
        <v>334.4</v>
      </c>
      <c r="N793" s="43">
        <v>315.7</v>
      </c>
      <c r="O793" s="44">
        <f>+Tabla12[[#This Row],[sbruto]]-Tabla12[[#This Row],[Impuesto Sobre la R]]-Tabla12[[#This Row],[Seguro Familiar de]]-Tabla12[[#This Row],[AFP]]-Tabla12[[#This Row],[sneto]]</f>
        <v>8072.45</v>
      </c>
      <c r="P793" s="41">
        <v>2277.4499999999998</v>
      </c>
      <c r="Q793" s="15" t="str" cm="1">
        <f t="array" ref="Q793">_xlfn.XLOOKUP(Tabla12[[#This Row],[codigo]],Tabla5[codigo],LEFT(Tabla5[Genero],1))</f>
        <v>M</v>
      </c>
      <c r="R793" s="15" t="str">
        <f>_xlfn.XLOOKUP(Tabla12[[#This Row],[codigo]],Tabla5[codigo],Tabla5[Lugar Funciones Codigo])</f>
        <v>01.83.03.03</v>
      </c>
    </row>
    <row r="794" spans="1:18">
      <c r="A794" s="40" t="s">
        <v>11</v>
      </c>
      <c r="B794" s="40" t="str">
        <f t="shared" si="12"/>
        <v>2.1.1.1.0100117951079</v>
      </c>
      <c r="C794" s="40" t="str">
        <f>_xlfn.XLOOKUP(A794,ctas[Tipo Empleado],ctas[cta])</f>
        <v>2.1.1.1.01</v>
      </c>
      <c r="D794" s="40" t="s">
        <v>2589</v>
      </c>
      <c r="E794" s="40" t="str">
        <f>_xlfn.XLOOKUP(Tabla12[[#This Row],[codigo]],Tabla5[codigo],Tabla5[Empleado])</f>
        <v>JESUS HERIBERTO ORTEGA NUÑEZ</v>
      </c>
      <c r="F794" s="40" t="str">
        <f>_xlfn.XLOOKUP(Tabla12[[#This Row],[codigo]],Tabla5[codigo],Tabla5[Cargo])</f>
        <v>VIGILANTE</v>
      </c>
      <c r="G794" s="40" t="str">
        <f>_xlfn.XLOOKUP(Tabla12[[#This Row],[codigo]],Tabla5[codigo],Tabla5[Lugar Funciones])</f>
        <v>DIRECCION NACIONAL DE PATRIMONIO MONUMENTAL</v>
      </c>
      <c r="H794" s="43" t="str">
        <f>Tabla12[[#This Row],[TIPO]]</f>
        <v>FIJO</v>
      </c>
      <c r="I794" s="43" t="e">
        <f>_xlfn.XLOOKUP(Tabla12[[#This Row],[nodoc]],'[1]Temporales 2022'!$B$146:$B$362,'[1]Temporales 2022'!$F$146:$F$362)</f>
        <v>#N/A</v>
      </c>
      <c r="J794" s="43" t="e">
        <f>_xlfn.XLOOKUP(Tabla12[[#This Row],[nodoc]],'[1]Temporales 2022'!$B$146:$B$362,'[1]Temporales 2022'!$G$146:$G$362)</f>
        <v>#N/A</v>
      </c>
      <c r="K794" s="43">
        <v>11000</v>
      </c>
      <c r="L794" s="44">
        <v>0</v>
      </c>
      <c r="M794" s="43">
        <v>334.4</v>
      </c>
      <c r="N794" s="43">
        <v>315.7</v>
      </c>
      <c r="O794" s="44">
        <f>+Tabla12[[#This Row],[sbruto]]-Tabla12[[#This Row],[Impuesto Sobre la R]]-Tabla12[[#This Row],[Seguro Familiar de]]-Tabla12[[#This Row],[AFP]]-Tabla12[[#This Row],[sneto]]</f>
        <v>8257.5399999999991</v>
      </c>
      <c r="P794" s="41">
        <v>2092.36</v>
      </c>
      <c r="Q794" s="15" t="str" cm="1">
        <f t="array" ref="Q794">_xlfn.XLOOKUP(Tabla12[[#This Row],[codigo]],Tabla5[codigo],LEFT(Tabla5[Genero],1))</f>
        <v>M</v>
      </c>
      <c r="R794" s="15" t="str">
        <f>_xlfn.XLOOKUP(Tabla12[[#This Row],[codigo]],Tabla5[codigo],Tabla5[Lugar Funciones Codigo])</f>
        <v>01.83.03.03</v>
      </c>
    </row>
    <row r="795" spans="1:18">
      <c r="A795" s="40" t="s">
        <v>11</v>
      </c>
      <c r="B795" s="40" t="str">
        <f t="shared" si="12"/>
        <v>2.1.1.1.0104900072812</v>
      </c>
      <c r="C795" s="40" t="str">
        <f>_xlfn.XLOOKUP(A795,ctas[Tipo Empleado],ctas[cta])</f>
        <v>2.1.1.1.01</v>
      </c>
      <c r="D795" s="40" t="s">
        <v>2610</v>
      </c>
      <c r="E795" s="40" t="str">
        <f>_xlfn.XLOOKUP(Tabla12[[#This Row],[codigo]],Tabla5[codigo],Tabla5[Empleado])</f>
        <v>JOSE MANUEL VALDEZ</v>
      </c>
      <c r="F795" s="40" t="str">
        <f>_xlfn.XLOOKUP(Tabla12[[#This Row],[codigo]],Tabla5[codigo],Tabla5[Cargo])</f>
        <v>VIGILANTE</v>
      </c>
      <c r="G795" s="40" t="str">
        <f>_xlfn.XLOOKUP(Tabla12[[#This Row],[codigo]],Tabla5[codigo],Tabla5[Lugar Funciones])</f>
        <v>DIRECCION NACIONAL DE PATRIMONIO MONUMENTAL</v>
      </c>
      <c r="H795" s="45" t="str">
        <f>Tabla12[[#This Row],[TIPO]]</f>
        <v>FIJO</v>
      </c>
      <c r="I795" s="45" t="e">
        <f>_xlfn.XLOOKUP(Tabla12[[#This Row],[nodoc]],'[1]Temporales 2022'!$B$146:$B$362,'[1]Temporales 2022'!$F$146:$F$362)</f>
        <v>#N/A</v>
      </c>
      <c r="J795" s="45" t="e">
        <f>_xlfn.XLOOKUP(Tabla12[[#This Row],[nodoc]],'[1]Temporales 2022'!$B$146:$B$362,'[1]Temporales 2022'!$G$146:$G$362)</f>
        <v>#N/A</v>
      </c>
      <c r="K795" s="43">
        <v>11000</v>
      </c>
      <c r="L795" s="46">
        <v>0</v>
      </c>
      <c r="M795" s="43">
        <v>334.4</v>
      </c>
      <c r="N795" s="43">
        <v>315.7</v>
      </c>
      <c r="O795" s="44">
        <f>+Tabla12[[#This Row],[sbruto]]-Tabla12[[#This Row],[Impuesto Sobre la R]]-Tabla12[[#This Row],[Seguro Familiar de]]-Tabla12[[#This Row],[AFP]]-Tabla12[[#This Row],[sneto]]</f>
        <v>25</v>
      </c>
      <c r="P795" s="41">
        <v>10324.9</v>
      </c>
      <c r="Q795" s="15" t="str" cm="1">
        <f t="array" ref="Q795">_xlfn.XLOOKUP(Tabla12[[#This Row],[codigo]],Tabla5[codigo],LEFT(Tabla5[Genero],1))</f>
        <v>M</v>
      </c>
      <c r="R795" s="15" t="str">
        <f>_xlfn.XLOOKUP(Tabla12[[#This Row],[codigo]],Tabla5[codigo],Tabla5[Lugar Funciones Codigo])</f>
        <v>01.83.03.03</v>
      </c>
    </row>
    <row r="796" spans="1:18">
      <c r="A796" s="40" t="s">
        <v>11</v>
      </c>
      <c r="B796" s="40" t="str">
        <f t="shared" si="12"/>
        <v>2.1.1.1.0107300049678</v>
      </c>
      <c r="C796" s="40" t="str">
        <f>_xlfn.XLOOKUP(A796,ctas[Tipo Empleado],ctas[cta])</f>
        <v>2.1.1.1.01</v>
      </c>
      <c r="D796" s="40" t="s">
        <v>2617</v>
      </c>
      <c r="E796" s="40" t="str">
        <f>_xlfn.XLOOKUP(Tabla12[[#This Row],[codigo]],Tabla5[codigo],Tabla5[Empleado])</f>
        <v>JUAN CARLOS LORA</v>
      </c>
      <c r="F796" s="40" t="str">
        <f>_xlfn.XLOOKUP(Tabla12[[#This Row],[codigo]],Tabla5[codigo],Tabla5[Cargo])</f>
        <v>VIGILANTE</v>
      </c>
      <c r="G796" s="40" t="str">
        <f>_xlfn.XLOOKUP(Tabla12[[#This Row],[codigo]],Tabla5[codigo],Tabla5[Lugar Funciones])</f>
        <v>DIRECCION NACIONAL DE PATRIMONIO MONUMENTAL</v>
      </c>
      <c r="H796" s="45" t="str">
        <f>Tabla12[[#This Row],[TIPO]]</f>
        <v>FIJO</v>
      </c>
      <c r="I796" s="45" t="e">
        <f>_xlfn.XLOOKUP(Tabla12[[#This Row],[nodoc]],'[1]Temporales 2022'!$B$146:$B$362,'[1]Temporales 2022'!$F$146:$F$362)</f>
        <v>#N/A</v>
      </c>
      <c r="J796" s="45" t="e">
        <f>_xlfn.XLOOKUP(Tabla12[[#This Row],[nodoc]],'[1]Temporales 2022'!$B$146:$B$362,'[1]Temporales 2022'!$G$146:$G$362)</f>
        <v>#N/A</v>
      </c>
      <c r="K796" s="43">
        <v>11000</v>
      </c>
      <c r="L796" s="46">
        <v>0</v>
      </c>
      <c r="M796" s="43">
        <v>334.4</v>
      </c>
      <c r="N796" s="43">
        <v>315.7</v>
      </c>
      <c r="O796" s="44">
        <f>+Tabla12[[#This Row],[sbruto]]-Tabla12[[#This Row],[Impuesto Sobre la R]]-Tabla12[[#This Row],[Seguro Familiar de]]-Tabla12[[#This Row],[AFP]]-Tabla12[[#This Row],[sneto]]</f>
        <v>3268.8799999999992</v>
      </c>
      <c r="P796" s="41">
        <v>7081.02</v>
      </c>
      <c r="Q796" s="15" t="str" cm="1">
        <f t="array" ref="Q796">_xlfn.XLOOKUP(Tabla12[[#This Row],[codigo]],Tabla5[codigo],LEFT(Tabla5[Genero],1))</f>
        <v>M</v>
      </c>
      <c r="R796" s="15" t="str">
        <f>_xlfn.XLOOKUP(Tabla12[[#This Row],[codigo]],Tabla5[codigo],Tabla5[Lugar Funciones Codigo])</f>
        <v>01.83.03.03</v>
      </c>
    </row>
    <row r="797" spans="1:18">
      <c r="A797" s="40" t="s">
        <v>11</v>
      </c>
      <c r="B797" s="40" t="str">
        <f t="shared" si="12"/>
        <v>2.1.1.1.0100109159285</v>
      </c>
      <c r="C797" s="40" t="str">
        <f>_xlfn.XLOOKUP(A797,ctas[Tipo Empleado],ctas[cta])</f>
        <v>2.1.1.1.01</v>
      </c>
      <c r="D797" s="40" t="s">
        <v>1505</v>
      </c>
      <c r="E797" s="40" t="str">
        <f>_xlfn.XLOOKUP(Tabla12[[#This Row],[codigo]],Tabla5[codigo],Tabla5[Empleado])</f>
        <v>JUAN VARGAS</v>
      </c>
      <c r="F797" s="40" t="str">
        <f>_xlfn.XLOOKUP(Tabla12[[#This Row],[codigo]],Tabla5[codigo],Tabla5[Cargo])</f>
        <v>SERENO</v>
      </c>
      <c r="G797" s="40" t="str">
        <f>_xlfn.XLOOKUP(Tabla12[[#This Row],[codigo]],Tabla5[codigo],Tabla5[Lugar Funciones])</f>
        <v>DIRECCION NACIONAL DE PATRIMONIO MONUMENTAL</v>
      </c>
      <c r="H797" s="45" t="str">
        <f>Tabla12[[#This Row],[TIPO]]</f>
        <v>FIJO</v>
      </c>
      <c r="I797" s="45" t="e">
        <f>_xlfn.XLOOKUP(Tabla12[[#This Row],[nodoc]],'[1]Temporales 2022'!$B$146:$B$362,'[1]Temporales 2022'!$F$146:$F$362)</f>
        <v>#N/A</v>
      </c>
      <c r="J797" s="45" t="e">
        <f>_xlfn.XLOOKUP(Tabla12[[#This Row],[nodoc]],'[1]Temporales 2022'!$B$146:$B$362,'[1]Temporales 2022'!$G$146:$G$362)</f>
        <v>#N/A</v>
      </c>
      <c r="K797" s="43">
        <v>11000</v>
      </c>
      <c r="L797" s="46">
        <v>0</v>
      </c>
      <c r="M797" s="43">
        <v>334.4</v>
      </c>
      <c r="N797" s="43">
        <v>315.7</v>
      </c>
      <c r="O797" s="44">
        <f>+Tabla12[[#This Row],[sbruto]]-Tabla12[[#This Row],[Impuesto Sobre la R]]-Tabla12[[#This Row],[Seguro Familiar de]]-Tabla12[[#This Row],[AFP]]-Tabla12[[#This Row],[sneto]]</f>
        <v>375</v>
      </c>
      <c r="P797" s="41">
        <v>9974.9</v>
      </c>
      <c r="Q797" s="15" t="str" cm="1">
        <f t="array" ref="Q797">_xlfn.XLOOKUP(Tabla12[[#This Row],[codigo]],Tabla5[codigo],LEFT(Tabla5[Genero],1))</f>
        <v>M</v>
      </c>
      <c r="R797" s="15" t="str">
        <f>_xlfn.XLOOKUP(Tabla12[[#This Row],[codigo]],Tabla5[codigo],Tabla5[Lugar Funciones Codigo])</f>
        <v>01.83.03.03</v>
      </c>
    </row>
    <row r="798" spans="1:18">
      <c r="A798" s="40" t="s">
        <v>11</v>
      </c>
      <c r="B798" s="40" t="str">
        <f t="shared" si="12"/>
        <v>2.1.1.1.0100102581949</v>
      </c>
      <c r="C798" s="40" t="str">
        <f>_xlfn.XLOOKUP(A798,ctas[Tipo Empleado],ctas[cta])</f>
        <v>2.1.1.1.01</v>
      </c>
      <c r="D798" s="40" t="s">
        <v>2637</v>
      </c>
      <c r="E798" s="40" t="str">
        <f>_xlfn.XLOOKUP(Tabla12[[#This Row],[codigo]],Tabla5[codigo],Tabla5[Empleado])</f>
        <v>LOURDES ARAUJO MORETA</v>
      </c>
      <c r="F798" s="40" t="str">
        <f>_xlfn.XLOOKUP(Tabla12[[#This Row],[codigo]],Tabla5[codigo],Tabla5[Cargo])</f>
        <v>CONSERJE</v>
      </c>
      <c r="G798" s="40" t="str">
        <f>_xlfn.XLOOKUP(Tabla12[[#This Row],[codigo]],Tabla5[codigo],Tabla5[Lugar Funciones])</f>
        <v>DIRECCION NACIONAL DE PATRIMONIO MONUMENTAL</v>
      </c>
      <c r="H798" s="45" t="str">
        <f>Tabla12[[#This Row],[TIPO]]</f>
        <v>FIJO</v>
      </c>
      <c r="I798" s="45" t="e">
        <f>_xlfn.XLOOKUP(Tabla12[[#This Row],[nodoc]],'[1]Temporales 2022'!$B$146:$B$362,'[1]Temporales 2022'!$F$146:$F$362)</f>
        <v>#N/A</v>
      </c>
      <c r="J798" s="45" t="e">
        <f>_xlfn.XLOOKUP(Tabla12[[#This Row],[nodoc]],'[1]Temporales 2022'!$B$146:$B$362,'[1]Temporales 2022'!$G$146:$G$362)</f>
        <v>#N/A</v>
      </c>
      <c r="K798" s="43">
        <v>11000</v>
      </c>
      <c r="L798" s="46">
        <v>0</v>
      </c>
      <c r="M798" s="43">
        <v>334.4</v>
      </c>
      <c r="N798" s="43">
        <v>315.7</v>
      </c>
      <c r="O798" s="44">
        <f>+Tabla12[[#This Row],[sbruto]]-Tabla12[[#This Row],[Impuesto Sobre la R]]-Tabla12[[#This Row],[Seguro Familiar de]]-Tabla12[[#This Row],[AFP]]-Tabla12[[#This Row],[sneto]]</f>
        <v>4373.1299999999992</v>
      </c>
      <c r="P798" s="41">
        <v>5976.77</v>
      </c>
      <c r="Q798" s="15" t="str" cm="1">
        <f t="array" ref="Q798">_xlfn.XLOOKUP(Tabla12[[#This Row],[codigo]],Tabla5[codigo],LEFT(Tabla5[Genero],1))</f>
        <v>F</v>
      </c>
      <c r="R798" s="15" t="str">
        <f>_xlfn.XLOOKUP(Tabla12[[#This Row],[codigo]],Tabla5[codigo],Tabla5[Lugar Funciones Codigo])</f>
        <v>01.83.03.03</v>
      </c>
    </row>
    <row r="799" spans="1:18">
      <c r="A799" s="40" t="s">
        <v>11</v>
      </c>
      <c r="B799" s="40" t="str">
        <f t="shared" si="12"/>
        <v>2.1.1.1.0100112764295</v>
      </c>
      <c r="C799" s="40" t="str">
        <f>_xlfn.XLOOKUP(A799,ctas[Tipo Empleado],ctas[cta])</f>
        <v>2.1.1.1.01</v>
      </c>
      <c r="D799" s="40" t="s">
        <v>2656</v>
      </c>
      <c r="E799" s="40" t="str">
        <f>_xlfn.XLOOKUP(Tabla12[[#This Row],[codigo]],Tabla5[codigo],Tabla5[Empleado])</f>
        <v>MARIA RAMONA PEÑA VELEZ</v>
      </c>
      <c r="F799" s="40" t="str">
        <f>_xlfn.XLOOKUP(Tabla12[[#This Row],[codigo]],Tabla5[codigo],Tabla5[Cargo])</f>
        <v>CONSERJE</v>
      </c>
      <c r="G799" s="40" t="str">
        <f>_xlfn.XLOOKUP(Tabla12[[#This Row],[codigo]],Tabla5[codigo],Tabla5[Lugar Funciones])</f>
        <v>DIRECCION NACIONAL DE PATRIMONIO MONUMENTAL</v>
      </c>
      <c r="H799" s="43" t="str">
        <f>Tabla12[[#This Row],[TIPO]]</f>
        <v>FIJO</v>
      </c>
      <c r="I799" s="43" t="e">
        <f>_xlfn.XLOOKUP(Tabla12[[#This Row],[nodoc]],'[1]Temporales 2022'!$B$146:$B$362,'[1]Temporales 2022'!$F$146:$F$362)</f>
        <v>#N/A</v>
      </c>
      <c r="J799" s="43" t="e">
        <f>_xlfn.XLOOKUP(Tabla12[[#This Row],[nodoc]],'[1]Temporales 2022'!$B$146:$B$362,'[1]Temporales 2022'!$G$146:$G$362)</f>
        <v>#N/A</v>
      </c>
      <c r="K799" s="43">
        <v>11000</v>
      </c>
      <c r="L799" s="44">
        <v>0</v>
      </c>
      <c r="M799" s="43">
        <v>334.4</v>
      </c>
      <c r="N799" s="43">
        <v>315.7</v>
      </c>
      <c r="O799" s="44">
        <f>+Tabla12[[#This Row],[sbruto]]-Tabla12[[#This Row],[Impuesto Sobre la R]]-Tabla12[[#This Row],[Seguro Familiar de]]-Tabla12[[#This Row],[AFP]]-Tabla12[[#This Row],[sneto]]</f>
        <v>7256.07</v>
      </c>
      <c r="P799" s="41">
        <v>3093.83</v>
      </c>
      <c r="Q799" s="15" t="str" cm="1">
        <f t="array" ref="Q799">_xlfn.XLOOKUP(Tabla12[[#This Row],[codigo]],Tabla5[codigo],LEFT(Tabla5[Genero],1))</f>
        <v>F</v>
      </c>
      <c r="R799" s="15" t="str">
        <f>_xlfn.XLOOKUP(Tabla12[[#This Row],[codigo]],Tabla5[codigo],Tabla5[Lugar Funciones Codigo])</f>
        <v>01.83.03.03</v>
      </c>
    </row>
    <row r="800" spans="1:18">
      <c r="A800" s="40" t="s">
        <v>11</v>
      </c>
      <c r="B800" s="40" t="str">
        <f t="shared" si="12"/>
        <v>2.1.1.1.0100100021856</v>
      </c>
      <c r="C800" s="40" t="str">
        <f>_xlfn.XLOOKUP(A800,ctas[Tipo Empleado],ctas[cta])</f>
        <v>2.1.1.1.01</v>
      </c>
      <c r="D800" s="40" t="s">
        <v>1526</v>
      </c>
      <c r="E800" s="40" t="str">
        <f>_xlfn.XLOOKUP(Tabla12[[#This Row],[codigo]],Tabla5[codigo],Tabla5[Empleado])</f>
        <v>MARIO ERNESTO PEÑA SOTO</v>
      </c>
      <c r="F800" s="40" t="str">
        <f>_xlfn.XLOOKUP(Tabla12[[#This Row],[codigo]],Tabla5[codigo],Tabla5[Cargo])</f>
        <v>VIGILANTE</v>
      </c>
      <c r="G800" s="40" t="str">
        <f>_xlfn.XLOOKUP(Tabla12[[#This Row],[codigo]],Tabla5[codigo],Tabla5[Lugar Funciones])</f>
        <v>DIRECCION NACIONAL DE PATRIMONIO MONUMENTAL</v>
      </c>
      <c r="H800" s="45" t="str">
        <f>Tabla12[[#This Row],[TIPO]]</f>
        <v>FIJO</v>
      </c>
      <c r="I800" s="45" t="e">
        <f>_xlfn.XLOOKUP(Tabla12[[#This Row],[nodoc]],'[1]Temporales 2022'!$B$146:$B$362,'[1]Temporales 2022'!$F$146:$F$362)</f>
        <v>#N/A</v>
      </c>
      <c r="J800" s="45" t="e">
        <f>_xlfn.XLOOKUP(Tabla12[[#This Row],[nodoc]],'[1]Temporales 2022'!$B$146:$B$362,'[1]Temporales 2022'!$G$146:$G$362)</f>
        <v>#N/A</v>
      </c>
      <c r="K800" s="43">
        <v>11000</v>
      </c>
      <c r="L800" s="46">
        <v>0</v>
      </c>
      <c r="M800" s="43">
        <v>334.4</v>
      </c>
      <c r="N800" s="43">
        <v>315.7</v>
      </c>
      <c r="O800" s="44">
        <f>+Tabla12[[#This Row],[sbruto]]-Tabla12[[#This Row],[Impuesto Sobre la R]]-Tabla12[[#This Row],[Seguro Familiar de]]-Tabla12[[#This Row],[AFP]]-Tabla12[[#This Row],[sneto]]</f>
        <v>7883.33</v>
      </c>
      <c r="P800" s="41">
        <v>2466.5700000000002</v>
      </c>
      <c r="Q800" s="15" t="str" cm="1">
        <f t="array" ref="Q800">_xlfn.XLOOKUP(Tabla12[[#This Row],[codigo]],Tabla5[codigo],LEFT(Tabla5[Genero],1))</f>
        <v>M</v>
      </c>
      <c r="R800" s="15" t="str">
        <f>_xlfn.XLOOKUP(Tabla12[[#This Row],[codigo]],Tabla5[codigo],Tabla5[Lugar Funciones Codigo])</f>
        <v>01.83.03.03</v>
      </c>
    </row>
    <row r="801" spans="1:18">
      <c r="A801" s="40" t="s">
        <v>11</v>
      </c>
      <c r="B801" s="40" t="str">
        <f t="shared" si="12"/>
        <v>2.1.1.1.0100200459329</v>
      </c>
      <c r="C801" s="40" t="str">
        <f>_xlfn.XLOOKUP(A801,ctas[Tipo Empleado],ctas[cta])</f>
        <v>2.1.1.1.01</v>
      </c>
      <c r="D801" s="40" t="s">
        <v>1533</v>
      </c>
      <c r="E801" s="40" t="str">
        <f>_xlfn.XLOOKUP(Tabla12[[#This Row],[codigo]],Tabla5[codigo],Tabla5[Empleado])</f>
        <v>MIGUEL ASENCIO JIMENEZ</v>
      </c>
      <c r="F801" s="40" t="str">
        <f>_xlfn.XLOOKUP(Tabla12[[#This Row],[codigo]],Tabla5[codigo],Tabla5[Cargo])</f>
        <v>VIGILANTE</v>
      </c>
      <c r="G801" s="40" t="str">
        <f>_xlfn.XLOOKUP(Tabla12[[#This Row],[codigo]],Tabla5[codigo],Tabla5[Lugar Funciones])</f>
        <v>DIRECCION NACIONAL DE PATRIMONIO MONUMENTAL</v>
      </c>
      <c r="H801" s="43" t="str">
        <f>Tabla12[[#This Row],[TIPO]]</f>
        <v>FIJO</v>
      </c>
      <c r="I801" s="43" t="e">
        <f>_xlfn.XLOOKUP(Tabla12[[#This Row],[nodoc]],'[1]Temporales 2022'!$B$146:$B$362,'[1]Temporales 2022'!$F$146:$F$362)</f>
        <v>#N/A</v>
      </c>
      <c r="J801" s="43" t="e">
        <f>_xlfn.XLOOKUP(Tabla12[[#This Row],[nodoc]],'[1]Temporales 2022'!$B$146:$B$362,'[1]Temporales 2022'!$G$146:$G$362)</f>
        <v>#N/A</v>
      </c>
      <c r="K801" s="43">
        <v>11000</v>
      </c>
      <c r="L801" s="44">
        <v>0</v>
      </c>
      <c r="M801" s="43">
        <v>334.4</v>
      </c>
      <c r="N801" s="43">
        <v>315.7</v>
      </c>
      <c r="O801" s="44">
        <f>+Tabla12[[#This Row],[sbruto]]-Tabla12[[#This Row],[Impuesto Sobre la R]]-Tabla12[[#This Row],[Seguro Familiar de]]-Tabla12[[#This Row],[AFP]]-Tabla12[[#This Row],[sneto]]</f>
        <v>375</v>
      </c>
      <c r="P801" s="41">
        <v>9974.9</v>
      </c>
      <c r="Q801" s="15" t="str" cm="1">
        <f t="array" ref="Q801">_xlfn.XLOOKUP(Tabla12[[#This Row],[codigo]],Tabla5[codigo],LEFT(Tabla5[Genero],1))</f>
        <v>M</v>
      </c>
      <c r="R801" s="15" t="str">
        <f>_xlfn.XLOOKUP(Tabla12[[#This Row],[codigo]],Tabla5[codigo],Tabla5[Lugar Funciones Codigo])</f>
        <v>01.83.03.03</v>
      </c>
    </row>
    <row r="802" spans="1:18">
      <c r="A802" s="40" t="s">
        <v>11</v>
      </c>
      <c r="B802" s="40" t="str">
        <f t="shared" si="12"/>
        <v>2.1.1.1.0100104069885</v>
      </c>
      <c r="C802" s="40" t="str">
        <f>_xlfn.XLOOKUP(A802,ctas[Tipo Empleado],ctas[cta])</f>
        <v>2.1.1.1.01</v>
      </c>
      <c r="D802" s="40" t="s">
        <v>2681</v>
      </c>
      <c r="E802" s="40" t="str">
        <f>_xlfn.XLOOKUP(Tabla12[[#This Row],[codigo]],Tabla5[codigo],Tabla5[Empleado])</f>
        <v>PRUDENCIO AUGUSTO GERONIMO TORRES</v>
      </c>
      <c r="F802" s="40" t="str">
        <f>_xlfn.XLOOKUP(Tabla12[[#This Row],[codigo]],Tabla5[codigo],Tabla5[Cargo])</f>
        <v>ALBAÑIL</v>
      </c>
      <c r="G802" s="40" t="str">
        <f>_xlfn.XLOOKUP(Tabla12[[#This Row],[codigo]],Tabla5[codigo],Tabla5[Lugar Funciones])</f>
        <v>DIRECCION NACIONAL DE PATRIMONIO MONUMENTAL</v>
      </c>
      <c r="H802" s="45" t="str">
        <f>Tabla12[[#This Row],[TIPO]]</f>
        <v>FIJO</v>
      </c>
      <c r="I802" s="45" t="e">
        <f>_xlfn.XLOOKUP(Tabla12[[#This Row],[nodoc]],'[1]Temporales 2022'!$B$146:$B$362,'[1]Temporales 2022'!$F$146:$F$362)</f>
        <v>#N/A</v>
      </c>
      <c r="J802" s="45" t="e">
        <f>_xlfn.XLOOKUP(Tabla12[[#This Row],[nodoc]],'[1]Temporales 2022'!$B$146:$B$362,'[1]Temporales 2022'!$G$146:$G$362)</f>
        <v>#N/A</v>
      </c>
      <c r="K802" s="43">
        <v>11000</v>
      </c>
      <c r="L802" s="46">
        <v>0</v>
      </c>
      <c r="M802" s="43">
        <v>334.4</v>
      </c>
      <c r="N802" s="43">
        <v>315.7</v>
      </c>
      <c r="O802" s="44">
        <f>+Tabla12[[#This Row],[sbruto]]-Tabla12[[#This Row],[Impuesto Sobre la R]]-Tabla12[[#This Row],[Seguro Familiar de]]-Tabla12[[#This Row],[AFP]]-Tabla12[[#This Row],[sneto]]</f>
        <v>8125.5</v>
      </c>
      <c r="P802" s="41">
        <v>2224.4</v>
      </c>
      <c r="Q802" s="15" t="str" cm="1">
        <f t="array" ref="Q802">_xlfn.XLOOKUP(Tabla12[[#This Row],[codigo]],Tabla5[codigo],LEFT(Tabla5[Genero],1))</f>
        <v>M</v>
      </c>
      <c r="R802" s="15" t="str">
        <f>_xlfn.XLOOKUP(Tabla12[[#This Row],[codigo]],Tabla5[codigo],Tabla5[Lugar Funciones Codigo])</f>
        <v>01.83.03.03</v>
      </c>
    </row>
    <row r="803" spans="1:18">
      <c r="A803" s="40" t="s">
        <v>11</v>
      </c>
      <c r="B803" s="40" t="str">
        <f t="shared" si="12"/>
        <v>2.1.1.1.0100105041180</v>
      </c>
      <c r="C803" s="40" t="str">
        <f>_xlfn.XLOOKUP(A803,ctas[Tipo Empleado],ctas[cta])</f>
        <v>2.1.1.1.01</v>
      </c>
      <c r="D803" s="40" t="s">
        <v>1547</v>
      </c>
      <c r="E803" s="40" t="e">
        <f>_xlfn.XLOOKUP(Tabla12[[#This Row],[codigo]],Tabla5[codigo],Tabla5[Empleado])</f>
        <v>#N/A</v>
      </c>
      <c r="F803" s="40" t="e">
        <f>_xlfn.XLOOKUP(Tabla12[[#This Row],[codigo]],Tabla5[codigo],Tabla5[Cargo])</f>
        <v>#N/A</v>
      </c>
      <c r="G803" s="40" t="e">
        <f>_xlfn.XLOOKUP(Tabla12[[#This Row],[codigo]],Tabla5[codigo],Tabla5[Lugar Funciones])</f>
        <v>#N/A</v>
      </c>
      <c r="H803" s="43" t="str">
        <f>Tabla12[[#This Row],[TIPO]]</f>
        <v>FIJO</v>
      </c>
      <c r="I803" s="43" t="e">
        <f>_xlfn.XLOOKUP(Tabla12[[#This Row],[nodoc]],'[1]Temporales 2022'!$B$146:$B$362,'[1]Temporales 2022'!$F$146:$F$362)</f>
        <v>#N/A</v>
      </c>
      <c r="J803" s="43" t="e">
        <f>_xlfn.XLOOKUP(Tabla12[[#This Row],[nodoc]],'[1]Temporales 2022'!$B$146:$B$362,'[1]Temporales 2022'!$G$146:$G$362)</f>
        <v>#N/A</v>
      </c>
      <c r="K803" s="43">
        <v>11000</v>
      </c>
      <c r="L803" s="44">
        <v>0</v>
      </c>
      <c r="M803" s="43">
        <v>334.4</v>
      </c>
      <c r="N803" s="43">
        <v>315.7</v>
      </c>
      <c r="O803" s="44">
        <f>+Tabla12[[#This Row],[sbruto]]-Tabla12[[#This Row],[Impuesto Sobre la R]]-Tabla12[[#This Row],[Seguro Familiar de]]-Tabla12[[#This Row],[AFP]]-Tabla12[[#This Row],[sneto]]</f>
        <v>575</v>
      </c>
      <c r="P803" s="41">
        <v>9774.9</v>
      </c>
      <c r="Q803" s="15" t="e" cm="1">
        <f t="array" ref="Q803">_xlfn.XLOOKUP(Tabla12[[#This Row],[codigo]],Tabla5[codigo],LEFT(Tabla5[Genero],1))</f>
        <v>#N/A</v>
      </c>
      <c r="R803" s="15" t="e">
        <f>_xlfn.XLOOKUP(Tabla12[[#This Row],[codigo]],Tabla5[codigo],Tabla5[Lugar Funciones Codigo])</f>
        <v>#N/A</v>
      </c>
    </row>
    <row r="804" spans="1:18">
      <c r="A804" s="40" t="s">
        <v>11</v>
      </c>
      <c r="B804" s="40" t="str">
        <f t="shared" si="12"/>
        <v>2.1.1.1.0103102856477</v>
      </c>
      <c r="C804" s="40" t="str">
        <f>_xlfn.XLOOKUP(A804,ctas[Tipo Empleado],ctas[cta])</f>
        <v>2.1.1.1.01</v>
      </c>
      <c r="D804" s="40" t="s">
        <v>2744</v>
      </c>
      <c r="E804" s="40" t="str">
        <f>_xlfn.XLOOKUP(Tabla12[[#This Row],[codigo]],Tabla5[codigo],Tabla5[Empleado])</f>
        <v>YUDERKA ALTAGRACIA SALCEDO VASQUEZ</v>
      </c>
      <c r="F804" s="40" t="str">
        <f>_xlfn.XLOOKUP(Tabla12[[#This Row],[codigo]],Tabla5[codigo],Tabla5[Cargo])</f>
        <v>CONSERJE</v>
      </c>
      <c r="G804" s="40" t="str">
        <f>_xlfn.XLOOKUP(Tabla12[[#This Row],[codigo]],Tabla5[codigo],Tabla5[Lugar Funciones])</f>
        <v>DIRECCION NACIONAL DE PATRIMONIO MONUMENTAL</v>
      </c>
      <c r="H804" s="45" t="str">
        <f>Tabla12[[#This Row],[TIPO]]</f>
        <v>FIJO</v>
      </c>
      <c r="I804" s="45" t="e">
        <f>_xlfn.XLOOKUP(Tabla12[[#This Row],[nodoc]],'[1]Temporales 2022'!$B$146:$B$362,'[1]Temporales 2022'!$F$146:$F$362)</f>
        <v>#N/A</v>
      </c>
      <c r="J804" s="45" t="e">
        <f>_xlfn.XLOOKUP(Tabla12[[#This Row],[nodoc]],'[1]Temporales 2022'!$B$146:$B$362,'[1]Temporales 2022'!$G$146:$G$362)</f>
        <v>#N/A</v>
      </c>
      <c r="K804" s="43">
        <v>11000</v>
      </c>
      <c r="L804" s="46">
        <v>0</v>
      </c>
      <c r="M804" s="43">
        <v>334.4</v>
      </c>
      <c r="N804" s="43">
        <v>315.7</v>
      </c>
      <c r="O804" s="44">
        <f>+Tabla12[[#This Row],[sbruto]]-Tabla12[[#This Row],[Impuesto Sobre la R]]-Tabla12[[#This Row],[Seguro Familiar de]]-Tabla12[[#This Row],[AFP]]-Tabla12[[#This Row],[sneto]]</f>
        <v>325</v>
      </c>
      <c r="P804" s="41">
        <v>10024.9</v>
      </c>
      <c r="Q804" s="15" t="str" cm="1">
        <f t="array" ref="Q804">_xlfn.XLOOKUP(Tabla12[[#This Row],[codigo]],Tabla5[codigo],LEFT(Tabla5[Genero],1))</f>
        <v>F</v>
      </c>
      <c r="R804" s="15" t="str">
        <f>_xlfn.XLOOKUP(Tabla12[[#This Row],[codigo]],Tabla5[codigo],Tabla5[Lugar Funciones Codigo])</f>
        <v>01.83.03.03</v>
      </c>
    </row>
    <row r="805" spans="1:18">
      <c r="A805" s="40" t="s">
        <v>11</v>
      </c>
      <c r="B805" s="40" t="str">
        <f t="shared" si="12"/>
        <v>2.1.1.1.0104702063126</v>
      </c>
      <c r="C805" s="40" t="str">
        <f>_xlfn.XLOOKUP(A805,ctas[Tipo Empleado],ctas[cta])</f>
        <v>2.1.1.1.01</v>
      </c>
      <c r="D805" s="40" t="s">
        <v>2746</v>
      </c>
      <c r="E805" s="40" t="str">
        <f>_xlfn.XLOOKUP(Tabla12[[#This Row],[codigo]],Tabla5[codigo],Tabla5[Empleado])</f>
        <v>YUNIOR MEJIA LOPEZ</v>
      </c>
      <c r="F805" s="40" t="str">
        <f>_xlfn.XLOOKUP(Tabla12[[#This Row],[codigo]],Tabla5[codigo],Tabla5[Cargo])</f>
        <v>CONSERJE</v>
      </c>
      <c r="G805" s="40" t="str">
        <f>_xlfn.XLOOKUP(Tabla12[[#This Row],[codigo]],Tabla5[codigo],Tabla5[Lugar Funciones])</f>
        <v>DIRECCION NACIONAL DE PATRIMONIO MONUMENTAL</v>
      </c>
      <c r="H805" s="45" t="str">
        <f>Tabla12[[#This Row],[TIPO]]</f>
        <v>FIJO</v>
      </c>
      <c r="I805" s="45" t="e">
        <f>_xlfn.XLOOKUP(Tabla12[[#This Row],[nodoc]],'[1]Temporales 2022'!$B$146:$B$362,'[1]Temporales 2022'!$F$146:$F$362)</f>
        <v>#N/A</v>
      </c>
      <c r="J805" s="45" t="e">
        <f>_xlfn.XLOOKUP(Tabla12[[#This Row],[nodoc]],'[1]Temporales 2022'!$B$146:$B$362,'[1]Temporales 2022'!$G$146:$G$362)</f>
        <v>#N/A</v>
      </c>
      <c r="K805" s="43">
        <v>11000</v>
      </c>
      <c r="L805" s="46">
        <v>0</v>
      </c>
      <c r="M805" s="43">
        <v>334.4</v>
      </c>
      <c r="N805" s="43">
        <v>315.7</v>
      </c>
      <c r="O805" s="44">
        <f>+Tabla12[[#This Row],[sbruto]]-Tabla12[[#This Row],[Impuesto Sobre la R]]-Tabla12[[#This Row],[Seguro Familiar de]]-Tabla12[[#This Row],[AFP]]-Tabla12[[#This Row],[sneto]]</f>
        <v>25</v>
      </c>
      <c r="P805" s="41">
        <v>10324.9</v>
      </c>
      <c r="Q805" s="15" t="str" cm="1">
        <f t="array" ref="Q805">_xlfn.XLOOKUP(Tabla12[[#This Row],[codigo]],Tabla5[codigo],LEFT(Tabla5[Genero],1))</f>
        <v>M</v>
      </c>
      <c r="R805" s="15" t="str">
        <f>_xlfn.XLOOKUP(Tabla12[[#This Row],[codigo]],Tabla5[codigo],Tabla5[Lugar Funciones Codigo])</f>
        <v>01.83.03.03</v>
      </c>
    </row>
    <row r="806" spans="1:18">
      <c r="A806" s="40" t="s">
        <v>11</v>
      </c>
      <c r="B806" s="40" t="str">
        <f t="shared" si="12"/>
        <v>2.1.1.1.0100100123462</v>
      </c>
      <c r="C806" s="40" t="str">
        <f>_xlfn.XLOOKUP(A806,ctas[Tipo Empleado],ctas[cta])</f>
        <v>2.1.1.1.01</v>
      </c>
      <c r="D806" s="40" t="s">
        <v>1497</v>
      </c>
      <c r="E806" s="40" t="str">
        <f>_xlfn.XLOOKUP(Tabla12[[#This Row],[codigo]],Tabla5[codigo],Tabla5[Empleado])</f>
        <v>JESUS BIENVENIDO SANCHEZ DE LOS SANTOS</v>
      </c>
      <c r="F806" s="40" t="str">
        <f>_xlfn.XLOOKUP(Tabla12[[#This Row],[codigo]],Tabla5[codigo],Tabla5[Cargo])</f>
        <v>VIGILANTE</v>
      </c>
      <c r="G806" s="40" t="str">
        <f>_xlfn.XLOOKUP(Tabla12[[#This Row],[codigo]],Tabla5[codigo],Tabla5[Lugar Funciones])</f>
        <v>DIRECCION NACIONAL DE PATRIMONIO MONUMENTAL</v>
      </c>
      <c r="H806" s="45" t="str">
        <f>Tabla12[[#This Row],[TIPO]]</f>
        <v>FIJO</v>
      </c>
      <c r="I806" s="45" t="e">
        <f>_xlfn.XLOOKUP(Tabla12[[#This Row],[nodoc]],'[1]Temporales 2022'!$B$146:$B$362,'[1]Temporales 2022'!$F$146:$F$362)</f>
        <v>#N/A</v>
      </c>
      <c r="J806" s="45" t="e">
        <f>_xlfn.XLOOKUP(Tabla12[[#This Row],[nodoc]],'[1]Temporales 2022'!$B$146:$B$362,'[1]Temporales 2022'!$G$146:$G$362)</f>
        <v>#N/A</v>
      </c>
      <c r="K806" s="43">
        <v>10000</v>
      </c>
      <c r="L806" s="46">
        <v>0</v>
      </c>
      <c r="M806" s="43">
        <v>304</v>
      </c>
      <c r="N806" s="43">
        <v>287</v>
      </c>
      <c r="O806" s="44">
        <f>+Tabla12[[#This Row],[sbruto]]-Tabla12[[#This Row],[Impuesto Sobre la R]]-Tabla12[[#This Row],[Seguro Familiar de]]-Tabla12[[#This Row],[AFP]]-Tabla12[[#This Row],[sneto]]</f>
        <v>375</v>
      </c>
      <c r="P806" s="41">
        <v>9034</v>
      </c>
      <c r="Q806" s="15" t="str" cm="1">
        <f t="array" ref="Q806">_xlfn.XLOOKUP(Tabla12[[#This Row],[codigo]],Tabla5[codigo],LEFT(Tabla5[Genero],1))</f>
        <v>M</v>
      </c>
      <c r="R806" s="15" t="str">
        <f>_xlfn.XLOOKUP(Tabla12[[#This Row],[codigo]],Tabla5[codigo],Tabla5[Lugar Funciones Codigo])</f>
        <v>01.83.03.03</v>
      </c>
    </row>
    <row r="807" spans="1:18">
      <c r="A807" s="40" t="s">
        <v>11</v>
      </c>
      <c r="B807" s="40" t="str">
        <f t="shared" si="12"/>
        <v>2.1.1.1.0100100029131</v>
      </c>
      <c r="C807" s="40" t="str">
        <f>_xlfn.XLOOKUP(A807,ctas[Tipo Empleado],ctas[cta])</f>
        <v>2.1.1.1.01</v>
      </c>
      <c r="D807" s="40" t="s">
        <v>2515</v>
      </c>
      <c r="E807" s="40" t="str">
        <f>_xlfn.XLOOKUP(Tabla12[[#This Row],[codigo]],Tabla5[codigo],Tabla5[Empleado])</f>
        <v>CARLOS ENRIQUE ANDUJAR PERSINAL</v>
      </c>
      <c r="F807" s="40" t="str">
        <f>_xlfn.XLOOKUP(Tabla12[[#This Row],[codigo]],Tabla5[codigo],Tabla5[Cargo])</f>
        <v>DIRECTOR GENERAL</v>
      </c>
      <c r="G807" s="40" t="str">
        <f>_xlfn.XLOOKUP(Tabla12[[#This Row],[codigo]],Tabla5[codigo],Tabla5[Lugar Funciones])</f>
        <v>DIRECCION GENERAL DE MUSEOS</v>
      </c>
      <c r="H807" s="45" t="str">
        <f>Tabla12[[#This Row],[TIPO]]</f>
        <v>FIJO</v>
      </c>
      <c r="I807" s="45" t="e">
        <f>_xlfn.XLOOKUP(Tabla12[[#This Row],[nodoc]],'[1]Temporales 2022'!$B$146:$B$362,'[1]Temporales 2022'!$F$146:$F$362)</f>
        <v>#N/A</v>
      </c>
      <c r="J807" s="45" t="e">
        <f>_xlfn.XLOOKUP(Tabla12[[#This Row],[nodoc]],'[1]Temporales 2022'!$B$146:$B$362,'[1]Temporales 2022'!$G$146:$G$362)</f>
        <v>#N/A</v>
      </c>
      <c r="K807" s="43">
        <v>150000</v>
      </c>
      <c r="L807" s="45">
        <v>23866.62</v>
      </c>
      <c r="M807" s="43">
        <v>4560</v>
      </c>
      <c r="N807" s="43">
        <v>4305</v>
      </c>
      <c r="O807" s="44">
        <f>+Tabla12[[#This Row],[sbruto]]-Tabla12[[#This Row],[Impuesto Sobre la R]]-Tabla12[[#This Row],[Seguro Familiar de]]-Tabla12[[#This Row],[AFP]]-Tabla12[[#This Row],[sneto]]</f>
        <v>1425</v>
      </c>
      <c r="P807" s="41">
        <v>115843.38</v>
      </c>
      <c r="Q807" s="15" t="str" cm="1">
        <f t="array" ref="Q807">_xlfn.XLOOKUP(Tabla12[[#This Row],[codigo]],Tabla5[codigo],LEFT(Tabla5[Genero],1))</f>
        <v>M</v>
      </c>
      <c r="R807" s="15" t="str">
        <f>_xlfn.XLOOKUP(Tabla12[[#This Row],[codigo]],Tabla5[codigo],Tabla5[Lugar Funciones Codigo])</f>
        <v>01.83.03.04</v>
      </c>
    </row>
    <row r="808" spans="1:18">
      <c r="A808" s="40" t="s">
        <v>11</v>
      </c>
      <c r="B808" s="40" t="str">
        <f t="shared" si="12"/>
        <v>2.1.1.1.0100100518414</v>
      </c>
      <c r="C808" s="40" t="str">
        <f>_xlfn.XLOOKUP(A808,ctas[Tipo Empleado],ctas[cta])</f>
        <v>2.1.1.1.01</v>
      </c>
      <c r="D808" s="40" t="s">
        <v>2557</v>
      </c>
      <c r="E808" s="40" t="str">
        <f>_xlfn.XLOOKUP(Tabla12[[#This Row],[codigo]],Tabla5[codigo],Tabla5[Empleado])</f>
        <v>FEDERICO ALFREDO MIGUEL DE JS FONDEUR NIVAR</v>
      </c>
      <c r="F808" s="40" t="str">
        <f>_xlfn.XLOOKUP(Tabla12[[#This Row],[codigo]],Tabla5[codigo],Tabla5[Cargo])</f>
        <v>DIRECTOR (A)</v>
      </c>
      <c r="G808" s="40" t="str">
        <f>_xlfn.XLOOKUP(Tabla12[[#This Row],[codigo]],Tabla5[codigo],Tabla5[Lugar Funciones])</f>
        <v>DIRECCION GENERAL DE MUSEOS</v>
      </c>
      <c r="H808" s="45" t="str">
        <f>Tabla12[[#This Row],[TIPO]]</f>
        <v>FIJO</v>
      </c>
      <c r="I808" s="45" t="e">
        <f>_xlfn.XLOOKUP(Tabla12[[#This Row],[nodoc]],'[1]Temporales 2022'!$B$146:$B$362,'[1]Temporales 2022'!$F$146:$F$362)</f>
        <v>#N/A</v>
      </c>
      <c r="J808" s="45" t="e">
        <f>_xlfn.XLOOKUP(Tabla12[[#This Row],[nodoc]],'[1]Temporales 2022'!$B$146:$B$362,'[1]Temporales 2022'!$G$146:$G$362)</f>
        <v>#N/A</v>
      </c>
      <c r="K808" s="43">
        <v>150000</v>
      </c>
      <c r="L808" s="45">
        <v>23866.62</v>
      </c>
      <c r="M808" s="43">
        <v>4560</v>
      </c>
      <c r="N808" s="43">
        <v>4305</v>
      </c>
      <c r="O808" s="44">
        <f>+Tabla12[[#This Row],[sbruto]]-Tabla12[[#This Row],[Impuesto Sobre la R]]-Tabla12[[#This Row],[Seguro Familiar de]]-Tabla12[[#This Row],[AFP]]-Tabla12[[#This Row],[sneto]]</f>
        <v>25</v>
      </c>
      <c r="P808" s="41">
        <v>117243.38</v>
      </c>
      <c r="Q808" s="15" t="str" cm="1">
        <f t="array" ref="Q808">_xlfn.XLOOKUP(Tabla12[[#This Row],[codigo]],Tabla5[codigo],LEFT(Tabla5[Genero],1))</f>
        <v>M</v>
      </c>
      <c r="R808" s="15" t="str">
        <f>_xlfn.XLOOKUP(Tabla12[[#This Row],[codigo]],Tabla5[codigo],Tabla5[Lugar Funciones Codigo])</f>
        <v>01.83.03.04</v>
      </c>
    </row>
    <row r="809" spans="1:18">
      <c r="A809" s="40" t="s">
        <v>11</v>
      </c>
      <c r="B809" s="40" t="str">
        <f t="shared" si="12"/>
        <v>2.1.1.1.0100114012818</v>
      </c>
      <c r="C809" s="40" t="str">
        <f>_xlfn.XLOOKUP(A809,ctas[Tipo Empleado],ctas[cta])</f>
        <v>2.1.1.1.01</v>
      </c>
      <c r="D809" s="40" t="s">
        <v>2646</v>
      </c>
      <c r="E809" s="40" t="str">
        <f>_xlfn.XLOOKUP(Tabla12[[#This Row],[codigo]],Tabla5[codigo],Tabla5[Empleado])</f>
        <v>MANUEL AUGUSTO VARGAS PAYANO</v>
      </c>
      <c r="F809" s="40" t="str">
        <f>_xlfn.XLOOKUP(Tabla12[[#This Row],[codigo]],Tabla5[codigo],Tabla5[Cargo])</f>
        <v>DIRECTOR GENERAL</v>
      </c>
      <c r="G809" s="40" t="str">
        <f>_xlfn.XLOOKUP(Tabla12[[#This Row],[codigo]],Tabla5[codigo],Tabla5[Lugar Funciones])</f>
        <v>DIRECCION GENERAL DE MUSEOS</v>
      </c>
      <c r="H809" s="45" t="str">
        <f>Tabla12[[#This Row],[TIPO]]</f>
        <v>FIJO</v>
      </c>
      <c r="I809" s="45" t="e">
        <f>_xlfn.XLOOKUP(Tabla12[[#This Row],[nodoc]],'[1]Temporales 2022'!$B$146:$B$362,'[1]Temporales 2022'!$F$146:$F$362)</f>
        <v>#N/A</v>
      </c>
      <c r="J809" s="45" t="e">
        <f>_xlfn.XLOOKUP(Tabla12[[#This Row],[nodoc]],'[1]Temporales 2022'!$B$146:$B$362,'[1]Temporales 2022'!$G$146:$G$362)</f>
        <v>#N/A</v>
      </c>
      <c r="K809" s="43">
        <v>150000</v>
      </c>
      <c r="L809" s="45">
        <v>23866.62</v>
      </c>
      <c r="M809" s="43">
        <v>4560</v>
      </c>
      <c r="N809" s="43">
        <v>4305</v>
      </c>
      <c r="O809" s="44">
        <f>+Tabla12[[#This Row],[sbruto]]-Tabla12[[#This Row],[Impuesto Sobre la R]]-Tabla12[[#This Row],[Seguro Familiar de]]-Tabla12[[#This Row],[AFP]]-Tabla12[[#This Row],[sneto]]</f>
        <v>425</v>
      </c>
      <c r="P809" s="41">
        <v>116843.38</v>
      </c>
      <c r="Q809" s="15" t="str" cm="1">
        <f t="array" ref="Q809">_xlfn.XLOOKUP(Tabla12[[#This Row],[codigo]],Tabla5[codigo],LEFT(Tabla5[Genero],1))</f>
        <v>M</v>
      </c>
      <c r="R809" s="15" t="str">
        <f>_xlfn.XLOOKUP(Tabla12[[#This Row],[codigo]],Tabla5[codigo],Tabla5[Lugar Funciones Codigo])</f>
        <v>01.83.03.04</v>
      </c>
    </row>
    <row r="810" spans="1:18">
      <c r="A810" s="40" t="s">
        <v>11</v>
      </c>
      <c r="B810" s="40" t="str">
        <f t="shared" si="12"/>
        <v>2.1.1.1.0105400662630</v>
      </c>
      <c r="C810" s="40" t="str">
        <f>_xlfn.XLOOKUP(A810,ctas[Tipo Empleado],ctas[cta])</f>
        <v>2.1.1.1.01</v>
      </c>
      <c r="D810" s="40" t="s">
        <v>2691</v>
      </c>
      <c r="E810" s="40" t="str">
        <f>_xlfn.XLOOKUP(Tabla12[[#This Row],[codigo]],Tabla5[codigo],Tabla5[Empleado])</f>
        <v>RAYSA VALENTINA ASTACIO JIMENEZ DE SALCEDO</v>
      </c>
      <c r="F810" s="40" t="str">
        <f>_xlfn.XLOOKUP(Tabla12[[#This Row],[codigo]],Tabla5[codigo],Tabla5[Cargo])</f>
        <v>DIRECTOR (A)</v>
      </c>
      <c r="G810" s="40" t="str">
        <f>_xlfn.XLOOKUP(Tabla12[[#This Row],[codigo]],Tabla5[codigo],Tabla5[Lugar Funciones])</f>
        <v>DIRECCION GENERAL DE MUSEOS</v>
      </c>
      <c r="H810" s="45" t="str">
        <f>Tabla12[[#This Row],[TIPO]]</f>
        <v>FIJO</v>
      </c>
      <c r="I810" s="45" t="e">
        <f>_xlfn.XLOOKUP(Tabla12[[#This Row],[nodoc]],'[1]Temporales 2022'!$B$146:$B$362,'[1]Temporales 2022'!$F$146:$F$362)</f>
        <v>#N/A</v>
      </c>
      <c r="J810" s="45" t="e">
        <f>_xlfn.XLOOKUP(Tabla12[[#This Row],[nodoc]],'[1]Temporales 2022'!$B$146:$B$362,'[1]Temporales 2022'!$G$146:$G$362)</f>
        <v>#N/A</v>
      </c>
      <c r="K810" s="43">
        <v>150000</v>
      </c>
      <c r="L810" s="45">
        <v>23866.62</v>
      </c>
      <c r="M810" s="43">
        <v>4560</v>
      </c>
      <c r="N810" s="43">
        <v>4305</v>
      </c>
      <c r="O810" s="44">
        <f>+Tabla12[[#This Row],[sbruto]]-Tabla12[[#This Row],[Impuesto Sobre la R]]-Tabla12[[#This Row],[Seguro Familiar de]]-Tabla12[[#This Row],[AFP]]-Tabla12[[#This Row],[sneto]]</f>
        <v>25</v>
      </c>
      <c r="P810" s="41">
        <v>117243.38</v>
      </c>
      <c r="Q810" s="15" t="str" cm="1">
        <f t="array" ref="Q810">_xlfn.XLOOKUP(Tabla12[[#This Row],[codigo]],Tabla5[codigo],LEFT(Tabla5[Genero],1))</f>
        <v>F</v>
      </c>
      <c r="R810" s="15" t="str">
        <f>_xlfn.XLOOKUP(Tabla12[[#This Row],[codigo]],Tabla5[codigo],Tabla5[Lugar Funciones Codigo])</f>
        <v>01.83.03.04</v>
      </c>
    </row>
    <row r="811" spans="1:18">
      <c r="A811" s="40" t="s">
        <v>11</v>
      </c>
      <c r="B811" s="40" t="str">
        <f t="shared" si="12"/>
        <v>2.1.1.1.0100100967306</v>
      </c>
      <c r="C811" s="40" t="str">
        <f>_xlfn.XLOOKUP(A811,ctas[Tipo Empleado],ctas[cta])</f>
        <v>2.1.1.1.01</v>
      </c>
      <c r="D811" s="40" t="s">
        <v>1514</v>
      </c>
      <c r="E811" s="40" t="str">
        <f>_xlfn.XLOOKUP(Tabla12[[#This Row],[codigo]],Tabla5[codigo],Tabla5[Empleado])</f>
        <v>LOURDES MARGARITA COISCOU LANTIGUA</v>
      </c>
      <c r="F811" s="40" t="str">
        <f>_xlfn.XLOOKUP(Tabla12[[#This Row],[codigo]],Tabla5[codigo],Tabla5[Cargo])</f>
        <v>ADMINISTRADOR (A)</v>
      </c>
      <c r="G811" s="40" t="str">
        <f>_xlfn.XLOOKUP(Tabla12[[#This Row],[codigo]],Tabla5[codigo],Tabla5[Lugar Funciones])</f>
        <v>DIRECCION GENERAL DE MUSEOS</v>
      </c>
      <c r="H811" s="43" t="str">
        <f>Tabla12[[#This Row],[TIPO]]</f>
        <v>FIJO</v>
      </c>
      <c r="I811" s="43" t="e">
        <f>_xlfn.XLOOKUP(Tabla12[[#This Row],[nodoc]],'[1]Temporales 2022'!$B$146:$B$362,'[1]Temporales 2022'!$F$146:$F$362)</f>
        <v>#N/A</v>
      </c>
      <c r="J811" s="43" t="e">
        <f>_xlfn.XLOOKUP(Tabla12[[#This Row],[nodoc]],'[1]Temporales 2022'!$B$146:$B$362,'[1]Temporales 2022'!$G$146:$G$362)</f>
        <v>#N/A</v>
      </c>
      <c r="K811" s="43">
        <v>145000</v>
      </c>
      <c r="L811" s="43">
        <v>22690.49</v>
      </c>
      <c r="M811" s="43">
        <v>4408</v>
      </c>
      <c r="N811" s="43">
        <v>4161.5</v>
      </c>
      <c r="O811" s="44">
        <f>+Tabla12[[#This Row],[sbruto]]-Tabla12[[#This Row],[Impuesto Sobre la R]]-Tabla12[[#This Row],[Seguro Familiar de]]-Tabla12[[#This Row],[AFP]]-Tabla12[[#This Row],[sneto]]</f>
        <v>25</v>
      </c>
      <c r="P811" s="41">
        <v>113715.01</v>
      </c>
      <c r="Q811" s="15" t="str" cm="1">
        <f t="array" ref="Q811">_xlfn.XLOOKUP(Tabla12[[#This Row],[codigo]],Tabla5[codigo],LEFT(Tabla5[Genero],1))</f>
        <v>F</v>
      </c>
      <c r="R811" s="15" t="str">
        <f>_xlfn.XLOOKUP(Tabla12[[#This Row],[codigo]],Tabla5[codigo],Tabla5[Lugar Funciones Codigo])</f>
        <v>01.83.03.04</v>
      </c>
    </row>
    <row r="812" spans="1:18">
      <c r="A812" s="40" t="s">
        <v>11</v>
      </c>
      <c r="B812" s="40" t="str">
        <f t="shared" si="12"/>
        <v>2.1.1.1.0100107906976</v>
      </c>
      <c r="C812" s="40" t="str">
        <f>_xlfn.XLOOKUP(A812,ctas[Tipo Empleado],ctas[cta])</f>
        <v>2.1.1.1.01</v>
      </c>
      <c r="D812" s="40" t="s">
        <v>2603</v>
      </c>
      <c r="E812" s="40" t="str">
        <f>_xlfn.XLOOKUP(Tabla12[[#This Row],[codigo]],Tabla5[codigo],Tabla5[Empleado])</f>
        <v>JOSE GUILLERMO DE LA ALTAGRACI GUERRERO SANCHEZ</v>
      </c>
      <c r="F812" s="40" t="str">
        <f>_xlfn.XLOOKUP(Tabla12[[#This Row],[codigo]],Tabla5[codigo],Tabla5[Cargo])</f>
        <v>DIRECTOR (A)</v>
      </c>
      <c r="G812" s="40" t="str">
        <f>_xlfn.XLOOKUP(Tabla12[[#This Row],[codigo]],Tabla5[codigo],Tabla5[Lugar Funciones])</f>
        <v>DIRECCION GENERAL DE MUSEOS</v>
      </c>
      <c r="H812" s="45" t="str">
        <f>Tabla12[[#This Row],[TIPO]]</f>
        <v>FIJO</v>
      </c>
      <c r="I812" s="45" t="e">
        <f>_xlfn.XLOOKUP(Tabla12[[#This Row],[nodoc]],'[1]Temporales 2022'!$B$146:$B$362,'[1]Temporales 2022'!$F$146:$F$362)</f>
        <v>#N/A</v>
      </c>
      <c r="J812" s="45" t="e">
        <f>_xlfn.XLOOKUP(Tabla12[[#This Row],[nodoc]],'[1]Temporales 2022'!$B$146:$B$362,'[1]Temporales 2022'!$G$146:$G$362)</f>
        <v>#N/A</v>
      </c>
      <c r="K812" s="43">
        <v>130000</v>
      </c>
      <c r="L812" s="45">
        <v>19162.12</v>
      </c>
      <c r="M812" s="43">
        <v>3952</v>
      </c>
      <c r="N812" s="43">
        <v>3731</v>
      </c>
      <c r="O812" s="44">
        <f>+Tabla12[[#This Row],[sbruto]]-Tabla12[[#This Row],[Impuesto Sobre la R]]-Tabla12[[#This Row],[Seguro Familiar de]]-Tabla12[[#This Row],[AFP]]-Tabla12[[#This Row],[sneto]]</f>
        <v>25</v>
      </c>
      <c r="P812" s="41">
        <v>103129.88</v>
      </c>
      <c r="Q812" s="15" t="str" cm="1">
        <f t="array" ref="Q812">_xlfn.XLOOKUP(Tabla12[[#This Row],[codigo]],Tabla5[codigo],LEFT(Tabla5[Genero],1))</f>
        <v>M</v>
      </c>
      <c r="R812" s="15" t="str">
        <f>_xlfn.XLOOKUP(Tabla12[[#This Row],[codigo]],Tabla5[codigo],Tabla5[Lugar Funciones Codigo])</f>
        <v>01.83.03.04</v>
      </c>
    </row>
    <row r="813" spans="1:18">
      <c r="A813" s="40" t="s">
        <v>11</v>
      </c>
      <c r="B813" s="40" t="str">
        <f t="shared" si="12"/>
        <v>2.1.1.1.0100114340565</v>
      </c>
      <c r="C813" s="40" t="str">
        <f>_xlfn.XLOOKUP(A813,ctas[Tipo Empleado],ctas[cta])</f>
        <v>2.1.1.1.01</v>
      </c>
      <c r="D813" s="40" t="s">
        <v>2624</v>
      </c>
      <c r="E813" s="40" t="str">
        <f>_xlfn.XLOOKUP(Tabla12[[#This Row],[codigo]],Tabla5[codigo],Tabla5[Empleado])</f>
        <v>JUAN TOMAS MIGUEL GARCIA PEÑA</v>
      </c>
      <c r="F813" s="40" t="str">
        <f>_xlfn.XLOOKUP(Tabla12[[#This Row],[codigo]],Tabla5[codigo],Tabla5[Cargo])</f>
        <v>DIRECTOR (A)</v>
      </c>
      <c r="G813" s="40" t="str">
        <f>_xlfn.XLOOKUP(Tabla12[[#This Row],[codigo]],Tabla5[codigo],Tabla5[Lugar Funciones])</f>
        <v>DIRECCION GENERAL DE MUSEOS</v>
      </c>
      <c r="H813" s="45" t="str">
        <f>Tabla12[[#This Row],[TIPO]]</f>
        <v>FIJO</v>
      </c>
      <c r="I813" s="45" t="e">
        <f>_xlfn.XLOOKUP(Tabla12[[#This Row],[nodoc]],'[1]Temporales 2022'!$B$146:$B$362,'[1]Temporales 2022'!$F$146:$F$362)</f>
        <v>#N/A</v>
      </c>
      <c r="J813" s="45" t="e">
        <f>_xlfn.XLOOKUP(Tabla12[[#This Row],[nodoc]],'[1]Temporales 2022'!$B$146:$B$362,'[1]Temporales 2022'!$G$146:$G$362)</f>
        <v>#N/A</v>
      </c>
      <c r="K813" s="43">
        <v>115000</v>
      </c>
      <c r="L813" s="45">
        <v>15633.74</v>
      </c>
      <c r="M813" s="43">
        <v>3496</v>
      </c>
      <c r="N813" s="43">
        <v>3300.5</v>
      </c>
      <c r="O813" s="44">
        <f>+Tabla12[[#This Row],[sbruto]]-Tabla12[[#This Row],[Impuesto Sobre la R]]-Tabla12[[#This Row],[Seguro Familiar de]]-Tabla12[[#This Row],[AFP]]-Tabla12[[#This Row],[sneto]]</f>
        <v>25</v>
      </c>
      <c r="P813" s="41">
        <v>92544.76</v>
      </c>
      <c r="Q813" s="15" t="str" cm="1">
        <f t="array" ref="Q813">_xlfn.XLOOKUP(Tabla12[[#This Row],[codigo]],Tabla5[codigo],LEFT(Tabla5[Genero],1))</f>
        <v>M</v>
      </c>
      <c r="R813" s="15" t="str">
        <f>_xlfn.XLOOKUP(Tabla12[[#This Row],[codigo]],Tabla5[codigo],Tabla5[Lugar Funciones Codigo])</f>
        <v>01.83.03.04</v>
      </c>
    </row>
    <row r="814" spans="1:18">
      <c r="A814" s="40" t="s">
        <v>11</v>
      </c>
      <c r="B814" s="40" t="str">
        <f t="shared" si="12"/>
        <v>2.1.1.1.0100101727402</v>
      </c>
      <c r="C814" s="40" t="str">
        <f>_xlfn.XLOOKUP(A814,ctas[Tipo Empleado],ctas[cta])</f>
        <v>2.1.1.1.01</v>
      </c>
      <c r="D814" s="40" t="s">
        <v>2665</v>
      </c>
      <c r="E814" s="40" t="str">
        <f>_xlfn.XLOOKUP(Tabla12[[#This Row],[codigo]],Tabla5[codigo],Tabla5[Empleado])</f>
        <v>MONICA ALEXANDRA GUTIERREZ FIALLO</v>
      </c>
      <c r="F814" s="40" t="str">
        <f>_xlfn.XLOOKUP(Tabla12[[#This Row],[codigo]],Tabla5[codigo],Tabla5[Cargo])</f>
        <v>DIRECTOR (A)</v>
      </c>
      <c r="G814" s="40" t="str">
        <f>_xlfn.XLOOKUP(Tabla12[[#This Row],[codigo]],Tabla5[codigo],Tabla5[Lugar Funciones])</f>
        <v>DIRECCION GENERAL DE MUSEOS</v>
      </c>
      <c r="H814" s="45" t="str">
        <f>Tabla12[[#This Row],[TIPO]]</f>
        <v>FIJO</v>
      </c>
      <c r="I814" s="45" t="e">
        <f>_xlfn.XLOOKUP(Tabla12[[#This Row],[nodoc]],'[1]Temporales 2022'!$B$146:$B$362,'[1]Temporales 2022'!$F$146:$F$362)</f>
        <v>#N/A</v>
      </c>
      <c r="J814" s="45" t="e">
        <f>_xlfn.XLOOKUP(Tabla12[[#This Row],[nodoc]],'[1]Temporales 2022'!$B$146:$B$362,'[1]Temporales 2022'!$G$146:$G$362)</f>
        <v>#N/A</v>
      </c>
      <c r="K814" s="43">
        <v>115000</v>
      </c>
      <c r="L814" s="45">
        <v>15633.74</v>
      </c>
      <c r="M814" s="43">
        <v>3496</v>
      </c>
      <c r="N814" s="43">
        <v>3300.5</v>
      </c>
      <c r="O814" s="44">
        <f>+Tabla12[[#This Row],[sbruto]]-Tabla12[[#This Row],[Impuesto Sobre la R]]-Tabla12[[#This Row],[Seguro Familiar de]]-Tabla12[[#This Row],[AFP]]-Tabla12[[#This Row],[sneto]]</f>
        <v>425</v>
      </c>
      <c r="P814" s="41">
        <v>92144.76</v>
      </c>
      <c r="Q814" s="15" t="str" cm="1">
        <f t="array" ref="Q814">_xlfn.XLOOKUP(Tabla12[[#This Row],[codigo]],Tabla5[codigo],LEFT(Tabla5[Genero],1))</f>
        <v>F</v>
      </c>
      <c r="R814" s="15" t="str">
        <f>_xlfn.XLOOKUP(Tabla12[[#This Row],[codigo]],Tabla5[codigo],Tabla5[Lugar Funciones Codigo])</f>
        <v>01.83.03.04</v>
      </c>
    </row>
    <row r="815" spans="1:18">
      <c r="A815" s="40" t="s">
        <v>11</v>
      </c>
      <c r="B815" s="40" t="str">
        <f t="shared" si="12"/>
        <v>2.1.1.1.0100100609759</v>
      </c>
      <c r="C815" s="40" t="str">
        <f>_xlfn.XLOOKUP(A815,ctas[Tipo Empleado],ctas[cta])</f>
        <v>2.1.1.1.01</v>
      </c>
      <c r="D815" s="40" t="s">
        <v>2523</v>
      </c>
      <c r="E815" s="40" t="str">
        <f>_xlfn.XLOOKUP(Tabla12[[#This Row],[codigo]],Tabla5[codigo],Tabla5[Empleado])</f>
        <v>CHRISTIAN ANIBAL MARTINEZ VILLANUEVA</v>
      </c>
      <c r="F815" s="40" t="str">
        <f>_xlfn.XLOOKUP(Tabla12[[#This Row],[codigo]],Tabla5[codigo],Tabla5[Cargo])</f>
        <v>ASESOR</v>
      </c>
      <c r="G815" s="40" t="str">
        <f>_xlfn.XLOOKUP(Tabla12[[#This Row],[codigo]],Tabla5[codigo],Tabla5[Lugar Funciones])</f>
        <v>DIRECCION GENERAL DE MUSEOS</v>
      </c>
      <c r="H815" s="45" t="str">
        <f>Tabla12[[#This Row],[TIPO]]</f>
        <v>FIJO</v>
      </c>
      <c r="I815" s="45" t="e">
        <f>_xlfn.XLOOKUP(Tabla12[[#This Row],[nodoc]],'[1]Temporales 2022'!$B$146:$B$362,'[1]Temporales 2022'!$F$146:$F$362)</f>
        <v>#N/A</v>
      </c>
      <c r="J815" s="45" t="e">
        <f>_xlfn.XLOOKUP(Tabla12[[#This Row],[nodoc]],'[1]Temporales 2022'!$B$146:$B$362,'[1]Temporales 2022'!$G$146:$G$362)</f>
        <v>#N/A</v>
      </c>
      <c r="K815" s="43">
        <v>100000</v>
      </c>
      <c r="L815" s="45">
        <v>12105.37</v>
      </c>
      <c r="M815" s="43">
        <v>3040</v>
      </c>
      <c r="N815" s="43">
        <v>2870</v>
      </c>
      <c r="O815" s="44">
        <f>+Tabla12[[#This Row],[sbruto]]-Tabla12[[#This Row],[Impuesto Sobre la R]]-Tabla12[[#This Row],[Seguro Familiar de]]-Tabla12[[#This Row],[AFP]]-Tabla12[[#This Row],[sneto]]</f>
        <v>25</v>
      </c>
      <c r="P815" s="41">
        <v>81959.63</v>
      </c>
      <c r="Q815" s="15" t="str" cm="1">
        <f t="array" ref="Q815">_xlfn.XLOOKUP(Tabla12[[#This Row],[codigo]],Tabla5[codigo],LEFT(Tabla5[Genero],1))</f>
        <v>M</v>
      </c>
      <c r="R815" s="15" t="str">
        <f>_xlfn.XLOOKUP(Tabla12[[#This Row],[codigo]],Tabla5[codigo],Tabla5[Lugar Funciones Codigo])</f>
        <v>01.83.03.04</v>
      </c>
    </row>
    <row r="816" spans="1:18">
      <c r="A816" s="40" t="s">
        <v>11</v>
      </c>
      <c r="B816" s="40" t="str">
        <f t="shared" si="12"/>
        <v>2.1.1.1.0100110223658</v>
      </c>
      <c r="C816" s="40" t="str">
        <f>_xlfn.XLOOKUP(A816,ctas[Tipo Empleado],ctas[cta])</f>
        <v>2.1.1.1.01</v>
      </c>
      <c r="D816" s="40" t="s">
        <v>2578</v>
      </c>
      <c r="E816" s="40" t="str">
        <f>_xlfn.XLOOKUP(Tabla12[[#This Row],[codigo]],Tabla5[codigo],Tabla5[Empleado])</f>
        <v>HERNAN TEJEDA RODRIGUEZ</v>
      </c>
      <c r="F816" s="40" t="str">
        <f>_xlfn.XLOOKUP(Tabla12[[#This Row],[codigo]],Tabla5[codigo],Tabla5[Cargo])</f>
        <v>GOBERNADOR PLAZA DE LA CULT.</v>
      </c>
      <c r="G816" s="40" t="str">
        <f>_xlfn.XLOOKUP(Tabla12[[#This Row],[codigo]],Tabla5[codigo],Tabla5[Lugar Funciones])</f>
        <v>DIRECCION GENERAL DE MUSEOS</v>
      </c>
      <c r="H816" s="45" t="str">
        <f>Tabla12[[#This Row],[TIPO]]</f>
        <v>FIJO</v>
      </c>
      <c r="I816" s="45" t="e">
        <f>_xlfn.XLOOKUP(Tabla12[[#This Row],[nodoc]],'[1]Temporales 2022'!$B$146:$B$362,'[1]Temporales 2022'!$F$146:$F$362)</f>
        <v>#N/A</v>
      </c>
      <c r="J816" s="45" t="e">
        <f>_xlfn.XLOOKUP(Tabla12[[#This Row],[nodoc]],'[1]Temporales 2022'!$B$146:$B$362,'[1]Temporales 2022'!$G$146:$G$362)</f>
        <v>#N/A</v>
      </c>
      <c r="K816" s="43">
        <v>100000</v>
      </c>
      <c r="L816" s="45">
        <v>11767.84</v>
      </c>
      <c r="M816" s="43">
        <v>3040</v>
      </c>
      <c r="N816" s="43">
        <v>2870</v>
      </c>
      <c r="O816" s="44">
        <f>+Tabla12[[#This Row],[sbruto]]-Tabla12[[#This Row],[Impuesto Sobre la R]]-Tabla12[[#This Row],[Seguro Familiar de]]-Tabla12[[#This Row],[AFP]]-Tabla12[[#This Row],[sneto]]</f>
        <v>1425.1200000000099</v>
      </c>
      <c r="P816" s="41">
        <v>80897.039999999994</v>
      </c>
      <c r="Q816" s="15" t="str" cm="1">
        <f t="array" ref="Q816">_xlfn.XLOOKUP(Tabla12[[#This Row],[codigo]],Tabla5[codigo],LEFT(Tabla5[Genero],1))</f>
        <v>M</v>
      </c>
      <c r="R816" s="15" t="str">
        <f>_xlfn.XLOOKUP(Tabla12[[#This Row],[codigo]],Tabla5[codigo],Tabla5[Lugar Funciones Codigo])</f>
        <v>01.83.03.04</v>
      </c>
    </row>
    <row r="817" spans="1:18">
      <c r="A817" s="40" t="s">
        <v>11</v>
      </c>
      <c r="B817" s="40" t="str">
        <f t="shared" si="12"/>
        <v>2.1.1.1.0100114315690</v>
      </c>
      <c r="C817" s="40" t="str">
        <f>_xlfn.XLOOKUP(A817,ctas[Tipo Empleado],ctas[cta])</f>
        <v>2.1.1.1.01</v>
      </c>
      <c r="D817" s="40" t="s">
        <v>1523</v>
      </c>
      <c r="E817" s="40" t="str">
        <f>_xlfn.XLOOKUP(Tabla12[[#This Row],[codigo]],Tabla5[codigo],Tabla5[Empleado])</f>
        <v>MARIA MERCEDES BRITO FERNANDEZ DE FELIX</v>
      </c>
      <c r="F817" s="40" t="str">
        <f>_xlfn.XLOOKUP(Tabla12[[#This Row],[codigo]],Tabla5[codigo],Tabla5[Cargo])</f>
        <v>SECRETARIA GRAL. DE LA UNESCO</v>
      </c>
      <c r="G817" s="40" t="str">
        <f>_xlfn.XLOOKUP(Tabla12[[#This Row],[codigo]],Tabla5[codigo],Tabla5[Lugar Funciones])</f>
        <v>DIRECCION GENERAL DE MUSEOS</v>
      </c>
      <c r="H817" s="45" t="str">
        <f>Tabla12[[#This Row],[TIPO]]</f>
        <v>FIJO</v>
      </c>
      <c r="I817" s="45" t="e">
        <f>_xlfn.XLOOKUP(Tabla12[[#This Row],[nodoc]],'[1]Temporales 2022'!$B$146:$B$362,'[1]Temporales 2022'!$F$146:$F$362)</f>
        <v>#N/A</v>
      </c>
      <c r="J817" s="45" t="e">
        <f>_xlfn.XLOOKUP(Tabla12[[#This Row],[nodoc]],'[1]Temporales 2022'!$B$146:$B$362,'[1]Temporales 2022'!$G$146:$G$362)</f>
        <v>#N/A</v>
      </c>
      <c r="K817" s="43">
        <v>100000</v>
      </c>
      <c r="L817" s="45">
        <v>12105.37</v>
      </c>
      <c r="M817" s="43">
        <v>3040</v>
      </c>
      <c r="N817" s="43">
        <v>2870</v>
      </c>
      <c r="O817" s="44">
        <f>+Tabla12[[#This Row],[sbruto]]-Tabla12[[#This Row],[Impuesto Sobre la R]]-Tabla12[[#This Row],[Seguro Familiar de]]-Tabla12[[#This Row],[AFP]]-Tabla12[[#This Row],[sneto]]</f>
        <v>425</v>
      </c>
      <c r="P817" s="41">
        <v>81559.63</v>
      </c>
      <c r="Q817" s="15" t="str" cm="1">
        <f t="array" ref="Q817">_xlfn.XLOOKUP(Tabla12[[#This Row],[codigo]],Tabla5[codigo],LEFT(Tabla5[Genero],1))</f>
        <v>F</v>
      </c>
      <c r="R817" s="15" t="str">
        <f>_xlfn.XLOOKUP(Tabla12[[#This Row],[codigo]],Tabla5[codigo],Tabla5[Lugar Funciones Codigo])</f>
        <v>01.83.03.04</v>
      </c>
    </row>
    <row r="818" spans="1:18">
      <c r="A818" s="40" t="s">
        <v>11</v>
      </c>
      <c r="B818" s="40" t="str">
        <f t="shared" si="12"/>
        <v>2.1.1.1.0100103308706</v>
      </c>
      <c r="C818" s="40" t="str">
        <f>_xlfn.XLOOKUP(A818,ctas[Tipo Empleado],ctas[cta])</f>
        <v>2.1.1.1.01</v>
      </c>
      <c r="D818" s="40" t="s">
        <v>1551</v>
      </c>
      <c r="E818" s="40" t="str">
        <f>_xlfn.XLOOKUP(Tabla12[[#This Row],[codigo]],Tabla5[codigo],Tabla5[Empleado])</f>
        <v>RAQUEL ISABEL CEPEDA VENTURA</v>
      </c>
      <c r="F818" s="40" t="str">
        <f>_xlfn.XLOOKUP(Tabla12[[#This Row],[codigo]],Tabla5[codigo],Tabla5[Cargo])</f>
        <v>ENCARGADO (A)</v>
      </c>
      <c r="G818" s="40" t="str">
        <f>_xlfn.XLOOKUP(Tabla12[[#This Row],[codigo]],Tabla5[codigo],Tabla5[Lugar Funciones])</f>
        <v>DIRECCION GENERAL DE MUSEOS</v>
      </c>
      <c r="H818" s="45" t="str">
        <f>Tabla12[[#This Row],[TIPO]]</f>
        <v>FIJO</v>
      </c>
      <c r="I818" s="45" t="e">
        <f>_xlfn.XLOOKUP(Tabla12[[#This Row],[nodoc]],'[1]Temporales 2022'!$B$146:$B$362,'[1]Temporales 2022'!$F$146:$F$362)</f>
        <v>#N/A</v>
      </c>
      <c r="J818" s="45" t="e">
        <f>_xlfn.XLOOKUP(Tabla12[[#This Row],[nodoc]],'[1]Temporales 2022'!$B$146:$B$362,'[1]Temporales 2022'!$G$146:$G$362)</f>
        <v>#N/A</v>
      </c>
      <c r="K818" s="43">
        <v>100000</v>
      </c>
      <c r="L818" s="45">
        <v>12105.37</v>
      </c>
      <c r="M818" s="43">
        <v>3040</v>
      </c>
      <c r="N818" s="43">
        <v>2870</v>
      </c>
      <c r="O818" s="44">
        <f>+Tabla12[[#This Row],[sbruto]]-Tabla12[[#This Row],[Impuesto Sobre la R]]-Tabla12[[#This Row],[Seguro Familiar de]]-Tabla12[[#This Row],[AFP]]-Tabla12[[#This Row],[sneto]]</f>
        <v>375</v>
      </c>
      <c r="P818" s="41">
        <v>81609.63</v>
      </c>
      <c r="Q818" s="15" t="str" cm="1">
        <f t="array" ref="Q818">_xlfn.XLOOKUP(Tabla12[[#This Row],[codigo]],Tabla5[codigo],LEFT(Tabla5[Genero],1))</f>
        <v>F</v>
      </c>
      <c r="R818" s="15" t="str">
        <f>_xlfn.XLOOKUP(Tabla12[[#This Row],[codigo]],Tabla5[codigo],Tabla5[Lugar Funciones Codigo])</f>
        <v>01.83.03.04</v>
      </c>
    </row>
    <row r="819" spans="1:18">
      <c r="A819" s="40" t="s">
        <v>11</v>
      </c>
      <c r="B819" s="40" t="str">
        <f t="shared" si="12"/>
        <v>2.1.1.1.0100100875574</v>
      </c>
      <c r="C819" s="40" t="str">
        <f>_xlfn.XLOOKUP(A819,ctas[Tipo Empleado],ctas[cta])</f>
        <v>2.1.1.1.01</v>
      </c>
      <c r="D819" s="40" t="s">
        <v>2488</v>
      </c>
      <c r="E819" s="40" t="str">
        <f>_xlfn.XLOOKUP(Tabla12[[#This Row],[codigo]],Tabla5[codigo],Tabla5[Empleado])</f>
        <v>AMABLE LOPEZ</v>
      </c>
      <c r="F819" s="40" t="str">
        <f>_xlfn.XLOOKUP(Tabla12[[#This Row],[codigo]],Tabla5[codigo],Tabla5[Cargo])</f>
        <v>ASESOR</v>
      </c>
      <c r="G819" s="40" t="str">
        <f>_xlfn.XLOOKUP(Tabla12[[#This Row],[codigo]],Tabla5[codigo],Tabla5[Lugar Funciones])</f>
        <v>DIRECCION GENERAL DE MUSEOS</v>
      </c>
      <c r="H819" s="43" t="str">
        <f>Tabla12[[#This Row],[TIPO]]</f>
        <v>FIJO</v>
      </c>
      <c r="I819" s="43" t="e">
        <f>_xlfn.XLOOKUP(Tabla12[[#This Row],[nodoc]],'[1]Temporales 2022'!$B$146:$B$362,'[1]Temporales 2022'!$F$146:$F$362)</f>
        <v>#N/A</v>
      </c>
      <c r="J819" s="43" t="e">
        <f>_xlfn.XLOOKUP(Tabla12[[#This Row],[nodoc]],'[1]Temporales 2022'!$B$146:$B$362,'[1]Temporales 2022'!$G$146:$G$362)</f>
        <v>#N/A</v>
      </c>
      <c r="K819" s="43">
        <v>90000</v>
      </c>
      <c r="L819" s="43">
        <v>9753.1200000000008</v>
      </c>
      <c r="M819" s="43">
        <v>2736</v>
      </c>
      <c r="N819" s="43">
        <v>2583</v>
      </c>
      <c r="O819" s="44">
        <f>+Tabla12[[#This Row],[sbruto]]-Tabla12[[#This Row],[Impuesto Sobre la R]]-Tabla12[[#This Row],[Seguro Familiar de]]-Tabla12[[#This Row],[AFP]]-Tabla12[[#This Row],[sneto]]</f>
        <v>75</v>
      </c>
      <c r="P819" s="41">
        <v>74852.88</v>
      </c>
      <c r="Q819" s="15" t="str" cm="1">
        <f t="array" ref="Q819">_xlfn.XLOOKUP(Tabla12[[#This Row],[codigo]],Tabla5[codigo],LEFT(Tabla5[Genero],1))</f>
        <v>M</v>
      </c>
      <c r="R819" s="15" t="str">
        <f>_xlfn.XLOOKUP(Tabla12[[#This Row],[codigo]],Tabla5[codigo],Tabla5[Lugar Funciones Codigo])</f>
        <v>01.83.03.04</v>
      </c>
    </row>
    <row r="820" spans="1:18">
      <c r="A820" s="40" t="s">
        <v>11</v>
      </c>
      <c r="B820" s="40" t="str">
        <f t="shared" si="12"/>
        <v>2.1.1.1.0100103784534</v>
      </c>
      <c r="C820" s="40" t="str">
        <f>_xlfn.XLOOKUP(A820,ctas[Tipo Empleado],ctas[cta])</f>
        <v>2.1.1.1.01</v>
      </c>
      <c r="D820" s="40" t="s">
        <v>1529</v>
      </c>
      <c r="E820" s="40" t="str">
        <f>_xlfn.XLOOKUP(Tabla12[[#This Row],[codigo]],Tabla5[codigo],Tabla5[Empleado])</f>
        <v>MERCEDES CEPEDA PAULINO</v>
      </c>
      <c r="F820" s="40" t="str">
        <f>_xlfn.XLOOKUP(Tabla12[[#This Row],[codigo]],Tabla5[codigo],Tabla5[Cargo])</f>
        <v>SECRETARIA EJECUTIVA</v>
      </c>
      <c r="G820" s="40" t="str">
        <f>_xlfn.XLOOKUP(Tabla12[[#This Row],[codigo]],Tabla5[codigo],Tabla5[Lugar Funciones])</f>
        <v>DIRECCION GENERAL DE MUSEOS</v>
      </c>
      <c r="H820" s="43" t="str">
        <f>Tabla12[[#This Row],[TIPO]]</f>
        <v>FIJO</v>
      </c>
      <c r="I820" s="43" t="e">
        <f>_xlfn.XLOOKUP(Tabla12[[#This Row],[nodoc]],'[1]Temporales 2022'!$B$146:$B$362,'[1]Temporales 2022'!$F$146:$F$362)</f>
        <v>#N/A</v>
      </c>
      <c r="J820" s="43" t="e">
        <f>_xlfn.XLOOKUP(Tabla12[[#This Row],[nodoc]],'[1]Temporales 2022'!$B$146:$B$362,'[1]Temporales 2022'!$G$146:$G$362)</f>
        <v>#N/A</v>
      </c>
      <c r="K820" s="43">
        <v>90000</v>
      </c>
      <c r="L820" s="43">
        <v>9753.1200000000008</v>
      </c>
      <c r="M820" s="43">
        <v>2736</v>
      </c>
      <c r="N820" s="43">
        <v>2583</v>
      </c>
      <c r="O820" s="44">
        <f>+Tabla12[[#This Row],[sbruto]]-Tabla12[[#This Row],[Impuesto Sobre la R]]-Tabla12[[#This Row],[Seguro Familiar de]]-Tabla12[[#This Row],[AFP]]-Tabla12[[#This Row],[sneto]]</f>
        <v>375</v>
      </c>
      <c r="P820" s="41">
        <v>74552.88</v>
      </c>
      <c r="Q820" s="15" t="str" cm="1">
        <f t="array" ref="Q820">_xlfn.XLOOKUP(Tabla12[[#This Row],[codigo]],Tabla5[codigo],LEFT(Tabla5[Genero],1))</f>
        <v>M</v>
      </c>
      <c r="R820" s="15" t="str">
        <f>_xlfn.XLOOKUP(Tabla12[[#This Row],[codigo]],Tabla5[codigo],Tabla5[Lugar Funciones Codigo])</f>
        <v>01.83.03.04</v>
      </c>
    </row>
    <row r="821" spans="1:18">
      <c r="A821" s="40" t="s">
        <v>11</v>
      </c>
      <c r="B821" s="40" t="str">
        <f t="shared" si="12"/>
        <v>2.1.1.1.0100107866659</v>
      </c>
      <c r="C821" s="40" t="str">
        <f>_xlfn.XLOOKUP(A821,ctas[Tipo Empleado],ctas[cta])</f>
        <v>2.1.1.1.01</v>
      </c>
      <c r="D821" s="40" t="s">
        <v>1476</v>
      </c>
      <c r="E821" s="40" t="str">
        <f>_xlfn.XLOOKUP(Tabla12[[#This Row],[codigo]],Tabla5[codigo],Tabla5[Empleado])</f>
        <v>DIOMMY FRANCISCA A PEREZ DURAN</v>
      </c>
      <c r="F821" s="40" t="str">
        <f>_xlfn.XLOOKUP(Tabla12[[#This Row],[codigo]],Tabla5[codigo],Tabla5[Cargo])</f>
        <v>SECRETARIA I</v>
      </c>
      <c r="G821" s="40" t="str">
        <f>_xlfn.XLOOKUP(Tabla12[[#This Row],[codigo]],Tabla5[codigo],Tabla5[Lugar Funciones])</f>
        <v>DIRECCION GENERAL DE MUSEOS</v>
      </c>
      <c r="H821" s="45" t="str">
        <f>Tabla12[[#This Row],[TIPO]]</f>
        <v>FIJO</v>
      </c>
      <c r="I821" s="45" t="e">
        <f>_xlfn.XLOOKUP(Tabla12[[#This Row],[nodoc]],'[1]Temporales 2022'!$B$146:$B$362,'[1]Temporales 2022'!$F$146:$F$362)</f>
        <v>#N/A</v>
      </c>
      <c r="J821" s="45" t="e">
        <f>_xlfn.XLOOKUP(Tabla12[[#This Row],[nodoc]],'[1]Temporales 2022'!$B$146:$B$362,'[1]Temporales 2022'!$G$146:$G$362)</f>
        <v>#N/A</v>
      </c>
      <c r="K821" s="43">
        <v>65000</v>
      </c>
      <c r="L821" s="45">
        <v>4157.55</v>
      </c>
      <c r="M821" s="43">
        <v>1976</v>
      </c>
      <c r="N821" s="43">
        <v>1865.5</v>
      </c>
      <c r="O821" s="44">
        <f>+Tabla12[[#This Row],[sbruto]]-Tabla12[[#This Row],[Impuesto Sobre la R]]-Tabla12[[#This Row],[Seguro Familiar de]]-Tabla12[[#This Row],[AFP]]-Tabla12[[#This Row],[sneto]]</f>
        <v>1425.1199999999953</v>
      </c>
      <c r="P821" s="41">
        <v>55575.83</v>
      </c>
      <c r="Q821" s="15" t="str" cm="1">
        <f t="array" ref="Q821">_xlfn.XLOOKUP(Tabla12[[#This Row],[codigo]],Tabla5[codigo],LEFT(Tabla5[Genero],1))</f>
        <v>F</v>
      </c>
      <c r="R821" s="15" t="str">
        <f>_xlfn.XLOOKUP(Tabla12[[#This Row],[codigo]],Tabla5[codigo],Tabla5[Lugar Funciones Codigo])</f>
        <v>01.83.03.04</v>
      </c>
    </row>
    <row r="822" spans="1:18">
      <c r="A822" s="40" t="s">
        <v>11</v>
      </c>
      <c r="B822" s="40" t="str">
        <f t="shared" si="12"/>
        <v>2.1.1.1.0100117943837</v>
      </c>
      <c r="C822" s="40" t="str">
        <f>_xlfn.XLOOKUP(A822,ctas[Tipo Empleado],ctas[cta])</f>
        <v>2.1.1.1.01</v>
      </c>
      <c r="D822" s="40" t="s">
        <v>2677</v>
      </c>
      <c r="E822" s="40" t="str">
        <f>_xlfn.XLOOKUP(Tabla12[[#This Row],[codigo]],Tabla5[codigo],Tabla5[Empleado])</f>
        <v>PAMELA NUÑEZ PEREZ DE FELIZ</v>
      </c>
      <c r="F822" s="40" t="str">
        <f>_xlfn.XLOOKUP(Tabla12[[#This Row],[codigo]],Tabla5[codigo],Tabla5[Cargo])</f>
        <v>ANALISTA</v>
      </c>
      <c r="G822" s="40" t="str">
        <f>_xlfn.XLOOKUP(Tabla12[[#This Row],[codigo]],Tabla5[codigo],Tabla5[Lugar Funciones])</f>
        <v>DIRECCION GENERAL DE MUSEOS</v>
      </c>
      <c r="H822" s="45" t="str">
        <f>Tabla12[[#This Row],[TIPO]]</f>
        <v>FIJO</v>
      </c>
      <c r="I822" s="45">
        <f>_xlfn.XLOOKUP(Tabla12[[#This Row],[nodoc]],'[1]Temporales 2022'!$B$146:$B$362,'[1]Temporales 2022'!$F$146:$F$362)</f>
        <v>44652</v>
      </c>
      <c r="J822" s="45">
        <f>_xlfn.XLOOKUP(Tabla12[[#This Row],[nodoc]],'[1]Temporales 2022'!$B$146:$B$362,'[1]Temporales 2022'!$G$146:$G$362)</f>
        <v>44835</v>
      </c>
      <c r="K822" s="43">
        <v>65000</v>
      </c>
      <c r="L822" s="45">
        <v>4427.58</v>
      </c>
      <c r="M822" s="43">
        <v>1976</v>
      </c>
      <c r="N822" s="43">
        <v>1865.5</v>
      </c>
      <c r="O822" s="44">
        <f>+Tabla12[[#This Row],[sbruto]]-Tabla12[[#This Row],[Impuesto Sobre la R]]-Tabla12[[#This Row],[Seguro Familiar de]]-Tabla12[[#This Row],[AFP]]-Tabla12[[#This Row],[sneto]]</f>
        <v>1225</v>
      </c>
      <c r="P822" s="41">
        <v>55505.919999999998</v>
      </c>
      <c r="Q822" s="15" t="str" cm="1">
        <f t="array" ref="Q822">_xlfn.XLOOKUP(Tabla12[[#This Row],[codigo]],Tabla5[codigo],LEFT(Tabla5[Genero],1))</f>
        <v>F</v>
      </c>
      <c r="R822" s="15" t="str">
        <f>_xlfn.XLOOKUP(Tabla12[[#This Row],[codigo]],Tabla5[codigo],Tabla5[Lugar Funciones Codigo])</f>
        <v>01.83.03.04</v>
      </c>
    </row>
    <row r="823" spans="1:18">
      <c r="A823" s="40" t="s">
        <v>11</v>
      </c>
      <c r="B823" s="40" t="str">
        <f t="shared" si="12"/>
        <v>2.1.1.1.0102500017013</v>
      </c>
      <c r="C823" s="40" t="str">
        <f>_xlfn.XLOOKUP(A823,ctas[Tipo Empleado],ctas[cta])</f>
        <v>2.1.1.1.01</v>
      </c>
      <c r="D823" s="40" t="s">
        <v>1463</v>
      </c>
      <c r="E823" s="40" t="str">
        <f>_xlfn.XLOOKUP(Tabla12[[#This Row],[codigo]],Tabla5[codigo],Tabla5[Empleado])</f>
        <v>BETZAIDA ELAUDYS YMAYA CARELA</v>
      </c>
      <c r="F823" s="40" t="str">
        <f>_xlfn.XLOOKUP(Tabla12[[#This Row],[codigo]],Tabla5[codigo],Tabla5[Cargo])</f>
        <v>ANALISTA LEGAL</v>
      </c>
      <c r="G823" s="40" t="str">
        <f>_xlfn.XLOOKUP(Tabla12[[#This Row],[codigo]],Tabla5[codigo],Tabla5[Lugar Funciones])</f>
        <v>DIRECCION GENERAL DE MUSEOS</v>
      </c>
      <c r="H823" s="43" t="str">
        <f>Tabla12[[#This Row],[TIPO]]</f>
        <v>FIJO</v>
      </c>
      <c r="I823" s="43" t="e">
        <f>_xlfn.XLOOKUP(Tabla12[[#This Row],[nodoc]],'[1]Temporales 2022'!$B$146:$B$362,'[1]Temporales 2022'!$F$146:$F$362)</f>
        <v>#N/A</v>
      </c>
      <c r="J823" s="43" t="e">
        <f>_xlfn.XLOOKUP(Tabla12[[#This Row],[nodoc]],'[1]Temporales 2022'!$B$146:$B$362,'[1]Temporales 2022'!$G$146:$G$362)</f>
        <v>#N/A</v>
      </c>
      <c r="K823" s="43">
        <v>60000</v>
      </c>
      <c r="L823" s="43">
        <v>3486.68</v>
      </c>
      <c r="M823" s="43">
        <v>1824</v>
      </c>
      <c r="N823" s="43">
        <v>1722</v>
      </c>
      <c r="O823" s="44">
        <f>+Tabla12[[#This Row],[sbruto]]-Tabla12[[#This Row],[Impuesto Sobre la R]]-Tabla12[[#This Row],[Seguro Familiar de]]-Tabla12[[#This Row],[AFP]]-Tabla12[[#This Row],[sneto]]</f>
        <v>32979.69</v>
      </c>
      <c r="P823" s="41">
        <v>19987.63</v>
      </c>
      <c r="Q823" s="15" t="str" cm="1">
        <f t="array" ref="Q823">_xlfn.XLOOKUP(Tabla12[[#This Row],[codigo]],Tabla5[codigo],LEFT(Tabla5[Genero],1))</f>
        <v>F</v>
      </c>
      <c r="R823" s="15" t="str">
        <f>_xlfn.XLOOKUP(Tabla12[[#This Row],[codigo]],Tabla5[codigo],Tabla5[Lugar Funciones Codigo])</f>
        <v>01.83.03.04</v>
      </c>
    </row>
    <row r="824" spans="1:18">
      <c r="A824" s="40" t="s">
        <v>11</v>
      </c>
      <c r="B824" s="40" t="str">
        <f t="shared" si="12"/>
        <v>2.1.1.1.0100100079896</v>
      </c>
      <c r="C824" s="40" t="str">
        <f>_xlfn.XLOOKUP(A824,ctas[Tipo Empleado],ctas[cta])</f>
        <v>2.1.1.1.01</v>
      </c>
      <c r="D824" s="40" t="s">
        <v>2579</v>
      </c>
      <c r="E824" s="40" t="str">
        <f>_xlfn.XLOOKUP(Tabla12[[#This Row],[codigo]],Tabla5[codigo],Tabla5[Empleado])</f>
        <v>INGRID ROSANNA GONZALEZ MARTINEZ</v>
      </c>
      <c r="F824" s="40" t="str">
        <f>_xlfn.XLOOKUP(Tabla12[[#This Row],[codigo]],Tabla5[codigo],Tabla5[Cargo])</f>
        <v>ARQUITECTO (A)</v>
      </c>
      <c r="G824" s="40" t="str">
        <f>_xlfn.XLOOKUP(Tabla12[[#This Row],[codigo]],Tabla5[codigo],Tabla5[Lugar Funciones])</f>
        <v>DIRECCION GENERAL DE MUSEOS</v>
      </c>
      <c r="H824" s="45" t="str">
        <f>Tabla12[[#This Row],[TIPO]]</f>
        <v>FIJO</v>
      </c>
      <c r="I824" s="45" t="e">
        <f>_xlfn.XLOOKUP(Tabla12[[#This Row],[nodoc]],'[1]Temporales 2022'!$B$146:$B$362,'[1]Temporales 2022'!$F$146:$F$362)</f>
        <v>#N/A</v>
      </c>
      <c r="J824" s="45" t="e">
        <f>_xlfn.XLOOKUP(Tabla12[[#This Row],[nodoc]],'[1]Temporales 2022'!$B$146:$B$362,'[1]Temporales 2022'!$G$146:$G$362)</f>
        <v>#N/A</v>
      </c>
      <c r="K824" s="43">
        <v>60000</v>
      </c>
      <c r="L824" s="45">
        <v>3216.65</v>
      </c>
      <c r="M824" s="43">
        <v>1824</v>
      </c>
      <c r="N824" s="43">
        <v>1722</v>
      </c>
      <c r="O824" s="44">
        <f>+Tabla12[[#This Row],[sbruto]]-Tabla12[[#This Row],[Impuesto Sobre la R]]-Tabla12[[#This Row],[Seguro Familiar de]]-Tabla12[[#This Row],[AFP]]-Tabla12[[#This Row],[sneto]]</f>
        <v>4117.1199999999953</v>
      </c>
      <c r="P824" s="41">
        <v>49120.23</v>
      </c>
      <c r="Q824" s="15" t="str" cm="1">
        <f t="array" ref="Q824">_xlfn.XLOOKUP(Tabla12[[#This Row],[codigo]],Tabla5[codigo],LEFT(Tabla5[Genero],1))</f>
        <v>F</v>
      </c>
      <c r="R824" s="15" t="str">
        <f>_xlfn.XLOOKUP(Tabla12[[#This Row],[codigo]],Tabla5[codigo],Tabla5[Lugar Funciones Codigo])</f>
        <v>01.83.03.04</v>
      </c>
    </row>
    <row r="825" spans="1:18">
      <c r="A825" s="40" t="s">
        <v>11</v>
      </c>
      <c r="B825" s="40" t="str">
        <f t="shared" si="12"/>
        <v>2.1.1.1.0100109024281</v>
      </c>
      <c r="C825" s="40" t="str">
        <f>_xlfn.XLOOKUP(A825,ctas[Tipo Empleado],ctas[cta])</f>
        <v>2.1.1.1.01</v>
      </c>
      <c r="D825" s="40" t="s">
        <v>2597</v>
      </c>
      <c r="E825" s="40" t="str">
        <f>_xlfn.XLOOKUP(Tabla12[[#This Row],[codigo]],Tabla5[codigo],Tabla5[Empleado])</f>
        <v>JOSE BENJAMIN GUZMAN RODRIGUEZ</v>
      </c>
      <c r="F825" s="40" t="str">
        <f>_xlfn.XLOOKUP(Tabla12[[#This Row],[codigo]],Tabla5[codigo],Tabla5[Cargo])</f>
        <v>COORDINADOR (A) DE CAPACITACION</v>
      </c>
      <c r="G825" s="40" t="str">
        <f>_xlfn.XLOOKUP(Tabla12[[#This Row],[codigo]],Tabla5[codigo],Tabla5[Lugar Funciones])</f>
        <v>DIRECCION GENERAL DE MUSEOS</v>
      </c>
      <c r="H825" s="45" t="str">
        <f>Tabla12[[#This Row],[TIPO]]</f>
        <v>FIJO</v>
      </c>
      <c r="I825" s="45" t="e">
        <f>_xlfn.XLOOKUP(Tabla12[[#This Row],[nodoc]],'[1]Temporales 2022'!$B$146:$B$362,'[1]Temporales 2022'!$F$146:$F$362)</f>
        <v>#N/A</v>
      </c>
      <c r="J825" s="45" t="e">
        <f>_xlfn.XLOOKUP(Tabla12[[#This Row],[nodoc]],'[1]Temporales 2022'!$B$146:$B$362,'[1]Temporales 2022'!$G$146:$G$362)</f>
        <v>#N/A</v>
      </c>
      <c r="K825" s="43">
        <v>60000</v>
      </c>
      <c r="L825" s="45">
        <v>3216.65</v>
      </c>
      <c r="M825" s="43">
        <v>1824</v>
      </c>
      <c r="N825" s="43">
        <v>1722</v>
      </c>
      <c r="O825" s="44">
        <f>+Tabla12[[#This Row],[sbruto]]-Tabla12[[#This Row],[Impuesto Sobre la R]]-Tabla12[[#This Row],[Seguro Familiar de]]-Tabla12[[#This Row],[AFP]]-Tabla12[[#This Row],[sneto]]</f>
        <v>1375.1199999999953</v>
      </c>
      <c r="P825" s="41">
        <v>51862.23</v>
      </c>
      <c r="Q825" s="15" t="str" cm="1">
        <f t="array" ref="Q825">_xlfn.XLOOKUP(Tabla12[[#This Row],[codigo]],Tabla5[codigo],LEFT(Tabla5[Genero],1))</f>
        <v>M</v>
      </c>
      <c r="R825" s="15" t="str">
        <f>_xlfn.XLOOKUP(Tabla12[[#This Row],[codigo]],Tabla5[codigo],Tabla5[Lugar Funciones Codigo])</f>
        <v>01.83.03.04</v>
      </c>
    </row>
    <row r="826" spans="1:18">
      <c r="A826" s="40" t="s">
        <v>11</v>
      </c>
      <c r="B826" s="40" t="str">
        <f t="shared" si="12"/>
        <v>2.1.1.1.0100117271932</v>
      </c>
      <c r="C826" s="40" t="str">
        <f>_xlfn.XLOOKUP(A826,ctas[Tipo Empleado],ctas[cta])</f>
        <v>2.1.1.1.01</v>
      </c>
      <c r="D826" s="40" t="s">
        <v>2698</v>
      </c>
      <c r="E826" s="40" t="str">
        <f>_xlfn.XLOOKUP(Tabla12[[#This Row],[codigo]],Tabla5[codigo],Tabla5[Empleado])</f>
        <v>ROCIO DEL ALBA SANCHEZ MINAYA</v>
      </c>
      <c r="F826" s="40" t="str">
        <f>_xlfn.XLOOKUP(Tabla12[[#This Row],[codigo]],Tabla5[codigo],Tabla5[Cargo])</f>
        <v>SECRETARIA</v>
      </c>
      <c r="G826" s="40" t="str">
        <f>_xlfn.XLOOKUP(Tabla12[[#This Row],[codigo]],Tabla5[codigo],Tabla5[Lugar Funciones])</f>
        <v>DIRECCION GENERAL DE MUSEOS</v>
      </c>
      <c r="H826" s="45" t="str">
        <f>Tabla12[[#This Row],[TIPO]]</f>
        <v>FIJO</v>
      </c>
      <c r="I826" s="45" t="e">
        <f>_xlfn.XLOOKUP(Tabla12[[#This Row],[nodoc]],'[1]Temporales 2022'!$B$146:$B$362,'[1]Temporales 2022'!$F$146:$F$362)</f>
        <v>#N/A</v>
      </c>
      <c r="J826" s="45" t="e">
        <f>_xlfn.XLOOKUP(Tabla12[[#This Row],[nodoc]],'[1]Temporales 2022'!$B$146:$B$362,'[1]Temporales 2022'!$G$146:$G$362)</f>
        <v>#N/A</v>
      </c>
      <c r="K826" s="43">
        <v>60000</v>
      </c>
      <c r="L826" s="45">
        <v>3216.65</v>
      </c>
      <c r="M826" s="43">
        <v>1824</v>
      </c>
      <c r="N826" s="43">
        <v>1722</v>
      </c>
      <c r="O826" s="44">
        <f>+Tabla12[[#This Row],[sbruto]]-Tabla12[[#This Row],[Impuesto Sobre la R]]-Tabla12[[#This Row],[Seguro Familiar de]]-Tabla12[[#This Row],[AFP]]-Tabla12[[#This Row],[sneto]]</f>
        <v>15890.489999999998</v>
      </c>
      <c r="P826" s="41">
        <v>37346.86</v>
      </c>
      <c r="Q826" s="15" t="str" cm="1">
        <f t="array" ref="Q826">_xlfn.XLOOKUP(Tabla12[[#This Row],[codigo]],Tabla5[codigo],LEFT(Tabla5[Genero],1))</f>
        <v>F</v>
      </c>
      <c r="R826" s="15" t="str">
        <f>_xlfn.XLOOKUP(Tabla12[[#This Row],[codigo]],Tabla5[codigo],Tabla5[Lugar Funciones Codigo])</f>
        <v>01.83.03.04</v>
      </c>
    </row>
    <row r="827" spans="1:18">
      <c r="A827" s="40" t="s">
        <v>11</v>
      </c>
      <c r="B827" s="40" t="str">
        <f t="shared" si="12"/>
        <v>2.1.1.1.0100105147342</v>
      </c>
      <c r="C827" s="40" t="str">
        <f>_xlfn.XLOOKUP(A827,ctas[Tipo Empleado],ctas[cta])</f>
        <v>2.1.1.1.01</v>
      </c>
      <c r="D827" s="40" t="s">
        <v>2497</v>
      </c>
      <c r="E827" s="40" t="str">
        <f>_xlfn.XLOOKUP(Tabla12[[#This Row],[codigo]],Tabla5[codigo],Tabla5[Empleado])</f>
        <v>ANGEL GUILLERMO TIBURCIO CASTILLO</v>
      </c>
      <c r="F827" s="40" t="str">
        <f>_xlfn.XLOOKUP(Tabla12[[#This Row],[codigo]],Tabla5[codigo],Tabla5[Cargo])</f>
        <v>ENC. MANTENIMIENTO</v>
      </c>
      <c r="G827" s="40" t="str">
        <f>_xlfn.XLOOKUP(Tabla12[[#This Row],[codigo]],Tabla5[codigo],Tabla5[Lugar Funciones])</f>
        <v>DIRECCION GENERAL DE MUSEOS</v>
      </c>
      <c r="H827" s="45" t="str">
        <f>Tabla12[[#This Row],[TIPO]]</f>
        <v>FIJO</v>
      </c>
      <c r="I827" s="45" t="e">
        <f>_xlfn.XLOOKUP(Tabla12[[#This Row],[nodoc]],'[1]Temporales 2022'!$B$146:$B$362,'[1]Temporales 2022'!$F$146:$F$362)</f>
        <v>#N/A</v>
      </c>
      <c r="J827" s="45" t="e">
        <f>_xlfn.XLOOKUP(Tabla12[[#This Row],[nodoc]],'[1]Temporales 2022'!$B$146:$B$362,'[1]Temporales 2022'!$G$146:$G$362)</f>
        <v>#N/A</v>
      </c>
      <c r="K827" s="43">
        <v>50000</v>
      </c>
      <c r="L827" s="45">
        <v>1854</v>
      </c>
      <c r="M827" s="43">
        <v>1520</v>
      </c>
      <c r="N827" s="43">
        <v>1435</v>
      </c>
      <c r="O827" s="44">
        <f>+Tabla12[[#This Row],[sbruto]]-Tabla12[[#This Row],[Impuesto Sobre la R]]-Tabla12[[#This Row],[Seguro Familiar de]]-Tabla12[[#This Row],[AFP]]-Tabla12[[#This Row],[sneto]]</f>
        <v>25</v>
      </c>
      <c r="P827" s="41">
        <v>45166</v>
      </c>
      <c r="Q827" s="15" t="str" cm="1">
        <f t="array" ref="Q827">_xlfn.XLOOKUP(Tabla12[[#This Row],[codigo]],Tabla5[codigo],LEFT(Tabla5[Genero],1))</f>
        <v>M</v>
      </c>
      <c r="R827" s="15" t="str">
        <f>_xlfn.XLOOKUP(Tabla12[[#This Row],[codigo]],Tabla5[codigo],Tabla5[Lugar Funciones Codigo])</f>
        <v>01.83.03.04</v>
      </c>
    </row>
    <row r="828" spans="1:18">
      <c r="A828" s="40" t="s">
        <v>11</v>
      </c>
      <c r="B828" s="40" t="str">
        <f t="shared" si="12"/>
        <v>2.1.1.1.0107100476477</v>
      </c>
      <c r="C828" s="40" t="str">
        <f>_xlfn.XLOOKUP(A828,ctas[Tipo Empleado],ctas[cta])</f>
        <v>2.1.1.1.01</v>
      </c>
      <c r="D828" s="40" t="s">
        <v>2645</v>
      </c>
      <c r="E828" s="40" t="str">
        <f>_xlfn.XLOOKUP(Tabla12[[#This Row],[codigo]],Tabla5[codigo],Tabla5[Empleado])</f>
        <v>LUZ FELINA JIMENEZ LOPEZ</v>
      </c>
      <c r="F828" s="40" t="str">
        <f>_xlfn.XLOOKUP(Tabla12[[#This Row],[codigo]],Tabla5[codigo],Tabla5[Cargo])</f>
        <v>ASISTENTE</v>
      </c>
      <c r="G828" s="40" t="str">
        <f>_xlfn.XLOOKUP(Tabla12[[#This Row],[codigo]],Tabla5[codigo],Tabla5[Lugar Funciones])</f>
        <v>DIRECCION GENERAL DE MUSEOS</v>
      </c>
      <c r="H828" s="45" t="str">
        <f>Tabla12[[#This Row],[TIPO]]</f>
        <v>FIJO</v>
      </c>
      <c r="I828" s="45" t="e">
        <f>_xlfn.XLOOKUP(Tabla12[[#This Row],[nodoc]],'[1]Temporales 2022'!$B$146:$B$362,'[1]Temporales 2022'!$F$146:$F$362)</f>
        <v>#N/A</v>
      </c>
      <c r="J828" s="45" t="e">
        <f>_xlfn.XLOOKUP(Tabla12[[#This Row],[nodoc]],'[1]Temporales 2022'!$B$146:$B$362,'[1]Temporales 2022'!$G$146:$G$362)</f>
        <v>#N/A</v>
      </c>
      <c r="K828" s="43">
        <v>50000</v>
      </c>
      <c r="L828" s="45">
        <v>1854</v>
      </c>
      <c r="M828" s="43">
        <v>1520</v>
      </c>
      <c r="N828" s="43">
        <v>1435</v>
      </c>
      <c r="O828" s="44">
        <f>+Tabla12[[#This Row],[sbruto]]-Tabla12[[#This Row],[Impuesto Sobre la R]]-Tabla12[[#This Row],[Seguro Familiar de]]-Tabla12[[#This Row],[AFP]]-Tabla12[[#This Row],[sneto]]</f>
        <v>1058.5</v>
      </c>
      <c r="P828" s="41">
        <v>44132.5</v>
      </c>
      <c r="Q828" s="15" t="str" cm="1">
        <f t="array" ref="Q828">_xlfn.XLOOKUP(Tabla12[[#This Row],[codigo]],Tabla5[codigo],LEFT(Tabla5[Genero],1))</f>
        <v>F</v>
      </c>
      <c r="R828" s="15" t="str">
        <f>_xlfn.XLOOKUP(Tabla12[[#This Row],[codigo]],Tabla5[codigo],Tabla5[Lugar Funciones Codigo])</f>
        <v>01.83.03.04</v>
      </c>
    </row>
    <row r="829" spans="1:18">
      <c r="A829" s="40" t="s">
        <v>11</v>
      </c>
      <c r="B829" s="40" t="str">
        <f t="shared" si="12"/>
        <v>2.1.1.1.0100100094648</v>
      </c>
      <c r="C829" s="40" t="str">
        <f>_xlfn.XLOOKUP(A829,ctas[Tipo Empleado],ctas[cta])</f>
        <v>2.1.1.1.01</v>
      </c>
      <c r="D829" s="40" t="s">
        <v>1525</v>
      </c>
      <c r="E829" s="40" t="str">
        <f>_xlfn.XLOOKUP(Tabla12[[#This Row],[codigo]],Tabla5[codigo],Tabla5[Empleado])</f>
        <v>MARIANA ESTRELLITA BACHA HALL</v>
      </c>
      <c r="F829" s="40" t="str">
        <f>_xlfn.XLOOKUP(Tabla12[[#This Row],[codigo]],Tabla5[codigo],Tabla5[Cargo])</f>
        <v>ENC. RECURSOS HUMANOS</v>
      </c>
      <c r="G829" s="40" t="str">
        <f>_xlfn.XLOOKUP(Tabla12[[#This Row],[codigo]],Tabla5[codigo],Tabla5[Lugar Funciones])</f>
        <v>DIRECCION GENERAL DE MUSEOS</v>
      </c>
      <c r="H829" s="43" t="str">
        <f>Tabla12[[#This Row],[TIPO]]</f>
        <v>FIJO</v>
      </c>
      <c r="I829" s="43" t="e">
        <f>_xlfn.XLOOKUP(Tabla12[[#This Row],[nodoc]],'[1]Temporales 2022'!$B$146:$B$362,'[1]Temporales 2022'!$F$146:$F$362)</f>
        <v>#N/A</v>
      </c>
      <c r="J829" s="43" t="e">
        <f>_xlfn.XLOOKUP(Tabla12[[#This Row],[nodoc]],'[1]Temporales 2022'!$B$146:$B$362,'[1]Temporales 2022'!$G$146:$G$362)</f>
        <v>#N/A</v>
      </c>
      <c r="K829" s="43">
        <v>50000</v>
      </c>
      <c r="L829" s="43">
        <v>1651.48</v>
      </c>
      <c r="M829" s="43">
        <v>1520</v>
      </c>
      <c r="N829" s="43">
        <v>1435</v>
      </c>
      <c r="O829" s="44">
        <f>+Tabla12[[#This Row],[sbruto]]-Tabla12[[#This Row],[Impuesto Sobre la R]]-Tabla12[[#This Row],[Seguro Familiar de]]-Tabla12[[#This Row],[AFP]]-Tabla12[[#This Row],[sneto]]</f>
        <v>19345.119999999995</v>
      </c>
      <c r="P829" s="41">
        <v>26048.400000000001</v>
      </c>
      <c r="Q829" s="15" t="str" cm="1">
        <f t="array" ref="Q829">_xlfn.XLOOKUP(Tabla12[[#This Row],[codigo]],Tabla5[codigo],LEFT(Tabla5[Genero],1))</f>
        <v>F</v>
      </c>
      <c r="R829" s="15" t="str">
        <f>_xlfn.XLOOKUP(Tabla12[[#This Row],[codigo]],Tabla5[codigo],Tabla5[Lugar Funciones Codigo])</f>
        <v>01.83.03.04</v>
      </c>
    </row>
    <row r="830" spans="1:18">
      <c r="A830" s="40" t="s">
        <v>11</v>
      </c>
      <c r="B830" s="40" t="str">
        <f t="shared" si="12"/>
        <v>2.1.1.1.0100105177273</v>
      </c>
      <c r="C830" s="40" t="str">
        <f>_xlfn.XLOOKUP(A830,ctas[Tipo Empleado],ctas[cta])</f>
        <v>2.1.1.1.01</v>
      </c>
      <c r="D830" s="40" t="s">
        <v>1537</v>
      </c>
      <c r="E830" s="40" t="str">
        <f>_xlfn.XLOOKUP(Tabla12[[#This Row],[codigo]],Tabla5[codigo],Tabla5[Empleado])</f>
        <v>NICOLAS AGRAMONTE NUÑEZ</v>
      </c>
      <c r="F830" s="40" t="str">
        <f>_xlfn.XLOOKUP(Tabla12[[#This Row],[codigo]],Tabla5[codigo],Tabla5[Cargo])</f>
        <v>ENC. DE SERVICIOS GENERALES</v>
      </c>
      <c r="G830" s="40" t="str">
        <f>_xlfn.XLOOKUP(Tabla12[[#This Row],[codigo]],Tabla5[codigo],Tabla5[Lugar Funciones])</f>
        <v>DIRECCION GENERAL DE MUSEOS</v>
      </c>
      <c r="H830" s="45" t="str">
        <f>Tabla12[[#This Row],[TIPO]]</f>
        <v>FIJO</v>
      </c>
      <c r="I830" s="45" t="e">
        <f>_xlfn.XLOOKUP(Tabla12[[#This Row],[nodoc]],'[1]Temporales 2022'!$B$146:$B$362,'[1]Temporales 2022'!$F$146:$F$362)</f>
        <v>#N/A</v>
      </c>
      <c r="J830" s="45" t="e">
        <f>_xlfn.XLOOKUP(Tabla12[[#This Row],[nodoc]],'[1]Temporales 2022'!$B$146:$B$362,'[1]Temporales 2022'!$G$146:$G$362)</f>
        <v>#N/A</v>
      </c>
      <c r="K830" s="43">
        <v>50000</v>
      </c>
      <c r="L830" s="45">
        <v>1854</v>
      </c>
      <c r="M830" s="43">
        <v>1520</v>
      </c>
      <c r="N830" s="43">
        <v>1435</v>
      </c>
      <c r="O830" s="44">
        <f>+Tabla12[[#This Row],[sbruto]]-Tabla12[[#This Row],[Impuesto Sobre la R]]-Tabla12[[#This Row],[Seguro Familiar de]]-Tabla12[[#This Row],[AFP]]-Tabla12[[#This Row],[sneto]]</f>
        <v>375</v>
      </c>
      <c r="P830" s="41">
        <v>44816</v>
      </c>
      <c r="Q830" s="15" t="str" cm="1">
        <f t="array" ref="Q830">_xlfn.XLOOKUP(Tabla12[[#This Row],[codigo]],Tabla5[codigo],LEFT(Tabla5[Genero],1))</f>
        <v>M</v>
      </c>
      <c r="R830" s="15" t="str">
        <f>_xlfn.XLOOKUP(Tabla12[[#This Row],[codigo]],Tabla5[codigo],Tabla5[Lugar Funciones Codigo])</f>
        <v>01.83.03.04</v>
      </c>
    </row>
    <row r="831" spans="1:18">
      <c r="A831" s="40" t="s">
        <v>11</v>
      </c>
      <c r="B831" s="40" t="str">
        <f t="shared" si="12"/>
        <v>2.1.1.1.0100100840917</v>
      </c>
      <c r="C831" s="40" t="str">
        <f>_xlfn.XLOOKUP(A831,ctas[Tipo Empleado],ctas[cta])</f>
        <v>2.1.1.1.01</v>
      </c>
      <c r="D831" s="40" t="s">
        <v>1543</v>
      </c>
      <c r="E831" s="40" t="str">
        <f>_xlfn.XLOOKUP(Tabla12[[#This Row],[codigo]],Tabla5[codigo],Tabla5[Empleado])</f>
        <v>PAULA ESPERANZA CARIDAD UREÑA PANTALEON</v>
      </c>
      <c r="F831" s="40" t="str">
        <f>_xlfn.XLOOKUP(Tabla12[[#This Row],[codigo]],Tabla5[codigo],Tabla5[Cargo])</f>
        <v>COORD. DE RECURSOS HUMANOS</v>
      </c>
      <c r="G831" s="40" t="str">
        <f>_xlfn.XLOOKUP(Tabla12[[#This Row],[codigo]],Tabla5[codigo],Tabla5[Lugar Funciones])</f>
        <v>DIRECCION GENERAL DE MUSEOS</v>
      </c>
      <c r="H831" s="45" t="str">
        <f>Tabla12[[#This Row],[TIPO]]</f>
        <v>FIJO</v>
      </c>
      <c r="I831" s="45" t="e">
        <f>_xlfn.XLOOKUP(Tabla12[[#This Row],[nodoc]],'[1]Temporales 2022'!$B$146:$B$362,'[1]Temporales 2022'!$F$146:$F$362)</f>
        <v>#N/A</v>
      </c>
      <c r="J831" s="45" t="e">
        <f>_xlfn.XLOOKUP(Tabla12[[#This Row],[nodoc]],'[1]Temporales 2022'!$B$146:$B$362,'[1]Temporales 2022'!$G$146:$G$362)</f>
        <v>#N/A</v>
      </c>
      <c r="K831" s="43">
        <v>50000</v>
      </c>
      <c r="L831" s="45">
        <v>1448.96</v>
      </c>
      <c r="M831" s="43">
        <v>1520</v>
      </c>
      <c r="N831" s="43">
        <v>1435</v>
      </c>
      <c r="O831" s="44">
        <f>+Tabla12[[#This Row],[sbruto]]-Tabla12[[#This Row],[Impuesto Sobre la R]]-Tabla12[[#This Row],[Seguro Familiar de]]-Tabla12[[#This Row],[AFP]]-Tabla12[[#This Row],[sneto]]</f>
        <v>4371.239999999998</v>
      </c>
      <c r="P831" s="41">
        <v>41224.800000000003</v>
      </c>
      <c r="Q831" s="15" t="str" cm="1">
        <f t="array" ref="Q831">_xlfn.XLOOKUP(Tabla12[[#This Row],[codigo]],Tabla5[codigo],LEFT(Tabla5[Genero],1))</f>
        <v>F</v>
      </c>
      <c r="R831" s="15" t="str">
        <f>_xlfn.XLOOKUP(Tabla12[[#This Row],[codigo]],Tabla5[codigo],Tabla5[Lugar Funciones Codigo])</f>
        <v>01.83.03.04</v>
      </c>
    </row>
    <row r="832" spans="1:18">
      <c r="A832" s="40" t="s">
        <v>11</v>
      </c>
      <c r="B832" s="40" t="str">
        <f t="shared" si="12"/>
        <v>2.1.1.1.0100100809797</v>
      </c>
      <c r="C832" s="40" t="str">
        <f>_xlfn.XLOOKUP(A832,ctas[Tipo Empleado],ctas[cta])</f>
        <v>2.1.1.1.01</v>
      </c>
      <c r="D832" s="40" t="s">
        <v>2680</v>
      </c>
      <c r="E832" s="40" t="str">
        <f>_xlfn.XLOOKUP(Tabla12[[#This Row],[codigo]],Tabla5[codigo],Tabla5[Empleado])</f>
        <v>PETRONILA DEL CARMEN STERK GERMOSEN</v>
      </c>
      <c r="F832" s="40" t="str">
        <f>_xlfn.XLOOKUP(Tabla12[[#This Row],[codigo]],Tabla5[codigo],Tabla5[Cargo])</f>
        <v>SUB-DIRECTORA</v>
      </c>
      <c r="G832" s="40" t="str">
        <f>_xlfn.XLOOKUP(Tabla12[[#This Row],[codigo]],Tabla5[codigo],Tabla5[Lugar Funciones])</f>
        <v>DIRECCION GENERAL DE MUSEOS</v>
      </c>
      <c r="H832" s="45" t="str">
        <f>Tabla12[[#This Row],[TIPO]]</f>
        <v>FIJO</v>
      </c>
      <c r="I832" s="45" t="e">
        <f>_xlfn.XLOOKUP(Tabla12[[#This Row],[nodoc]],'[1]Temporales 2022'!$B$146:$B$362,'[1]Temporales 2022'!$F$146:$F$362)</f>
        <v>#N/A</v>
      </c>
      <c r="J832" s="45" t="e">
        <f>_xlfn.XLOOKUP(Tabla12[[#This Row],[nodoc]],'[1]Temporales 2022'!$B$146:$B$362,'[1]Temporales 2022'!$G$146:$G$362)</f>
        <v>#N/A</v>
      </c>
      <c r="K832" s="43">
        <v>50000</v>
      </c>
      <c r="L832" s="45">
        <v>1651.48</v>
      </c>
      <c r="M832" s="43">
        <v>1520</v>
      </c>
      <c r="N832" s="43">
        <v>1435</v>
      </c>
      <c r="O832" s="44">
        <f>+Tabla12[[#This Row],[sbruto]]-Tabla12[[#This Row],[Impuesto Sobre la R]]-Tabla12[[#This Row],[Seguro Familiar de]]-Tabla12[[#This Row],[AFP]]-Tabla12[[#This Row],[sneto]]</f>
        <v>1375.1199999999953</v>
      </c>
      <c r="P832" s="41">
        <v>44018.400000000001</v>
      </c>
      <c r="Q832" s="15" t="str" cm="1">
        <f t="array" ref="Q832">_xlfn.XLOOKUP(Tabla12[[#This Row],[codigo]],Tabla5[codigo],LEFT(Tabla5[Genero],1))</f>
        <v>F</v>
      </c>
      <c r="R832" s="15" t="str">
        <f>_xlfn.XLOOKUP(Tabla12[[#This Row],[codigo]],Tabla5[codigo],Tabla5[Lugar Funciones Codigo])</f>
        <v>01.83.03.04</v>
      </c>
    </row>
    <row r="833" spans="1:18">
      <c r="A833" s="40" t="s">
        <v>11</v>
      </c>
      <c r="B833" s="40" t="str">
        <f t="shared" si="12"/>
        <v>2.1.1.1.0100109398388</v>
      </c>
      <c r="C833" s="40" t="str">
        <f>_xlfn.XLOOKUP(A833,ctas[Tipo Empleado],ctas[cta])</f>
        <v>2.1.1.1.01</v>
      </c>
      <c r="D833" s="40" t="s">
        <v>2693</v>
      </c>
      <c r="E833" s="40" t="str">
        <f>_xlfn.XLOOKUP(Tabla12[[#This Row],[codigo]],Tabla5[codigo],Tabla5[Empleado])</f>
        <v>RENANIA REYNA</v>
      </c>
      <c r="F833" s="40" t="str">
        <f>_xlfn.XLOOKUP(Tabla12[[#This Row],[codigo]],Tabla5[codigo],Tabla5[Cargo])</f>
        <v>COORD. RELACIONES PUBLICAS</v>
      </c>
      <c r="G833" s="40" t="str">
        <f>_xlfn.XLOOKUP(Tabla12[[#This Row],[codigo]],Tabla5[codigo],Tabla5[Lugar Funciones])</f>
        <v>DIRECCION GENERAL DE MUSEOS</v>
      </c>
      <c r="H833" s="45" t="str">
        <f>Tabla12[[#This Row],[TIPO]]</f>
        <v>FIJO</v>
      </c>
      <c r="I833" s="45" t="e">
        <f>_xlfn.XLOOKUP(Tabla12[[#This Row],[nodoc]],'[1]Temporales 2022'!$B$146:$B$362,'[1]Temporales 2022'!$F$146:$F$362)</f>
        <v>#N/A</v>
      </c>
      <c r="J833" s="45" t="e">
        <f>_xlfn.XLOOKUP(Tabla12[[#This Row],[nodoc]],'[1]Temporales 2022'!$B$146:$B$362,'[1]Temporales 2022'!$G$146:$G$362)</f>
        <v>#N/A</v>
      </c>
      <c r="K833" s="43">
        <v>50000</v>
      </c>
      <c r="L833" s="45">
        <v>1854</v>
      </c>
      <c r="M833" s="43">
        <v>1520</v>
      </c>
      <c r="N833" s="43">
        <v>1435</v>
      </c>
      <c r="O833" s="44">
        <f>+Tabla12[[#This Row],[sbruto]]-Tabla12[[#This Row],[Impuesto Sobre la R]]-Tabla12[[#This Row],[Seguro Familiar de]]-Tabla12[[#This Row],[AFP]]-Tabla12[[#This Row],[sneto]]</f>
        <v>1045</v>
      </c>
      <c r="P833" s="41">
        <v>44146</v>
      </c>
      <c r="Q833" s="15" t="str" cm="1">
        <f t="array" ref="Q833">_xlfn.XLOOKUP(Tabla12[[#This Row],[codigo]],Tabla5[codigo],LEFT(Tabla5[Genero],1))</f>
        <v>F</v>
      </c>
      <c r="R833" s="15" t="str">
        <f>_xlfn.XLOOKUP(Tabla12[[#This Row],[codigo]],Tabla5[codigo],Tabla5[Lugar Funciones Codigo])</f>
        <v>01.83.03.04</v>
      </c>
    </row>
    <row r="834" spans="1:18">
      <c r="A834" s="40" t="s">
        <v>11</v>
      </c>
      <c r="B834" s="40" t="str">
        <f t="shared" ref="B834:B897" si="13">C834&amp;D834</f>
        <v>2.1.1.1.0100112015672</v>
      </c>
      <c r="C834" s="40" t="str">
        <f>_xlfn.XLOOKUP(A834,ctas[Tipo Empleado],ctas[cta])</f>
        <v>2.1.1.1.01</v>
      </c>
      <c r="D834" s="40" t="s">
        <v>2715</v>
      </c>
      <c r="E834" s="40" t="str">
        <f>_xlfn.XLOOKUP(Tabla12[[#This Row],[codigo]],Tabla5[codigo],Tabla5[Empleado])</f>
        <v>TERESA ELSA SOLEDAD LAZO DE PADOVANI</v>
      </c>
      <c r="F834" s="40" t="str">
        <f>_xlfn.XLOOKUP(Tabla12[[#This Row],[codigo]],Tabla5[codigo],Tabla5[Cargo])</f>
        <v>ENC. RESTAURACION</v>
      </c>
      <c r="G834" s="40" t="str">
        <f>_xlfn.XLOOKUP(Tabla12[[#This Row],[codigo]],Tabla5[codigo],Tabla5[Lugar Funciones])</f>
        <v>DIRECCION GENERAL DE MUSEOS</v>
      </c>
      <c r="H834" s="45" t="str">
        <f>Tabla12[[#This Row],[TIPO]]</f>
        <v>FIJO</v>
      </c>
      <c r="I834" s="45" t="e">
        <f>_xlfn.XLOOKUP(Tabla12[[#This Row],[nodoc]],'[1]Temporales 2022'!$B$146:$B$362,'[1]Temporales 2022'!$F$146:$F$362)</f>
        <v>#N/A</v>
      </c>
      <c r="J834" s="45" t="e">
        <f>_xlfn.XLOOKUP(Tabla12[[#This Row],[nodoc]],'[1]Temporales 2022'!$B$146:$B$362,'[1]Temporales 2022'!$G$146:$G$362)</f>
        <v>#N/A</v>
      </c>
      <c r="K834" s="43">
        <v>50000</v>
      </c>
      <c r="L834" s="45">
        <v>1854</v>
      </c>
      <c r="M834" s="43">
        <v>1520</v>
      </c>
      <c r="N834" s="43">
        <v>1435</v>
      </c>
      <c r="O834" s="44">
        <f>+Tabla12[[#This Row],[sbruto]]-Tabla12[[#This Row],[Impuesto Sobre la R]]-Tabla12[[#This Row],[Seguro Familiar de]]-Tabla12[[#This Row],[AFP]]-Tabla12[[#This Row],[sneto]]</f>
        <v>10545.879999999997</v>
      </c>
      <c r="P834" s="41">
        <v>34645.120000000003</v>
      </c>
      <c r="Q834" s="15" t="str" cm="1">
        <f t="array" ref="Q834">_xlfn.XLOOKUP(Tabla12[[#This Row],[codigo]],Tabla5[codigo],LEFT(Tabla5[Genero],1))</f>
        <v>F</v>
      </c>
      <c r="R834" s="15" t="str">
        <f>_xlfn.XLOOKUP(Tabla12[[#This Row],[codigo]],Tabla5[codigo],Tabla5[Lugar Funciones Codigo])</f>
        <v>01.83.03.04</v>
      </c>
    </row>
    <row r="835" spans="1:18">
      <c r="A835" s="40" t="s">
        <v>11</v>
      </c>
      <c r="B835" s="40" t="str">
        <f t="shared" si="13"/>
        <v>2.1.1.1.0140220532465</v>
      </c>
      <c r="C835" s="40" t="str">
        <f>_xlfn.XLOOKUP(A835,ctas[Tipo Empleado],ctas[cta])</f>
        <v>2.1.1.1.01</v>
      </c>
      <c r="D835" s="40" t="s">
        <v>2545</v>
      </c>
      <c r="E835" s="40" t="str">
        <f>_xlfn.XLOOKUP(Tabla12[[#This Row],[codigo]],Tabla5[codigo],Tabla5[Empleado])</f>
        <v>ELOISA ESTELA BETANCOURT SILVESTRE</v>
      </c>
      <c r="F835" s="40" t="str">
        <f>_xlfn.XLOOKUP(Tabla12[[#This Row],[codigo]],Tabla5[codigo],Tabla5[Cargo])</f>
        <v>DISEÑADOR GRAFICO</v>
      </c>
      <c r="G835" s="40" t="str">
        <f>_xlfn.XLOOKUP(Tabla12[[#This Row],[codigo]],Tabla5[codigo],Tabla5[Lugar Funciones])</f>
        <v>DIRECCION GENERAL DE MUSEOS</v>
      </c>
      <c r="H835" s="45" t="str">
        <f>Tabla12[[#This Row],[TIPO]]</f>
        <v>FIJO</v>
      </c>
      <c r="I835" s="45" t="e">
        <f>_xlfn.XLOOKUP(Tabla12[[#This Row],[nodoc]],'[1]Temporales 2022'!$B$146:$B$362,'[1]Temporales 2022'!$F$146:$F$362)</f>
        <v>#N/A</v>
      </c>
      <c r="J835" s="45" t="e">
        <f>_xlfn.XLOOKUP(Tabla12[[#This Row],[nodoc]],'[1]Temporales 2022'!$B$146:$B$362,'[1]Temporales 2022'!$G$146:$G$362)</f>
        <v>#N/A</v>
      </c>
      <c r="K835" s="43">
        <v>48000</v>
      </c>
      <c r="L835" s="45">
        <v>1571.73</v>
      </c>
      <c r="M835" s="43">
        <v>1459.2</v>
      </c>
      <c r="N835" s="43">
        <v>1377.6</v>
      </c>
      <c r="O835" s="44">
        <f>+Tabla12[[#This Row],[sbruto]]-Tabla12[[#This Row],[Impuesto Sobre la R]]-Tabla12[[#This Row],[Seguro Familiar de]]-Tabla12[[#This Row],[AFP]]-Tabla12[[#This Row],[sneto]]</f>
        <v>25</v>
      </c>
      <c r="P835" s="41">
        <v>43566.47</v>
      </c>
      <c r="Q835" s="15" t="str" cm="1">
        <f t="array" ref="Q835">_xlfn.XLOOKUP(Tabla12[[#This Row],[codigo]],Tabla5[codigo],LEFT(Tabla5[Genero],1))</f>
        <v>F</v>
      </c>
      <c r="R835" s="15" t="str">
        <f>_xlfn.XLOOKUP(Tabla12[[#This Row],[codigo]],Tabla5[codigo],Tabla5[Lugar Funciones Codigo])</f>
        <v>01.83.03.04</v>
      </c>
    </row>
    <row r="836" spans="1:18">
      <c r="A836" s="40" t="s">
        <v>11</v>
      </c>
      <c r="B836" s="40" t="str">
        <f t="shared" si="13"/>
        <v>2.1.1.1.0100101709970</v>
      </c>
      <c r="C836" s="40" t="str">
        <f>_xlfn.XLOOKUP(A836,ctas[Tipo Empleado],ctas[cta])</f>
        <v>2.1.1.1.01</v>
      </c>
      <c r="D836" s="40" t="s">
        <v>2522</v>
      </c>
      <c r="E836" s="40" t="str">
        <f>_xlfn.XLOOKUP(Tabla12[[#This Row],[codigo]],Tabla5[codigo],Tabla5[Empleado])</f>
        <v>CESAR ERASMO PEREYRA GARCIA</v>
      </c>
      <c r="F836" s="40" t="str">
        <f>_xlfn.XLOOKUP(Tabla12[[#This Row],[codigo]],Tabla5[codigo],Tabla5[Cargo])</f>
        <v>SUPERVISOR DE SEGURIDAD</v>
      </c>
      <c r="G836" s="40" t="str">
        <f>_xlfn.XLOOKUP(Tabla12[[#This Row],[codigo]],Tabla5[codigo],Tabla5[Lugar Funciones])</f>
        <v>DIRECCION GENERAL DE MUSEOS</v>
      </c>
      <c r="H836" s="45" t="str">
        <f>Tabla12[[#This Row],[TIPO]]</f>
        <v>FIJO</v>
      </c>
      <c r="I836" s="45" t="e">
        <f>_xlfn.XLOOKUP(Tabla12[[#This Row],[nodoc]],'[1]Temporales 2022'!$B$146:$B$362,'[1]Temporales 2022'!$F$146:$F$362)</f>
        <v>#N/A</v>
      </c>
      <c r="J836" s="45" t="e">
        <f>_xlfn.XLOOKUP(Tabla12[[#This Row],[nodoc]],'[1]Temporales 2022'!$B$146:$B$362,'[1]Temporales 2022'!$G$146:$G$362)</f>
        <v>#N/A</v>
      </c>
      <c r="K836" s="43">
        <v>45000</v>
      </c>
      <c r="L836" s="45">
        <v>1148.33</v>
      </c>
      <c r="M836" s="43">
        <v>1368</v>
      </c>
      <c r="N836" s="43">
        <v>1291.5</v>
      </c>
      <c r="O836" s="44">
        <f>+Tabla12[[#This Row],[sbruto]]-Tabla12[[#This Row],[Impuesto Sobre la R]]-Tabla12[[#This Row],[Seguro Familiar de]]-Tabla12[[#This Row],[AFP]]-Tabla12[[#This Row],[sneto]]</f>
        <v>25</v>
      </c>
      <c r="P836" s="41">
        <v>41167.17</v>
      </c>
      <c r="Q836" s="15" t="str" cm="1">
        <f t="array" ref="Q836">_xlfn.XLOOKUP(Tabla12[[#This Row],[codigo]],Tabla5[codigo],LEFT(Tabla5[Genero],1))</f>
        <v>M</v>
      </c>
      <c r="R836" s="15" t="str">
        <f>_xlfn.XLOOKUP(Tabla12[[#This Row],[codigo]],Tabla5[codigo],Tabla5[Lugar Funciones Codigo])</f>
        <v>01.83.03.04</v>
      </c>
    </row>
    <row r="837" spans="1:18">
      <c r="A837" s="40" t="s">
        <v>11</v>
      </c>
      <c r="B837" s="40" t="str">
        <f t="shared" si="13"/>
        <v>2.1.1.1.0100105649305</v>
      </c>
      <c r="C837" s="40" t="str">
        <f>_xlfn.XLOOKUP(A837,ctas[Tipo Empleado],ctas[cta])</f>
        <v>2.1.1.1.01</v>
      </c>
      <c r="D837" s="40" t="s">
        <v>1499</v>
      </c>
      <c r="E837" s="40" t="str">
        <f>_xlfn.XLOOKUP(Tabla12[[#This Row],[codigo]],Tabla5[codigo],Tabla5[Empleado])</f>
        <v>JORGE BALTAZAR LARCIER LOPEZ</v>
      </c>
      <c r="F837" s="40" t="str">
        <f>_xlfn.XLOOKUP(Tabla12[[#This Row],[codigo]],Tabla5[codigo],Tabla5[Cargo])</f>
        <v>RESTAURADOR</v>
      </c>
      <c r="G837" s="40" t="str">
        <f>_xlfn.XLOOKUP(Tabla12[[#This Row],[codigo]],Tabla5[codigo],Tabla5[Lugar Funciones])</f>
        <v>DIRECCION GENERAL DE MUSEOS</v>
      </c>
      <c r="H837" s="43" t="str">
        <f>Tabla12[[#This Row],[TIPO]]</f>
        <v>FIJO</v>
      </c>
      <c r="I837" s="43" t="e">
        <f>_xlfn.XLOOKUP(Tabla12[[#This Row],[nodoc]],'[1]Temporales 2022'!$B$146:$B$362,'[1]Temporales 2022'!$F$146:$F$362)</f>
        <v>#N/A</v>
      </c>
      <c r="J837" s="43" t="e">
        <f>_xlfn.XLOOKUP(Tabla12[[#This Row],[nodoc]],'[1]Temporales 2022'!$B$146:$B$362,'[1]Temporales 2022'!$G$146:$G$362)</f>
        <v>#N/A</v>
      </c>
      <c r="K837" s="43">
        <v>45000</v>
      </c>
      <c r="L837" s="43">
        <v>1148.33</v>
      </c>
      <c r="M837" s="43">
        <v>1368</v>
      </c>
      <c r="N837" s="43">
        <v>1291.5</v>
      </c>
      <c r="O837" s="44">
        <f>+Tabla12[[#This Row],[sbruto]]-Tabla12[[#This Row],[Impuesto Sobre la R]]-Tabla12[[#This Row],[Seguro Familiar de]]-Tabla12[[#This Row],[AFP]]-Tabla12[[#This Row],[sneto]]</f>
        <v>15821.3</v>
      </c>
      <c r="P837" s="41">
        <v>25370.87</v>
      </c>
      <c r="Q837" s="15" t="str" cm="1">
        <f t="array" ref="Q837">_xlfn.XLOOKUP(Tabla12[[#This Row],[codigo]],Tabla5[codigo],LEFT(Tabla5[Genero],1))</f>
        <v>M</v>
      </c>
      <c r="R837" s="15" t="str">
        <f>_xlfn.XLOOKUP(Tabla12[[#This Row],[codigo]],Tabla5[codigo],Tabla5[Lugar Funciones Codigo])</f>
        <v>01.83.03.04</v>
      </c>
    </row>
    <row r="838" spans="1:18">
      <c r="A838" s="40" t="s">
        <v>11</v>
      </c>
      <c r="B838" s="40" t="str">
        <f t="shared" si="13"/>
        <v>2.1.1.1.0122300498510</v>
      </c>
      <c r="C838" s="40" t="str">
        <f>_xlfn.XLOOKUP(A838,ctas[Tipo Empleado],ctas[cta])</f>
        <v>2.1.1.1.01</v>
      </c>
      <c r="D838" s="40" t="s">
        <v>2638</v>
      </c>
      <c r="E838" s="40" t="str">
        <f>_xlfn.XLOOKUP(Tabla12[[#This Row],[codigo]],Tabla5[codigo],Tabla5[Empleado])</f>
        <v>LUCIA NATIVIDAD TEJADA LOPEZ</v>
      </c>
      <c r="F838" s="40" t="str">
        <f>_xlfn.XLOOKUP(Tabla12[[#This Row],[codigo]],Tabla5[codigo],Tabla5[Cargo])</f>
        <v>SOPORTE TECNICO</v>
      </c>
      <c r="G838" s="40" t="str">
        <f>_xlfn.XLOOKUP(Tabla12[[#This Row],[codigo]],Tabla5[codigo],Tabla5[Lugar Funciones])</f>
        <v>DIRECCION GENERAL DE MUSEOS</v>
      </c>
      <c r="H838" s="45" t="str">
        <f>Tabla12[[#This Row],[TIPO]]</f>
        <v>FIJO</v>
      </c>
      <c r="I838" s="45" t="e">
        <f>_xlfn.XLOOKUP(Tabla12[[#This Row],[nodoc]],'[1]Temporales 2022'!$B$146:$B$362,'[1]Temporales 2022'!$F$146:$F$362)</f>
        <v>#N/A</v>
      </c>
      <c r="J838" s="45" t="e">
        <f>_xlfn.XLOOKUP(Tabla12[[#This Row],[nodoc]],'[1]Temporales 2022'!$B$146:$B$362,'[1]Temporales 2022'!$G$146:$G$362)</f>
        <v>#N/A</v>
      </c>
      <c r="K838" s="43">
        <v>45000</v>
      </c>
      <c r="L838" s="45">
        <v>945.81</v>
      </c>
      <c r="M838" s="43">
        <v>1368</v>
      </c>
      <c r="N838" s="43">
        <v>1291.5</v>
      </c>
      <c r="O838" s="44">
        <f>+Tabla12[[#This Row],[sbruto]]-Tabla12[[#This Row],[Impuesto Sobre la R]]-Tabla12[[#This Row],[Seguro Familiar de]]-Tabla12[[#This Row],[AFP]]-Tabla12[[#This Row],[sneto]]</f>
        <v>1375.1200000000026</v>
      </c>
      <c r="P838" s="41">
        <v>40019.57</v>
      </c>
      <c r="Q838" s="15" t="str" cm="1">
        <f t="array" ref="Q838">_xlfn.XLOOKUP(Tabla12[[#This Row],[codigo]],Tabla5[codigo],LEFT(Tabla5[Genero],1))</f>
        <v>F</v>
      </c>
      <c r="R838" s="15" t="str">
        <f>_xlfn.XLOOKUP(Tabla12[[#This Row],[codigo]],Tabla5[codigo],Tabla5[Lugar Funciones Codigo])</f>
        <v>01.83.03.04</v>
      </c>
    </row>
    <row r="839" spans="1:18">
      <c r="A839" s="40" t="s">
        <v>11</v>
      </c>
      <c r="B839" s="40" t="str">
        <f t="shared" si="13"/>
        <v>2.1.1.1.0122400409961</v>
      </c>
      <c r="C839" s="40" t="str">
        <f>_xlfn.XLOOKUP(A839,ctas[Tipo Empleado],ctas[cta])</f>
        <v>2.1.1.1.01</v>
      </c>
      <c r="D839" s="40" t="s">
        <v>2730</v>
      </c>
      <c r="E839" s="40" t="str">
        <f>_xlfn.XLOOKUP(Tabla12[[#This Row],[codigo]],Tabla5[codigo],Tabla5[Empleado])</f>
        <v>YANERY DE LOS SANTOS DE LA CRUZ</v>
      </c>
      <c r="F839" s="40" t="str">
        <f>_xlfn.XLOOKUP(Tabla12[[#This Row],[codigo]],Tabla5[codigo],Tabla5[Cargo])</f>
        <v>CONTABLE</v>
      </c>
      <c r="G839" s="40" t="str">
        <f>_xlfn.XLOOKUP(Tabla12[[#This Row],[codigo]],Tabla5[codigo],Tabla5[Lugar Funciones])</f>
        <v>DIRECCION GENERAL DE MUSEOS</v>
      </c>
      <c r="H839" s="45" t="str">
        <f>Tabla12[[#This Row],[TIPO]]</f>
        <v>FIJO</v>
      </c>
      <c r="I839" s="45" t="e">
        <f>_xlfn.XLOOKUP(Tabla12[[#This Row],[nodoc]],'[1]Temporales 2022'!$B$146:$B$362,'[1]Temporales 2022'!$F$146:$F$362)</f>
        <v>#N/A</v>
      </c>
      <c r="J839" s="45" t="e">
        <f>_xlfn.XLOOKUP(Tabla12[[#This Row],[nodoc]],'[1]Temporales 2022'!$B$146:$B$362,'[1]Temporales 2022'!$G$146:$G$362)</f>
        <v>#N/A</v>
      </c>
      <c r="K839" s="43">
        <v>45000</v>
      </c>
      <c r="L839" s="45">
        <v>1148.33</v>
      </c>
      <c r="M839" s="43">
        <v>1368</v>
      </c>
      <c r="N839" s="43">
        <v>1291.5</v>
      </c>
      <c r="O839" s="44">
        <f>+Tabla12[[#This Row],[sbruto]]-Tabla12[[#This Row],[Impuesto Sobre la R]]-Tabla12[[#This Row],[Seguro Familiar de]]-Tabla12[[#This Row],[AFP]]-Tabla12[[#This Row],[sneto]]</f>
        <v>25</v>
      </c>
      <c r="P839" s="41">
        <v>41167.17</v>
      </c>
      <c r="Q839" s="15" t="str" cm="1">
        <f t="array" ref="Q839">_xlfn.XLOOKUP(Tabla12[[#This Row],[codigo]],Tabla5[codigo],LEFT(Tabla5[Genero],1))</f>
        <v>F</v>
      </c>
      <c r="R839" s="15" t="str">
        <f>_xlfn.XLOOKUP(Tabla12[[#This Row],[codigo]],Tabla5[codigo],Tabla5[Lugar Funciones Codigo])</f>
        <v>01.83.03.04</v>
      </c>
    </row>
    <row r="840" spans="1:18">
      <c r="A840" s="40" t="s">
        <v>11</v>
      </c>
      <c r="B840" s="40" t="str">
        <f t="shared" si="13"/>
        <v>2.1.1.1.0103104607829</v>
      </c>
      <c r="C840" s="40" t="str">
        <f>_xlfn.XLOOKUP(A840,ctas[Tipo Empleado],ctas[cta])</f>
        <v>2.1.1.1.01</v>
      </c>
      <c r="D840" s="40" t="s">
        <v>1565</v>
      </c>
      <c r="E840" s="40" t="str">
        <f>_xlfn.XLOOKUP(Tabla12[[#This Row],[codigo]],Tabla5[codigo],Tabla5[Empleado])</f>
        <v>YSLANIA CARINA GONZALEZ BENCOSME</v>
      </c>
      <c r="F840" s="40" t="str">
        <f>_xlfn.XLOOKUP(Tabla12[[#This Row],[codigo]],Tabla5[codigo],Tabla5[Cargo])</f>
        <v>TECNICO ADMINISTRATIVO</v>
      </c>
      <c r="G840" s="40" t="str">
        <f>_xlfn.XLOOKUP(Tabla12[[#This Row],[codigo]],Tabla5[codigo],Tabla5[Lugar Funciones])</f>
        <v>DIRECCION GENERAL DE MUSEOS</v>
      </c>
      <c r="H840" s="45" t="str">
        <f>Tabla12[[#This Row],[TIPO]]</f>
        <v>FIJO</v>
      </c>
      <c r="I840" s="45" t="e">
        <f>_xlfn.XLOOKUP(Tabla12[[#This Row],[nodoc]],'[1]Temporales 2022'!$B$146:$B$362,'[1]Temporales 2022'!$F$146:$F$362)</f>
        <v>#N/A</v>
      </c>
      <c r="J840" s="45" t="e">
        <f>_xlfn.XLOOKUP(Tabla12[[#This Row],[nodoc]],'[1]Temporales 2022'!$B$146:$B$362,'[1]Temporales 2022'!$G$146:$G$362)</f>
        <v>#N/A</v>
      </c>
      <c r="K840" s="43">
        <v>45000</v>
      </c>
      <c r="L840" s="45">
        <v>945.81</v>
      </c>
      <c r="M840" s="43">
        <v>1368</v>
      </c>
      <c r="N840" s="43">
        <v>1291.5</v>
      </c>
      <c r="O840" s="44">
        <f>+Tabla12[[#This Row],[sbruto]]-Tabla12[[#This Row],[Impuesto Sobre la R]]-Tabla12[[#This Row],[Seguro Familiar de]]-Tabla12[[#This Row],[AFP]]-Tabla12[[#This Row],[sneto]]</f>
        <v>1375.1200000000026</v>
      </c>
      <c r="P840" s="41">
        <v>40019.57</v>
      </c>
      <c r="Q840" s="15" t="str" cm="1">
        <f t="array" ref="Q840">_xlfn.XLOOKUP(Tabla12[[#This Row],[codigo]],Tabla5[codigo],LEFT(Tabla5[Genero],1))</f>
        <v>M</v>
      </c>
      <c r="R840" s="15" t="str">
        <f>_xlfn.XLOOKUP(Tabla12[[#This Row],[codigo]],Tabla5[codigo],Tabla5[Lugar Funciones Codigo])</f>
        <v>01.83.03.04</v>
      </c>
    </row>
    <row r="841" spans="1:18">
      <c r="A841" s="40" t="s">
        <v>11</v>
      </c>
      <c r="B841" s="40" t="str">
        <f t="shared" si="13"/>
        <v>2.1.1.1.0100107638991</v>
      </c>
      <c r="C841" s="40" t="str">
        <f>_xlfn.XLOOKUP(A841,ctas[Tipo Empleado],ctas[cta])</f>
        <v>2.1.1.1.01</v>
      </c>
      <c r="D841" s="40" t="s">
        <v>1486</v>
      </c>
      <c r="E841" s="40" t="str">
        <f>_xlfn.XLOOKUP(Tabla12[[#This Row],[codigo]],Tabla5[codigo],Tabla5[Empleado])</f>
        <v>FRANCIA FLORENTINO ENCARNACION</v>
      </c>
      <c r="F841" s="40" t="str">
        <f>_xlfn.XLOOKUP(Tabla12[[#This Row],[codigo]],Tabla5[codigo],Tabla5[Cargo])</f>
        <v>ENC. BANCO DE DATOS</v>
      </c>
      <c r="G841" s="40" t="str">
        <f>_xlfn.XLOOKUP(Tabla12[[#This Row],[codigo]],Tabla5[codigo],Tabla5[Lugar Funciones])</f>
        <v>DIRECCION GENERAL DE MUSEOS</v>
      </c>
      <c r="H841" s="45" t="str">
        <f>Tabla12[[#This Row],[TIPO]]</f>
        <v>FIJO</v>
      </c>
      <c r="I841" s="45" t="e">
        <f>_xlfn.XLOOKUP(Tabla12[[#This Row],[nodoc]],'[1]Temporales 2022'!$B$146:$B$362,'[1]Temporales 2022'!$F$146:$F$362)</f>
        <v>#N/A</v>
      </c>
      <c r="J841" s="45" t="e">
        <f>_xlfn.XLOOKUP(Tabla12[[#This Row],[nodoc]],'[1]Temporales 2022'!$B$146:$B$362,'[1]Temporales 2022'!$G$146:$G$362)</f>
        <v>#N/A</v>
      </c>
      <c r="K841" s="43">
        <v>40000</v>
      </c>
      <c r="L841" s="45">
        <v>442.65</v>
      </c>
      <c r="M841" s="43">
        <v>1216</v>
      </c>
      <c r="N841" s="43">
        <v>1148</v>
      </c>
      <c r="O841" s="44">
        <f>+Tabla12[[#This Row],[sbruto]]-Tabla12[[#This Row],[Impuesto Sobre la R]]-Tabla12[[#This Row],[Seguro Familiar de]]-Tabla12[[#This Row],[AFP]]-Tabla12[[#This Row],[sneto]]</f>
        <v>6092.7899999999972</v>
      </c>
      <c r="P841" s="41">
        <v>31100.560000000001</v>
      </c>
      <c r="Q841" s="15" t="str" cm="1">
        <f t="array" ref="Q841">_xlfn.XLOOKUP(Tabla12[[#This Row],[codigo]],Tabla5[codigo],LEFT(Tabla5[Genero],1))</f>
        <v>F</v>
      </c>
      <c r="R841" s="15" t="str">
        <f>_xlfn.XLOOKUP(Tabla12[[#This Row],[codigo]],Tabla5[codigo],Tabla5[Lugar Funciones Codigo])</f>
        <v>01.83.03.04</v>
      </c>
    </row>
    <row r="842" spans="1:18">
      <c r="A842" s="40" t="s">
        <v>11</v>
      </c>
      <c r="B842" s="40" t="str">
        <f t="shared" si="13"/>
        <v>2.1.1.1.0100108282054</v>
      </c>
      <c r="C842" s="40" t="str">
        <f>_xlfn.XLOOKUP(A842,ctas[Tipo Empleado],ctas[cta])</f>
        <v>2.1.1.1.01</v>
      </c>
      <c r="D842" s="40" t="s">
        <v>1528</v>
      </c>
      <c r="E842" s="40" t="str">
        <f>_xlfn.XLOOKUP(Tabla12[[#This Row],[codigo]],Tabla5[codigo],Tabla5[Empleado])</f>
        <v>MAXIMA JORGE GOMEZ</v>
      </c>
      <c r="F842" s="40" t="str">
        <f>_xlfn.XLOOKUP(Tabla12[[#This Row],[codigo]],Tabla5[codigo],Tabla5[Cargo])</f>
        <v>ADMINISTRADOR (A)</v>
      </c>
      <c r="G842" s="40" t="str">
        <f>_xlfn.XLOOKUP(Tabla12[[#This Row],[codigo]],Tabla5[codigo],Tabla5[Lugar Funciones])</f>
        <v>DIRECCION GENERAL DE MUSEOS</v>
      </c>
      <c r="H842" s="45" t="str">
        <f>Tabla12[[#This Row],[TIPO]]</f>
        <v>FIJO</v>
      </c>
      <c r="I842" s="45" t="e">
        <f>_xlfn.XLOOKUP(Tabla12[[#This Row],[nodoc]],'[1]Temporales 2022'!$B$146:$B$362,'[1]Temporales 2022'!$F$146:$F$362)</f>
        <v>#N/A</v>
      </c>
      <c r="J842" s="45" t="e">
        <f>_xlfn.XLOOKUP(Tabla12[[#This Row],[nodoc]],'[1]Temporales 2022'!$B$146:$B$362,'[1]Temporales 2022'!$G$146:$G$362)</f>
        <v>#N/A</v>
      </c>
      <c r="K842" s="43">
        <v>40000</v>
      </c>
      <c r="L842" s="45">
        <v>442.65</v>
      </c>
      <c r="M842" s="43">
        <v>1216</v>
      </c>
      <c r="N842" s="43">
        <v>1148</v>
      </c>
      <c r="O842" s="44">
        <f>+Tabla12[[#This Row],[sbruto]]-Tabla12[[#This Row],[Impuesto Sobre la R]]-Tabla12[[#This Row],[Seguro Familiar de]]-Tabla12[[#This Row],[AFP]]-Tabla12[[#This Row],[sneto]]</f>
        <v>25564.579999999998</v>
      </c>
      <c r="P842" s="41">
        <v>11628.77</v>
      </c>
      <c r="Q842" s="15" t="str" cm="1">
        <f t="array" ref="Q842">_xlfn.XLOOKUP(Tabla12[[#This Row],[codigo]],Tabla5[codigo],LEFT(Tabla5[Genero],1))</f>
        <v>F</v>
      </c>
      <c r="R842" s="15" t="str">
        <f>_xlfn.XLOOKUP(Tabla12[[#This Row],[codigo]],Tabla5[codigo],Tabla5[Lugar Funciones Codigo])</f>
        <v>01.83.03.04</v>
      </c>
    </row>
    <row r="843" spans="1:18">
      <c r="A843" s="40" t="s">
        <v>11</v>
      </c>
      <c r="B843" s="40" t="str">
        <f t="shared" si="13"/>
        <v>2.1.1.1.0100107783912</v>
      </c>
      <c r="C843" s="40" t="str">
        <f>_xlfn.XLOOKUP(A843,ctas[Tipo Empleado],ctas[cta])</f>
        <v>2.1.1.1.01</v>
      </c>
      <c r="D843" s="40" t="s">
        <v>2687</v>
      </c>
      <c r="E843" s="40" t="str">
        <f>_xlfn.XLOOKUP(Tabla12[[#This Row],[codigo]],Tabla5[codigo],Tabla5[Empleado])</f>
        <v>RAMON ANTONIO MADE GUERRERO</v>
      </c>
      <c r="F843" s="40" t="str">
        <f>_xlfn.XLOOKUP(Tabla12[[#This Row],[codigo]],Tabla5[codigo],Tabla5[Cargo])</f>
        <v>ADM. DEL PALACIO VIREINAL</v>
      </c>
      <c r="G843" s="40" t="str">
        <f>_xlfn.XLOOKUP(Tabla12[[#This Row],[codigo]],Tabla5[codigo],Tabla5[Lugar Funciones])</f>
        <v>DIRECCION GENERAL DE MUSEOS</v>
      </c>
      <c r="H843" s="45" t="str">
        <f>Tabla12[[#This Row],[TIPO]]</f>
        <v>FIJO</v>
      </c>
      <c r="I843" s="45" t="e">
        <f>_xlfn.XLOOKUP(Tabla12[[#This Row],[nodoc]],'[1]Temporales 2022'!$B$146:$B$362,'[1]Temporales 2022'!$F$146:$F$362)</f>
        <v>#N/A</v>
      </c>
      <c r="J843" s="45" t="e">
        <f>_xlfn.XLOOKUP(Tabla12[[#This Row],[nodoc]],'[1]Temporales 2022'!$B$146:$B$362,'[1]Temporales 2022'!$G$146:$G$362)</f>
        <v>#N/A</v>
      </c>
      <c r="K843" s="43">
        <v>35040.400000000001</v>
      </c>
      <c r="L843" s="46">
        <v>0</v>
      </c>
      <c r="M843" s="43">
        <v>1065.23</v>
      </c>
      <c r="N843" s="43">
        <v>1005.66</v>
      </c>
      <c r="O843" s="44">
        <f>+Tabla12[[#This Row],[sbruto]]-Tabla12[[#This Row],[Impuesto Sobre la R]]-Tabla12[[#This Row],[Seguro Familiar de]]-Tabla12[[#This Row],[AFP]]-Tabla12[[#This Row],[sneto]]</f>
        <v>74.999999999992724</v>
      </c>
      <c r="P843" s="41">
        <v>32894.51</v>
      </c>
      <c r="Q843" s="15" t="str" cm="1">
        <f t="array" ref="Q843">_xlfn.XLOOKUP(Tabla12[[#This Row],[codigo]],Tabla5[codigo],LEFT(Tabla5[Genero],1))</f>
        <v>M</v>
      </c>
      <c r="R843" s="15" t="str">
        <f>_xlfn.XLOOKUP(Tabla12[[#This Row],[codigo]],Tabla5[codigo],Tabla5[Lugar Funciones Codigo])</f>
        <v>01.83.03.04</v>
      </c>
    </row>
    <row r="844" spans="1:18">
      <c r="A844" s="40" t="s">
        <v>11</v>
      </c>
      <c r="B844" s="40" t="str">
        <f t="shared" si="13"/>
        <v>2.1.1.1.0100100318252</v>
      </c>
      <c r="C844" s="40" t="str">
        <f>_xlfn.XLOOKUP(A844,ctas[Tipo Empleado],ctas[cta])</f>
        <v>2.1.1.1.01</v>
      </c>
      <c r="D844" s="40" t="s">
        <v>1450</v>
      </c>
      <c r="E844" s="40" t="str">
        <f>_xlfn.XLOOKUP(Tabla12[[#This Row],[codigo]],Tabla5[codigo],Tabla5[Empleado])</f>
        <v>AGRIPINA DEL CORAZON DE JESUS ORTEGA</v>
      </c>
      <c r="F844" s="40" t="str">
        <f>_xlfn.XLOOKUP(Tabla12[[#This Row],[codigo]],Tabla5[codigo],Tabla5[Cargo])</f>
        <v>SECRETARIA</v>
      </c>
      <c r="G844" s="40" t="str">
        <f>_xlfn.XLOOKUP(Tabla12[[#This Row],[codigo]],Tabla5[codigo],Tabla5[Lugar Funciones])</f>
        <v>DIRECCION GENERAL DE MUSEOS</v>
      </c>
      <c r="H844" s="45" t="str">
        <f>Tabla12[[#This Row],[TIPO]]</f>
        <v>FIJO</v>
      </c>
      <c r="I844" s="45" t="e">
        <f>_xlfn.XLOOKUP(Tabla12[[#This Row],[nodoc]],'[1]Temporales 2022'!$B$146:$B$362,'[1]Temporales 2022'!$F$146:$F$362)</f>
        <v>#N/A</v>
      </c>
      <c r="J844" s="45" t="e">
        <f>_xlfn.XLOOKUP(Tabla12[[#This Row],[nodoc]],'[1]Temporales 2022'!$B$146:$B$362,'[1]Temporales 2022'!$G$146:$G$362)</f>
        <v>#N/A</v>
      </c>
      <c r="K844" s="43">
        <v>35000</v>
      </c>
      <c r="L844" s="46">
        <v>0</v>
      </c>
      <c r="M844" s="43">
        <v>1064</v>
      </c>
      <c r="N844" s="43">
        <v>1004.5</v>
      </c>
      <c r="O844" s="44">
        <f>+Tabla12[[#This Row],[sbruto]]-Tabla12[[#This Row],[Impuesto Sobre la R]]-Tabla12[[#This Row],[Seguro Familiar de]]-Tabla12[[#This Row],[AFP]]-Tabla12[[#This Row],[sneto]]</f>
        <v>8581.0999999999985</v>
      </c>
      <c r="P844" s="41">
        <v>24350.400000000001</v>
      </c>
      <c r="Q844" s="15" t="str" cm="1">
        <f t="array" ref="Q844">_xlfn.XLOOKUP(Tabla12[[#This Row],[codigo]],Tabla5[codigo],LEFT(Tabla5[Genero],1))</f>
        <v>F</v>
      </c>
      <c r="R844" s="15" t="str">
        <f>_xlfn.XLOOKUP(Tabla12[[#This Row],[codigo]],Tabla5[codigo],Tabla5[Lugar Funciones Codigo])</f>
        <v>01.83.03.04</v>
      </c>
    </row>
    <row r="845" spans="1:18">
      <c r="A845" s="40" t="s">
        <v>11</v>
      </c>
      <c r="B845" s="40" t="str">
        <f t="shared" si="13"/>
        <v>2.1.1.1.0100100145598</v>
      </c>
      <c r="C845" s="40" t="str">
        <f>_xlfn.XLOOKUP(A845,ctas[Tipo Empleado],ctas[cta])</f>
        <v>2.1.1.1.01</v>
      </c>
      <c r="D845" s="40" t="s">
        <v>2581</v>
      </c>
      <c r="E845" s="40" t="str">
        <f>_xlfn.XLOOKUP(Tabla12[[#This Row],[codigo]],Tabla5[codigo],Tabla5[Empleado])</f>
        <v>IRMA JOSEFINA DEL CARMEN VASQUEZ ARACENA</v>
      </c>
      <c r="F845" s="40" t="str">
        <f>_xlfn.XLOOKUP(Tabla12[[#This Row],[codigo]],Tabla5[codigo],Tabla5[Cargo])</f>
        <v>ENC. DE TIENDA</v>
      </c>
      <c r="G845" s="40" t="str">
        <f>_xlfn.XLOOKUP(Tabla12[[#This Row],[codigo]],Tabla5[codigo],Tabla5[Lugar Funciones])</f>
        <v>DIRECCION GENERAL DE MUSEOS</v>
      </c>
      <c r="H845" s="45" t="str">
        <f>Tabla12[[#This Row],[TIPO]]</f>
        <v>FIJO</v>
      </c>
      <c r="I845" s="45" t="e">
        <f>_xlfn.XLOOKUP(Tabla12[[#This Row],[nodoc]],'[1]Temporales 2022'!$B$146:$B$362,'[1]Temporales 2022'!$F$146:$F$362)</f>
        <v>#N/A</v>
      </c>
      <c r="J845" s="45" t="e">
        <f>_xlfn.XLOOKUP(Tabla12[[#This Row],[nodoc]],'[1]Temporales 2022'!$B$146:$B$362,'[1]Temporales 2022'!$G$146:$G$362)</f>
        <v>#N/A</v>
      </c>
      <c r="K845" s="43">
        <v>35000</v>
      </c>
      <c r="L845" s="46">
        <v>0</v>
      </c>
      <c r="M845" s="43">
        <v>1064</v>
      </c>
      <c r="N845" s="43">
        <v>1004.5</v>
      </c>
      <c r="O845" s="44">
        <f>+Tabla12[[#This Row],[sbruto]]-Tabla12[[#This Row],[Impuesto Sobre la R]]-Tabla12[[#This Row],[Seguro Familiar de]]-Tabla12[[#This Row],[AFP]]-Tabla12[[#This Row],[sneto]]</f>
        <v>25</v>
      </c>
      <c r="P845" s="41">
        <v>32906.5</v>
      </c>
      <c r="Q845" s="15" t="str" cm="1">
        <f t="array" ref="Q845">_xlfn.XLOOKUP(Tabla12[[#This Row],[codigo]],Tabla5[codigo],LEFT(Tabla5[Genero],1))</f>
        <v>F</v>
      </c>
      <c r="R845" s="15" t="str">
        <f>_xlfn.XLOOKUP(Tabla12[[#This Row],[codigo]],Tabla5[codigo],Tabla5[Lugar Funciones Codigo])</f>
        <v>01.83.03.04</v>
      </c>
    </row>
    <row r="846" spans="1:18">
      <c r="A846" s="40" t="s">
        <v>11</v>
      </c>
      <c r="B846" s="40" t="str">
        <f t="shared" si="13"/>
        <v>2.1.1.1.0100114376007</v>
      </c>
      <c r="C846" s="40" t="str">
        <f>_xlfn.XLOOKUP(A846,ctas[Tipo Empleado],ctas[cta])</f>
        <v>2.1.1.1.01</v>
      </c>
      <c r="D846" s="40" t="s">
        <v>1507</v>
      </c>
      <c r="E846" s="40" t="str">
        <f>_xlfn.XLOOKUP(Tabla12[[#This Row],[codigo]],Tabla5[codigo],Tabla5[Empleado])</f>
        <v>KENIA ALTAGRACIA MALLI SANTOS</v>
      </c>
      <c r="F846" s="40" t="str">
        <f>_xlfn.XLOOKUP(Tabla12[[#This Row],[codigo]],Tabla5[codigo],Tabla5[Cargo])</f>
        <v>ENC. DE BOLETERIA</v>
      </c>
      <c r="G846" s="40" t="str">
        <f>_xlfn.XLOOKUP(Tabla12[[#This Row],[codigo]],Tabla5[codigo],Tabla5[Lugar Funciones])</f>
        <v>DIRECCION GENERAL DE MUSEOS</v>
      </c>
      <c r="H846" s="45" t="str">
        <f>Tabla12[[#This Row],[TIPO]]</f>
        <v>FIJO</v>
      </c>
      <c r="I846" s="45" t="e">
        <f>_xlfn.XLOOKUP(Tabla12[[#This Row],[nodoc]],'[1]Temporales 2022'!$B$146:$B$362,'[1]Temporales 2022'!$F$146:$F$362)</f>
        <v>#N/A</v>
      </c>
      <c r="J846" s="45" t="e">
        <f>_xlfn.XLOOKUP(Tabla12[[#This Row],[nodoc]],'[1]Temporales 2022'!$B$146:$B$362,'[1]Temporales 2022'!$G$146:$G$362)</f>
        <v>#N/A</v>
      </c>
      <c r="K846" s="43">
        <v>35000</v>
      </c>
      <c r="L846" s="46">
        <v>0</v>
      </c>
      <c r="M846" s="43">
        <v>1064</v>
      </c>
      <c r="N846" s="43">
        <v>1004.5</v>
      </c>
      <c r="O846" s="44">
        <f>+Tabla12[[#This Row],[sbruto]]-Tabla12[[#This Row],[Impuesto Sobre la R]]-Tabla12[[#This Row],[Seguro Familiar de]]-Tabla12[[#This Row],[AFP]]-Tabla12[[#This Row],[sneto]]</f>
        <v>19152.18</v>
      </c>
      <c r="P846" s="41">
        <v>13779.32</v>
      </c>
      <c r="Q846" s="15" t="str" cm="1">
        <f t="array" ref="Q846">_xlfn.XLOOKUP(Tabla12[[#This Row],[codigo]],Tabla5[codigo],LEFT(Tabla5[Genero],1))</f>
        <v>F</v>
      </c>
      <c r="R846" s="15" t="str">
        <f>_xlfn.XLOOKUP(Tabla12[[#This Row],[codigo]],Tabla5[codigo],Tabla5[Lugar Funciones Codigo])</f>
        <v>01.83.03.04</v>
      </c>
    </row>
    <row r="847" spans="1:18">
      <c r="A847" s="40" t="s">
        <v>11</v>
      </c>
      <c r="B847" s="40" t="str">
        <f t="shared" si="13"/>
        <v>2.1.1.1.0100116663253</v>
      </c>
      <c r="C847" s="40" t="str">
        <f>_xlfn.XLOOKUP(A847,ctas[Tipo Empleado],ctas[cta])</f>
        <v>2.1.1.1.01</v>
      </c>
      <c r="D847" s="40" t="s">
        <v>2642</v>
      </c>
      <c r="E847" s="40" t="str">
        <f>_xlfn.XLOOKUP(Tabla12[[#This Row],[codigo]],Tabla5[codigo],Tabla5[Empleado])</f>
        <v>LUIS EDUARDO BOEHME RODRIGUEZ</v>
      </c>
      <c r="F847" s="40" t="str">
        <f>_xlfn.XLOOKUP(Tabla12[[#This Row],[codigo]],Tabla5[codigo],Tabla5[Cargo])</f>
        <v>AUXILIAR ADMINISTRATIVO (A)</v>
      </c>
      <c r="G847" s="40" t="str">
        <f>_xlfn.XLOOKUP(Tabla12[[#This Row],[codigo]],Tabla5[codigo],Tabla5[Lugar Funciones])</f>
        <v>DIRECCION GENERAL DE MUSEOS</v>
      </c>
      <c r="H847" s="45" t="str">
        <f>Tabla12[[#This Row],[TIPO]]</f>
        <v>FIJO</v>
      </c>
      <c r="I847" s="45" t="e">
        <f>_xlfn.XLOOKUP(Tabla12[[#This Row],[nodoc]],'[1]Temporales 2022'!$B$146:$B$362,'[1]Temporales 2022'!$F$146:$F$362)</f>
        <v>#N/A</v>
      </c>
      <c r="J847" s="45" t="e">
        <f>_xlfn.XLOOKUP(Tabla12[[#This Row],[nodoc]],'[1]Temporales 2022'!$B$146:$B$362,'[1]Temporales 2022'!$G$146:$G$362)</f>
        <v>#N/A</v>
      </c>
      <c r="K847" s="43">
        <v>35000</v>
      </c>
      <c r="L847" s="46">
        <v>0</v>
      </c>
      <c r="M847" s="43">
        <v>1064</v>
      </c>
      <c r="N847" s="43">
        <v>1004.5</v>
      </c>
      <c r="O847" s="44">
        <f>+Tabla12[[#This Row],[sbruto]]-Tabla12[[#This Row],[Impuesto Sobre la R]]-Tabla12[[#This Row],[Seguro Familiar de]]-Tabla12[[#This Row],[AFP]]-Tabla12[[#This Row],[sneto]]</f>
        <v>25</v>
      </c>
      <c r="P847" s="41">
        <v>32906.5</v>
      </c>
      <c r="Q847" s="15" t="str" cm="1">
        <f t="array" ref="Q847">_xlfn.XLOOKUP(Tabla12[[#This Row],[codigo]],Tabla5[codigo],LEFT(Tabla5[Genero],1))</f>
        <v>M</v>
      </c>
      <c r="R847" s="15" t="str">
        <f>_xlfn.XLOOKUP(Tabla12[[#This Row],[codigo]],Tabla5[codigo],Tabla5[Lugar Funciones Codigo])</f>
        <v>01.83.03.04</v>
      </c>
    </row>
    <row r="848" spans="1:18">
      <c r="A848" s="40" t="s">
        <v>11</v>
      </c>
      <c r="B848" s="40" t="str">
        <f t="shared" si="13"/>
        <v>2.1.1.1.0100110188679</v>
      </c>
      <c r="C848" s="40" t="str">
        <f>_xlfn.XLOOKUP(A848,ctas[Tipo Empleado],ctas[cta])</f>
        <v>2.1.1.1.01</v>
      </c>
      <c r="D848" s="40" t="s">
        <v>1520</v>
      </c>
      <c r="E848" s="40" t="str">
        <f>_xlfn.XLOOKUP(Tabla12[[#This Row],[codigo]],Tabla5[codigo],Tabla5[Empleado])</f>
        <v>MARIA DE LOS SANTOS DE LA ALT. FELIZ FELIZ</v>
      </c>
      <c r="F848" s="40" t="str">
        <f>_xlfn.XLOOKUP(Tabla12[[#This Row],[codigo]],Tabla5[codigo],Tabla5[Cargo])</f>
        <v>SECRETARIA</v>
      </c>
      <c r="G848" s="40" t="str">
        <f>_xlfn.XLOOKUP(Tabla12[[#This Row],[codigo]],Tabla5[codigo],Tabla5[Lugar Funciones])</f>
        <v>DIRECCION GENERAL DE MUSEOS</v>
      </c>
      <c r="H848" s="45" t="str">
        <f>Tabla12[[#This Row],[TIPO]]</f>
        <v>FIJO</v>
      </c>
      <c r="I848" s="45" t="e">
        <f>_xlfn.XLOOKUP(Tabla12[[#This Row],[nodoc]],'[1]Temporales 2022'!$B$146:$B$362,'[1]Temporales 2022'!$F$146:$F$362)</f>
        <v>#N/A</v>
      </c>
      <c r="J848" s="45" t="e">
        <f>_xlfn.XLOOKUP(Tabla12[[#This Row],[nodoc]],'[1]Temporales 2022'!$B$146:$B$362,'[1]Temporales 2022'!$G$146:$G$362)</f>
        <v>#N/A</v>
      </c>
      <c r="K848" s="43">
        <v>35000</v>
      </c>
      <c r="L848" s="46">
        <v>0</v>
      </c>
      <c r="M848" s="43">
        <v>1064</v>
      </c>
      <c r="N848" s="43">
        <v>1004.5</v>
      </c>
      <c r="O848" s="44">
        <f>+Tabla12[[#This Row],[sbruto]]-Tabla12[[#This Row],[Impuesto Sobre la R]]-Tabla12[[#This Row],[Seguro Familiar de]]-Tabla12[[#This Row],[AFP]]-Tabla12[[#This Row],[sneto]]</f>
        <v>375</v>
      </c>
      <c r="P848" s="41">
        <v>32556.5</v>
      </c>
      <c r="Q848" s="15" t="str" cm="1">
        <f t="array" ref="Q848">_xlfn.XLOOKUP(Tabla12[[#This Row],[codigo]],Tabla5[codigo],LEFT(Tabla5[Genero],1))</f>
        <v>F</v>
      </c>
      <c r="R848" s="15" t="str">
        <f>_xlfn.XLOOKUP(Tabla12[[#This Row],[codigo]],Tabla5[codigo],Tabla5[Lugar Funciones Codigo])</f>
        <v>01.83.03.04</v>
      </c>
    </row>
    <row r="849" spans="1:18">
      <c r="A849" s="40" t="s">
        <v>11</v>
      </c>
      <c r="B849" s="40" t="str">
        <f t="shared" si="13"/>
        <v>2.1.1.1.0100107722969</v>
      </c>
      <c r="C849" s="40" t="str">
        <f>_xlfn.XLOOKUP(A849,ctas[Tipo Empleado],ctas[cta])</f>
        <v>2.1.1.1.01</v>
      </c>
      <c r="D849" s="40" t="s">
        <v>1521</v>
      </c>
      <c r="E849" s="40" t="str">
        <f>_xlfn.XLOOKUP(Tabla12[[#This Row],[codigo]],Tabla5[codigo],Tabla5[Empleado])</f>
        <v>MARIA DEL PILAR VASQUEZ PICHARDO</v>
      </c>
      <c r="F849" s="40" t="str">
        <f>_xlfn.XLOOKUP(Tabla12[[#This Row],[codigo]],Tabla5[codigo],Tabla5[Cargo])</f>
        <v>SECRETARIA EJECUTIVA</v>
      </c>
      <c r="G849" s="40" t="str">
        <f>_xlfn.XLOOKUP(Tabla12[[#This Row],[codigo]],Tabla5[codigo],Tabla5[Lugar Funciones])</f>
        <v>DIRECCION GENERAL DE MUSEOS</v>
      </c>
      <c r="H849" s="43" t="str">
        <f>Tabla12[[#This Row],[TIPO]]</f>
        <v>FIJO</v>
      </c>
      <c r="I849" s="43" t="e">
        <f>_xlfn.XLOOKUP(Tabla12[[#This Row],[nodoc]],'[1]Temporales 2022'!$B$146:$B$362,'[1]Temporales 2022'!$F$146:$F$362)</f>
        <v>#N/A</v>
      </c>
      <c r="J849" s="43" t="e">
        <f>_xlfn.XLOOKUP(Tabla12[[#This Row],[nodoc]],'[1]Temporales 2022'!$B$146:$B$362,'[1]Temporales 2022'!$G$146:$G$362)</f>
        <v>#N/A</v>
      </c>
      <c r="K849" s="43">
        <v>35000</v>
      </c>
      <c r="L849" s="44">
        <v>0</v>
      </c>
      <c r="M849" s="43">
        <v>1064</v>
      </c>
      <c r="N849" s="43">
        <v>1004.5</v>
      </c>
      <c r="O849" s="44">
        <f>+Tabla12[[#This Row],[sbruto]]-Tabla12[[#This Row],[Impuesto Sobre la R]]-Tabla12[[#This Row],[Seguro Familiar de]]-Tabla12[[#This Row],[AFP]]-Tabla12[[#This Row],[sneto]]</f>
        <v>14717.419999999998</v>
      </c>
      <c r="P849" s="41">
        <v>18214.080000000002</v>
      </c>
      <c r="Q849" s="15" t="str" cm="1">
        <f t="array" ref="Q849">_xlfn.XLOOKUP(Tabla12[[#This Row],[codigo]],Tabla5[codigo],LEFT(Tabla5[Genero],1))</f>
        <v>F</v>
      </c>
      <c r="R849" s="15" t="str">
        <f>_xlfn.XLOOKUP(Tabla12[[#This Row],[codigo]],Tabla5[codigo],Tabla5[Lugar Funciones Codigo])</f>
        <v>01.83.03.04</v>
      </c>
    </row>
    <row r="850" spans="1:18">
      <c r="A850" s="40" t="s">
        <v>11</v>
      </c>
      <c r="B850" s="40" t="str">
        <f t="shared" si="13"/>
        <v>2.1.1.1.0105601015711</v>
      </c>
      <c r="C850" s="40" t="str">
        <f>_xlfn.XLOOKUP(A850,ctas[Tipo Empleado],ctas[cta])</f>
        <v>2.1.1.1.01</v>
      </c>
      <c r="D850" s="40" t="s">
        <v>1524</v>
      </c>
      <c r="E850" s="40" t="str">
        <f>_xlfn.XLOOKUP(Tabla12[[#This Row],[codigo]],Tabla5[codigo],Tabla5[Empleado])</f>
        <v>MARIA MERCEDES JIMINIAN ROSARIO</v>
      </c>
      <c r="F850" s="40" t="str">
        <f>_xlfn.XLOOKUP(Tabla12[[#This Row],[codigo]],Tabla5[codigo],Tabla5[Cargo])</f>
        <v>SECRETARIA</v>
      </c>
      <c r="G850" s="40" t="str">
        <f>_xlfn.XLOOKUP(Tabla12[[#This Row],[codigo]],Tabla5[codigo],Tabla5[Lugar Funciones])</f>
        <v>DIRECCION GENERAL DE MUSEOS</v>
      </c>
      <c r="H850" s="45" t="str">
        <f>Tabla12[[#This Row],[TIPO]]</f>
        <v>FIJO</v>
      </c>
      <c r="I850" s="45" t="e">
        <f>_xlfn.XLOOKUP(Tabla12[[#This Row],[nodoc]],'[1]Temporales 2022'!$B$146:$B$362,'[1]Temporales 2022'!$F$146:$F$362)</f>
        <v>#N/A</v>
      </c>
      <c r="J850" s="45" t="e">
        <f>_xlfn.XLOOKUP(Tabla12[[#This Row],[nodoc]],'[1]Temporales 2022'!$B$146:$B$362,'[1]Temporales 2022'!$G$146:$G$362)</f>
        <v>#N/A</v>
      </c>
      <c r="K850" s="43">
        <v>35000</v>
      </c>
      <c r="L850" s="46">
        <v>0</v>
      </c>
      <c r="M850" s="43">
        <v>1064</v>
      </c>
      <c r="N850" s="43">
        <v>1004.5</v>
      </c>
      <c r="O850" s="44">
        <f>+Tabla12[[#This Row],[sbruto]]-Tabla12[[#This Row],[Impuesto Sobre la R]]-Tabla12[[#This Row],[Seguro Familiar de]]-Tabla12[[#This Row],[AFP]]-Tabla12[[#This Row],[sneto]]</f>
        <v>3075.2400000000016</v>
      </c>
      <c r="P850" s="41">
        <v>29856.26</v>
      </c>
      <c r="Q850" s="15" t="str" cm="1">
        <f t="array" ref="Q850">_xlfn.XLOOKUP(Tabla12[[#This Row],[codigo]],Tabla5[codigo],LEFT(Tabla5[Genero],1))</f>
        <v>F</v>
      </c>
      <c r="R850" s="15" t="str">
        <f>_xlfn.XLOOKUP(Tabla12[[#This Row],[codigo]],Tabla5[codigo],Tabla5[Lugar Funciones Codigo])</f>
        <v>01.83.03.04</v>
      </c>
    </row>
    <row r="851" spans="1:18">
      <c r="A851" s="40" t="s">
        <v>11</v>
      </c>
      <c r="B851" s="40" t="str">
        <f t="shared" si="13"/>
        <v>2.1.1.1.0100200133353</v>
      </c>
      <c r="C851" s="40" t="str">
        <f>_xlfn.XLOOKUP(A851,ctas[Tipo Empleado],ctas[cta])</f>
        <v>2.1.1.1.01</v>
      </c>
      <c r="D851" s="40" t="s">
        <v>2685</v>
      </c>
      <c r="E851" s="40" t="str">
        <f>_xlfn.XLOOKUP(Tabla12[[#This Row],[codigo]],Tabla5[codigo],Tabla5[Empleado])</f>
        <v>RAFAEL BIENVENIDO PUELLO NINA</v>
      </c>
      <c r="F851" s="40" t="str">
        <f>_xlfn.XLOOKUP(Tabla12[[#This Row],[codigo]],Tabla5[codigo],Tabla5[Cargo])</f>
        <v>AUX. ETNOMUSEOGRAFO Y FOLKLORE</v>
      </c>
      <c r="G851" s="40" t="str">
        <f>_xlfn.XLOOKUP(Tabla12[[#This Row],[codigo]],Tabla5[codigo],Tabla5[Lugar Funciones])</f>
        <v>DIRECCION GENERAL DE MUSEOS</v>
      </c>
      <c r="H851" s="43" t="str">
        <f>Tabla12[[#This Row],[TIPO]]</f>
        <v>FIJO</v>
      </c>
      <c r="I851" s="43" t="e">
        <f>_xlfn.XLOOKUP(Tabla12[[#This Row],[nodoc]],'[1]Temporales 2022'!$B$146:$B$362,'[1]Temporales 2022'!$F$146:$F$362)</f>
        <v>#N/A</v>
      </c>
      <c r="J851" s="43" t="e">
        <f>_xlfn.XLOOKUP(Tabla12[[#This Row],[nodoc]],'[1]Temporales 2022'!$B$146:$B$362,'[1]Temporales 2022'!$G$146:$G$362)</f>
        <v>#N/A</v>
      </c>
      <c r="K851" s="43">
        <v>35000</v>
      </c>
      <c r="L851" s="44">
        <v>0</v>
      </c>
      <c r="M851" s="43">
        <v>1064</v>
      </c>
      <c r="N851" s="43">
        <v>1004.5</v>
      </c>
      <c r="O851" s="44">
        <f>+Tabla12[[#This Row],[sbruto]]-Tabla12[[#This Row],[Impuesto Sobre la R]]-Tabla12[[#This Row],[Seguro Familiar de]]-Tabla12[[#This Row],[AFP]]-Tabla12[[#This Row],[sneto]]</f>
        <v>145</v>
      </c>
      <c r="P851" s="41">
        <v>32786.5</v>
      </c>
      <c r="Q851" s="15" t="str" cm="1">
        <f t="array" ref="Q851">_xlfn.XLOOKUP(Tabla12[[#This Row],[codigo]],Tabla5[codigo],LEFT(Tabla5[Genero],1))</f>
        <v>M</v>
      </c>
      <c r="R851" s="15" t="str">
        <f>_xlfn.XLOOKUP(Tabla12[[#This Row],[codigo]],Tabla5[codigo],Tabla5[Lugar Funciones Codigo])</f>
        <v>01.83.03.04</v>
      </c>
    </row>
    <row r="852" spans="1:18">
      <c r="A852" s="40" t="s">
        <v>11</v>
      </c>
      <c r="B852" s="40" t="str">
        <f t="shared" si="13"/>
        <v>2.1.1.1.0100101529436</v>
      </c>
      <c r="C852" s="40" t="str">
        <f>_xlfn.XLOOKUP(A852,ctas[Tipo Empleado],ctas[cta])</f>
        <v>2.1.1.1.01</v>
      </c>
      <c r="D852" s="40" t="s">
        <v>2486</v>
      </c>
      <c r="E852" s="40" t="str">
        <f>_xlfn.XLOOKUP(Tabla12[[#This Row],[codigo]],Tabla5[codigo],Tabla5[Empleado])</f>
        <v>ALEIDA FRANCISCA ALBA GARCIA</v>
      </c>
      <c r="F852" s="40" t="str">
        <f>_xlfn.XLOOKUP(Tabla12[[#This Row],[codigo]],Tabla5[codigo],Tabla5[Cargo])</f>
        <v>ENC. DEL CENTRO DE RESTAURO</v>
      </c>
      <c r="G852" s="40" t="str">
        <f>_xlfn.XLOOKUP(Tabla12[[#This Row],[codigo]],Tabla5[codigo],Tabla5[Lugar Funciones])</f>
        <v>DIRECCION GENERAL DE MUSEOS</v>
      </c>
      <c r="H852" s="45" t="str">
        <f>Tabla12[[#This Row],[TIPO]]</f>
        <v>FIJO</v>
      </c>
      <c r="I852" s="45" t="e">
        <f>_xlfn.XLOOKUP(Tabla12[[#This Row],[nodoc]],'[1]Temporales 2022'!$B$146:$B$362,'[1]Temporales 2022'!$F$146:$F$362)</f>
        <v>#N/A</v>
      </c>
      <c r="J852" s="45" t="e">
        <f>_xlfn.XLOOKUP(Tabla12[[#This Row],[nodoc]],'[1]Temporales 2022'!$B$146:$B$362,'[1]Temporales 2022'!$G$146:$G$362)</f>
        <v>#N/A</v>
      </c>
      <c r="K852" s="43">
        <v>34500</v>
      </c>
      <c r="L852" s="46">
        <v>0</v>
      </c>
      <c r="M852" s="43">
        <v>1048.8</v>
      </c>
      <c r="N852" s="43">
        <v>990.15</v>
      </c>
      <c r="O852" s="44">
        <f>+Tabla12[[#This Row],[sbruto]]-Tabla12[[#This Row],[Impuesto Sobre la R]]-Tabla12[[#This Row],[Seguro Familiar de]]-Tabla12[[#This Row],[AFP]]-Tabla12[[#This Row],[sneto]]</f>
        <v>374.99999999999636</v>
      </c>
      <c r="P852" s="41">
        <v>32086.05</v>
      </c>
      <c r="Q852" s="15" t="str" cm="1">
        <f t="array" ref="Q852">_xlfn.XLOOKUP(Tabla12[[#This Row],[codigo]],Tabla5[codigo],LEFT(Tabla5[Genero],1))</f>
        <v>F</v>
      </c>
      <c r="R852" s="15" t="str">
        <f>_xlfn.XLOOKUP(Tabla12[[#This Row],[codigo]],Tabla5[codigo],Tabla5[Lugar Funciones Codigo])</f>
        <v>01.83.03.04</v>
      </c>
    </row>
    <row r="853" spans="1:18">
      <c r="A853" s="40" t="s">
        <v>11</v>
      </c>
      <c r="B853" s="40" t="str">
        <f t="shared" si="13"/>
        <v>2.1.1.1.0100200155471</v>
      </c>
      <c r="C853" s="40" t="str">
        <f>_xlfn.XLOOKUP(A853,ctas[Tipo Empleado],ctas[cta])</f>
        <v>2.1.1.1.01</v>
      </c>
      <c r="D853" s="40" t="s">
        <v>2526</v>
      </c>
      <c r="E853" s="40" t="str">
        <f>_xlfn.XLOOKUP(Tabla12[[#This Row],[codigo]],Tabla5[codigo],Tabla5[Empleado])</f>
        <v>CLENIS ANA CRISTINA TAVAREZ MARIA</v>
      </c>
      <c r="F853" s="40" t="str">
        <f>_xlfn.XLOOKUP(Tabla12[[#This Row],[codigo]],Tabla5[codigo],Tabla5[Cargo])</f>
        <v>ENC. DE BIOLOGIA HUMANA</v>
      </c>
      <c r="G853" s="40" t="str">
        <f>_xlfn.XLOOKUP(Tabla12[[#This Row],[codigo]],Tabla5[codigo],Tabla5[Lugar Funciones])</f>
        <v>DIRECCION GENERAL DE MUSEOS</v>
      </c>
      <c r="H853" s="45" t="str">
        <f>Tabla12[[#This Row],[TIPO]]</f>
        <v>FIJO</v>
      </c>
      <c r="I853" s="45" t="e">
        <f>_xlfn.XLOOKUP(Tabla12[[#This Row],[nodoc]],'[1]Temporales 2022'!$B$146:$B$362,'[1]Temporales 2022'!$F$146:$F$362)</f>
        <v>#N/A</v>
      </c>
      <c r="J853" s="45" t="e">
        <f>_xlfn.XLOOKUP(Tabla12[[#This Row],[nodoc]],'[1]Temporales 2022'!$B$146:$B$362,'[1]Temporales 2022'!$G$146:$G$362)</f>
        <v>#N/A</v>
      </c>
      <c r="K853" s="43">
        <v>34500</v>
      </c>
      <c r="L853" s="46">
        <v>0</v>
      </c>
      <c r="M853" s="43">
        <v>1048.8</v>
      </c>
      <c r="N853" s="43">
        <v>990.15</v>
      </c>
      <c r="O853" s="44">
        <f>+Tabla12[[#This Row],[sbruto]]-Tabla12[[#This Row],[Impuesto Sobre la R]]-Tabla12[[#This Row],[Seguro Familiar de]]-Tabla12[[#This Row],[AFP]]-Tabla12[[#This Row],[sneto]]</f>
        <v>424.99999999999636</v>
      </c>
      <c r="P853" s="41">
        <v>32036.05</v>
      </c>
      <c r="Q853" s="15" t="str" cm="1">
        <f t="array" ref="Q853">_xlfn.XLOOKUP(Tabla12[[#This Row],[codigo]],Tabla5[codigo],LEFT(Tabla5[Genero],1))</f>
        <v>F</v>
      </c>
      <c r="R853" s="15" t="str">
        <f>_xlfn.XLOOKUP(Tabla12[[#This Row],[codigo]],Tabla5[codigo],Tabla5[Lugar Funciones Codigo])</f>
        <v>01.83.03.04</v>
      </c>
    </row>
    <row r="854" spans="1:18">
      <c r="A854" s="40" t="s">
        <v>11</v>
      </c>
      <c r="B854" s="40" t="str">
        <f t="shared" si="13"/>
        <v>2.1.1.1.0100110164613</v>
      </c>
      <c r="C854" s="40" t="str">
        <f>_xlfn.XLOOKUP(A854,ctas[Tipo Empleado],ctas[cta])</f>
        <v>2.1.1.1.01</v>
      </c>
      <c r="D854" s="40" t="s">
        <v>2694</v>
      </c>
      <c r="E854" s="40" t="str">
        <f>_xlfn.XLOOKUP(Tabla12[[#This Row],[codigo]],Tabla5[codigo],Tabla5[Empleado])</f>
        <v>RENATO ORLANDO RIMOLI MARTINEZ</v>
      </c>
      <c r="F854" s="40" t="str">
        <f>_xlfn.XLOOKUP(Tabla12[[#This Row],[codigo]],Tabla5[codigo],Tabla5[Cargo])</f>
        <v>ENC. SECC. PALEOBIOLOGIA</v>
      </c>
      <c r="G854" s="40" t="str">
        <f>_xlfn.XLOOKUP(Tabla12[[#This Row],[codigo]],Tabla5[codigo],Tabla5[Lugar Funciones])</f>
        <v>DIRECCION GENERAL DE MUSEOS</v>
      </c>
      <c r="H854" s="45" t="str">
        <f>Tabla12[[#This Row],[TIPO]]</f>
        <v>FIJO</v>
      </c>
      <c r="I854" s="45" t="e">
        <f>_xlfn.XLOOKUP(Tabla12[[#This Row],[nodoc]],'[1]Temporales 2022'!$B$146:$B$362,'[1]Temporales 2022'!$F$146:$F$362)</f>
        <v>#N/A</v>
      </c>
      <c r="J854" s="45" t="e">
        <f>_xlfn.XLOOKUP(Tabla12[[#This Row],[nodoc]],'[1]Temporales 2022'!$B$146:$B$362,'[1]Temporales 2022'!$G$146:$G$362)</f>
        <v>#N/A</v>
      </c>
      <c r="K854" s="43">
        <v>34500</v>
      </c>
      <c r="L854" s="46">
        <v>0</v>
      </c>
      <c r="M854" s="43">
        <v>1048.8</v>
      </c>
      <c r="N854" s="43">
        <v>990.15</v>
      </c>
      <c r="O854" s="44">
        <f>+Tabla12[[#This Row],[sbruto]]-Tabla12[[#This Row],[Impuesto Sobre la R]]-Tabla12[[#This Row],[Seguro Familiar de]]-Tabla12[[#This Row],[AFP]]-Tabla12[[#This Row],[sneto]]</f>
        <v>424.99999999999636</v>
      </c>
      <c r="P854" s="41">
        <v>32036.05</v>
      </c>
      <c r="Q854" s="15" t="str" cm="1">
        <f t="array" ref="Q854">_xlfn.XLOOKUP(Tabla12[[#This Row],[codigo]],Tabla5[codigo],LEFT(Tabla5[Genero],1))</f>
        <v>M</v>
      </c>
      <c r="R854" s="15" t="str">
        <f>_xlfn.XLOOKUP(Tabla12[[#This Row],[codigo]],Tabla5[codigo],Tabla5[Lugar Funciones Codigo])</f>
        <v>01.83.03.04</v>
      </c>
    </row>
    <row r="855" spans="1:18">
      <c r="A855" s="40" t="s">
        <v>11</v>
      </c>
      <c r="B855" s="40" t="str">
        <f t="shared" si="13"/>
        <v>2.1.1.1.0103100989619</v>
      </c>
      <c r="C855" s="40" t="str">
        <f>_xlfn.XLOOKUP(A855,ctas[Tipo Empleado],ctas[cta])</f>
        <v>2.1.1.1.01</v>
      </c>
      <c r="D855" s="40" t="s">
        <v>1519</v>
      </c>
      <c r="E855" s="40" t="str">
        <f>_xlfn.XLOOKUP(Tabla12[[#This Row],[codigo]],Tabla5[codigo],Tabla5[Empleado])</f>
        <v>MARIA CELESTE SOSA GONZALEZ</v>
      </c>
      <c r="F855" s="40" t="str">
        <f>_xlfn.XLOOKUP(Tabla12[[#This Row],[codigo]],Tabla5[codigo],Tabla5[Cargo])</f>
        <v>ASISTENTE OPERATIVA</v>
      </c>
      <c r="G855" s="40" t="str">
        <f>_xlfn.XLOOKUP(Tabla12[[#This Row],[codigo]],Tabla5[codigo],Tabla5[Lugar Funciones])</f>
        <v>DIRECCION GENERAL DE MUSEOS</v>
      </c>
      <c r="H855" s="45" t="str">
        <f>Tabla12[[#This Row],[TIPO]]</f>
        <v>FIJO</v>
      </c>
      <c r="I855" s="45" t="e">
        <f>_xlfn.XLOOKUP(Tabla12[[#This Row],[nodoc]],'[1]Temporales 2022'!$B$146:$B$362,'[1]Temporales 2022'!$F$146:$F$362)</f>
        <v>#N/A</v>
      </c>
      <c r="J855" s="45" t="e">
        <f>_xlfn.XLOOKUP(Tabla12[[#This Row],[nodoc]],'[1]Temporales 2022'!$B$146:$B$362,'[1]Temporales 2022'!$G$146:$G$362)</f>
        <v>#N/A</v>
      </c>
      <c r="K855" s="43">
        <v>32000</v>
      </c>
      <c r="L855" s="46">
        <v>0</v>
      </c>
      <c r="M855" s="43">
        <v>972.8</v>
      </c>
      <c r="N855" s="43">
        <v>918.4</v>
      </c>
      <c r="O855" s="44">
        <f>+Tabla12[[#This Row],[sbruto]]-Tabla12[[#This Row],[Impuesto Sobre la R]]-Tabla12[[#This Row],[Seguro Familiar de]]-Tabla12[[#This Row],[AFP]]-Tabla12[[#This Row],[sneto]]</f>
        <v>14192.05</v>
      </c>
      <c r="P855" s="41">
        <v>15916.75</v>
      </c>
      <c r="Q855" s="15" t="str" cm="1">
        <f t="array" ref="Q855">_xlfn.XLOOKUP(Tabla12[[#This Row],[codigo]],Tabla5[codigo],LEFT(Tabla5[Genero],1))</f>
        <v>F</v>
      </c>
      <c r="R855" s="15" t="str">
        <f>_xlfn.XLOOKUP(Tabla12[[#This Row],[codigo]],Tabla5[codigo],Tabla5[Lugar Funciones Codigo])</f>
        <v>01.83.03.04</v>
      </c>
    </row>
    <row r="856" spans="1:18">
      <c r="A856" s="40" t="s">
        <v>11</v>
      </c>
      <c r="B856" s="40" t="str">
        <f t="shared" si="13"/>
        <v>2.1.1.1.0102300437619</v>
      </c>
      <c r="C856" s="40" t="str">
        <f>_xlfn.XLOOKUP(A856,ctas[Tipo Empleado],ctas[cta])</f>
        <v>2.1.1.1.01</v>
      </c>
      <c r="D856" s="40" t="s">
        <v>2560</v>
      </c>
      <c r="E856" s="40" t="str">
        <f>_xlfn.XLOOKUP(Tabla12[[#This Row],[codigo]],Tabla5[codigo],Tabla5[Empleado])</f>
        <v>FELIX PEGUERO MOTA</v>
      </c>
      <c r="F856" s="40" t="str">
        <f>_xlfn.XLOOKUP(Tabla12[[#This Row],[codigo]],Tabla5[codigo],Tabla5[Cargo])</f>
        <v>ENC. DE SERVICIOS GENERALES</v>
      </c>
      <c r="G856" s="40" t="str">
        <f>_xlfn.XLOOKUP(Tabla12[[#This Row],[codigo]],Tabla5[codigo],Tabla5[Lugar Funciones])</f>
        <v>DIRECCION GENERAL DE MUSEOS</v>
      </c>
      <c r="H856" s="45" t="str">
        <f>Tabla12[[#This Row],[TIPO]]</f>
        <v>FIJO</v>
      </c>
      <c r="I856" s="45" t="e">
        <f>_xlfn.XLOOKUP(Tabla12[[#This Row],[nodoc]],'[1]Temporales 2022'!$B$146:$B$362,'[1]Temporales 2022'!$F$146:$F$362)</f>
        <v>#N/A</v>
      </c>
      <c r="J856" s="45" t="e">
        <f>_xlfn.XLOOKUP(Tabla12[[#This Row],[nodoc]],'[1]Temporales 2022'!$B$146:$B$362,'[1]Temporales 2022'!$G$146:$G$362)</f>
        <v>#N/A</v>
      </c>
      <c r="K856" s="43">
        <v>31500</v>
      </c>
      <c r="L856" s="46">
        <v>0</v>
      </c>
      <c r="M856" s="43">
        <v>957.6</v>
      </c>
      <c r="N856" s="43">
        <v>904.05</v>
      </c>
      <c r="O856" s="44">
        <f>+Tabla12[[#This Row],[sbruto]]-Tabla12[[#This Row],[Impuesto Sobre la R]]-Tabla12[[#This Row],[Seguro Familiar de]]-Tabla12[[#This Row],[AFP]]-Tabla12[[#This Row],[sneto]]</f>
        <v>25.000000000003638</v>
      </c>
      <c r="P856" s="41">
        <v>29613.35</v>
      </c>
      <c r="Q856" s="15" t="str" cm="1">
        <f t="array" ref="Q856">_xlfn.XLOOKUP(Tabla12[[#This Row],[codigo]],Tabla5[codigo],LEFT(Tabla5[Genero],1))</f>
        <v>M</v>
      </c>
      <c r="R856" s="15" t="str">
        <f>_xlfn.XLOOKUP(Tabla12[[#This Row],[codigo]],Tabla5[codigo],Tabla5[Lugar Funciones Codigo])</f>
        <v>01.83.03.04</v>
      </c>
    </row>
    <row r="857" spans="1:18">
      <c r="A857" s="40" t="s">
        <v>11</v>
      </c>
      <c r="B857" s="40" t="str">
        <f t="shared" si="13"/>
        <v>2.1.1.1.0100102174398</v>
      </c>
      <c r="C857" s="40" t="str">
        <f>_xlfn.XLOOKUP(A857,ctas[Tipo Empleado],ctas[cta])</f>
        <v>2.1.1.1.01</v>
      </c>
      <c r="D857" s="40" t="s">
        <v>2478</v>
      </c>
      <c r="E857" s="40" t="str">
        <f>_xlfn.XLOOKUP(Tabla12[[#This Row],[codigo]],Tabla5[codigo],Tabla5[Empleado])</f>
        <v>ABRAHAN HILARIO FELIZ CONSTANZA</v>
      </c>
      <c r="F857" s="40" t="str">
        <f>_xlfn.XLOOKUP(Tabla12[[#This Row],[codigo]],Tabla5[codigo],Tabla5[Cargo])</f>
        <v>CHOFER</v>
      </c>
      <c r="G857" s="40" t="str">
        <f>_xlfn.XLOOKUP(Tabla12[[#This Row],[codigo]],Tabla5[codigo],Tabla5[Lugar Funciones])</f>
        <v>DIRECCION GENERAL DE MUSEOS</v>
      </c>
      <c r="H857" s="45" t="str">
        <f>Tabla12[[#This Row],[TIPO]]</f>
        <v>FIJO</v>
      </c>
      <c r="I857" s="45" t="e">
        <f>_xlfn.XLOOKUP(Tabla12[[#This Row],[nodoc]],'[1]Temporales 2022'!$B$146:$B$362,'[1]Temporales 2022'!$F$146:$F$362)</f>
        <v>#N/A</v>
      </c>
      <c r="J857" s="45" t="e">
        <f>_xlfn.XLOOKUP(Tabla12[[#This Row],[nodoc]],'[1]Temporales 2022'!$B$146:$B$362,'[1]Temporales 2022'!$G$146:$G$362)</f>
        <v>#N/A</v>
      </c>
      <c r="K857" s="43">
        <v>30000</v>
      </c>
      <c r="L857" s="46">
        <v>0</v>
      </c>
      <c r="M857" s="43">
        <v>912</v>
      </c>
      <c r="N857" s="43">
        <v>861</v>
      </c>
      <c r="O857" s="44">
        <f>+Tabla12[[#This Row],[sbruto]]-Tabla12[[#This Row],[Impuesto Sobre la R]]-Tabla12[[#This Row],[Seguro Familiar de]]-Tabla12[[#This Row],[AFP]]-Tabla12[[#This Row],[sneto]]</f>
        <v>7026.8600000000006</v>
      </c>
      <c r="P857" s="41">
        <v>21200.14</v>
      </c>
      <c r="Q857" s="15" t="str" cm="1">
        <f t="array" ref="Q857">_xlfn.XLOOKUP(Tabla12[[#This Row],[codigo]],Tabla5[codigo],LEFT(Tabla5[Genero],1))</f>
        <v>M</v>
      </c>
      <c r="R857" s="15" t="str">
        <f>_xlfn.XLOOKUP(Tabla12[[#This Row],[codigo]],Tabla5[codigo],Tabla5[Lugar Funciones Codigo])</f>
        <v>01.83.03.04</v>
      </c>
    </row>
    <row r="858" spans="1:18">
      <c r="A858" s="40" t="s">
        <v>11</v>
      </c>
      <c r="B858" s="40" t="str">
        <f t="shared" si="13"/>
        <v>2.1.1.1.0100115622565</v>
      </c>
      <c r="C858" s="40" t="str">
        <f>_xlfn.XLOOKUP(A858,ctas[Tipo Empleado],ctas[cta])</f>
        <v>2.1.1.1.01</v>
      </c>
      <c r="D858" s="40" t="s">
        <v>2512</v>
      </c>
      <c r="E858" s="40" t="str">
        <f>_xlfn.XLOOKUP(Tabla12[[#This Row],[codigo]],Tabla5[codigo],Tabla5[Empleado])</f>
        <v>CARLAS ROSANNA VARGAS REYES</v>
      </c>
      <c r="F858" s="40" t="str">
        <f>_xlfn.XLOOKUP(Tabla12[[#This Row],[codigo]],Tabla5[codigo],Tabla5[Cargo])</f>
        <v>CAJERO (A)</v>
      </c>
      <c r="G858" s="40" t="str">
        <f>_xlfn.XLOOKUP(Tabla12[[#This Row],[codigo]],Tabla5[codigo],Tabla5[Lugar Funciones])</f>
        <v>DIRECCION GENERAL DE MUSEOS</v>
      </c>
      <c r="H858" s="43" t="str">
        <f>Tabla12[[#This Row],[TIPO]]</f>
        <v>FIJO</v>
      </c>
      <c r="I858" s="43" t="e">
        <f>_xlfn.XLOOKUP(Tabla12[[#This Row],[nodoc]],'[1]Temporales 2022'!$B$146:$B$362,'[1]Temporales 2022'!$F$146:$F$362)</f>
        <v>#N/A</v>
      </c>
      <c r="J858" s="43" t="e">
        <f>_xlfn.XLOOKUP(Tabla12[[#This Row],[nodoc]],'[1]Temporales 2022'!$B$146:$B$362,'[1]Temporales 2022'!$G$146:$G$362)</f>
        <v>#N/A</v>
      </c>
      <c r="K858" s="43">
        <v>30000</v>
      </c>
      <c r="L858" s="44">
        <v>0</v>
      </c>
      <c r="M858" s="43">
        <v>912</v>
      </c>
      <c r="N858" s="43">
        <v>861</v>
      </c>
      <c r="O858" s="44">
        <f>+Tabla12[[#This Row],[sbruto]]-Tabla12[[#This Row],[Impuesto Sobre la R]]-Tabla12[[#This Row],[Seguro Familiar de]]-Tabla12[[#This Row],[AFP]]-Tabla12[[#This Row],[sneto]]</f>
        <v>25</v>
      </c>
      <c r="P858" s="41">
        <v>28202</v>
      </c>
      <c r="Q858" s="15" t="str" cm="1">
        <f t="array" ref="Q858">_xlfn.XLOOKUP(Tabla12[[#This Row],[codigo]],Tabla5[codigo],LEFT(Tabla5[Genero],1))</f>
        <v>F</v>
      </c>
      <c r="R858" s="15" t="str">
        <f>_xlfn.XLOOKUP(Tabla12[[#This Row],[codigo]],Tabla5[codigo],Tabla5[Lugar Funciones Codigo])</f>
        <v>01.83.03.04</v>
      </c>
    </row>
    <row r="859" spans="1:18">
      <c r="A859" s="40" t="s">
        <v>11</v>
      </c>
      <c r="B859" s="40" t="str">
        <f t="shared" si="13"/>
        <v>2.1.1.1.0140222377166</v>
      </c>
      <c r="C859" s="40" t="str">
        <f>_xlfn.XLOOKUP(A859,ctas[Tipo Empleado],ctas[cta])</f>
        <v>2.1.1.1.01</v>
      </c>
      <c r="D859" s="40" t="s">
        <v>2532</v>
      </c>
      <c r="E859" s="40" t="str">
        <f>_xlfn.XLOOKUP(Tabla12[[#This Row],[codigo]],Tabla5[codigo],Tabla5[Empleado])</f>
        <v>DAYNES VALENTINA CASTRO MADURO</v>
      </c>
      <c r="F859" s="40" t="str">
        <f>_xlfn.XLOOKUP(Tabla12[[#This Row],[codigo]],Tabla5[codigo],Tabla5[Cargo])</f>
        <v>CAJERO (A)</v>
      </c>
      <c r="G859" s="40" t="str">
        <f>_xlfn.XLOOKUP(Tabla12[[#This Row],[codigo]],Tabla5[codigo],Tabla5[Lugar Funciones])</f>
        <v>DIRECCION GENERAL DE MUSEOS</v>
      </c>
      <c r="H859" s="45" t="str">
        <f>Tabla12[[#This Row],[TIPO]]</f>
        <v>FIJO</v>
      </c>
      <c r="I859" s="45" t="e">
        <f>_xlfn.XLOOKUP(Tabla12[[#This Row],[nodoc]],'[1]Temporales 2022'!$B$146:$B$362,'[1]Temporales 2022'!$F$146:$F$362)</f>
        <v>#N/A</v>
      </c>
      <c r="J859" s="45" t="e">
        <f>_xlfn.XLOOKUP(Tabla12[[#This Row],[nodoc]],'[1]Temporales 2022'!$B$146:$B$362,'[1]Temporales 2022'!$G$146:$G$362)</f>
        <v>#N/A</v>
      </c>
      <c r="K859" s="43">
        <v>30000</v>
      </c>
      <c r="L859" s="46">
        <v>0</v>
      </c>
      <c r="M859" s="43">
        <v>912</v>
      </c>
      <c r="N859" s="43">
        <v>861</v>
      </c>
      <c r="O859" s="44">
        <f>+Tabla12[[#This Row],[sbruto]]-Tabla12[[#This Row],[Impuesto Sobre la R]]-Tabla12[[#This Row],[Seguro Familiar de]]-Tabla12[[#This Row],[AFP]]-Tabla12[[#This Row],[sneto]]</f>
        <v>25</v>
      </c>
      <c r="P859" s="41">
        <v>28202</v>
      </c>
      <c r="Q859" s="15" t="str" cm="1">
        <f t="array" ref="Q859">_xlfn.XLOOKUP(Tabla12[[#This Row],[codigo]],Tabla5[codigo],LEFT(Tabla5[Genero],1))</f>
        <v>F</v>
      </c>
      <c r="R859" s="15" t="str">
        <f>_xlfn.XLOOKUP(Tabla12[[#This Row],[codigo]],Tabla5[codigo],Tabla5[Lugar Funciones Codigo])</f>
        <v>01.83.03.04</v>
      </c>
    </row>
    <row r="860" spans="1:18">
      <c r="A860" s="40" t="s">
        <v>11</v>
      </c>
      <c r="B860" s="40" t="str">
        <f t="shared" si="13"/>
        <v>2.1.1.1.0103700167988</v>
      </c>
      <c r="C860" s="40" t="str">
        <f>_xlfn.XLOOKUP(A860,ctas[Tipo Empleado],ctas[cta])</f>
        <v>2.1.1.1.01</v>
      </c>
      <c r="D860" s="40" t="s">
        <v>2559</v>
      </c>
      <c r="E860" s="40" t="str">
        <f>_xlfn.XLOOKUP(Tabla12[[#This Row],[codigo]],Tabla5[codigo],Tabla5[Empleado])</f>
        <v>FELIX FLORES GONZALEZ</v>
      </c>
      <c r="F860" s="40" t="str">
        <f>_xlfn.XLOOKUP(Tabla12[[#This Row],[codigo]],Tabla5[codigo],Tabla5[Cargo])</f>
        <v>SUPERVISOR MANTENIMIENTO</v>
      </c>
      <c r="G860" s="40" t="str">
        <f>_xlfn.XLOOKUP(Tabla12[[#This Row],[codigo]],Tabla5[codigo],Tabla5[Lugar Funciones])</f>
        <v>DIRECCION GENERAL DE MUSEOS</v>
      </c>
      <c r="H860" s="43" t="str">
        <f>Tabla12[[#This Row],[TIPO]]</f>
        <v>FIJO</v>
      </c>
      <c r="I860" s="43" t="e">
        <f>_xlfn.XLOOKUP(Tabla12[[#This Row],[nodoc]],'[1]Temporales 2022'!$B$146:$B$362,'[1]Temporales 2022'!$F$146:$F$362)</f>
        <v>#N/A</v>
      </c>
      <c r="J860" s="43" t="e">
        <f>_xlfn.XLOOKUP(Tabla12[[#This Row],[nodoc]],'[1]Temporales 2022'!$B$146:$B$362,'[1]Temporales 2022'!$G$146:$G$362)</f>
        <v>#N/A</v>
      </c>
      <c r="K860" s="43">
        <v>30000</v>
      </c>
      <c r="L860" s="44">
        <v>0</v>
      </c>
      <c r="M860" s="43">
        <v>912</v>
      </c>
      <c r="N860" s="43">
        <v>861</v>
      </c>
      <c r="O860" s="44">
        <f>+Tabla12[[#This Row],[sbruto]]-Tabla12[[#This Row],[Impuesto Sobre la R]]-Tabla12[[#This Row],[Seguro Familiar de]]-Tabla12[[#This Row],[AFP]]-Tabla12[[#This Row],[sneto]]</f>
        <v>25</v>
      </c>
      <c r="P860" s="41">
        <v>28202</v>
      </c>
      <c r="Q860" s="15" t="str" cm="1">
        <f t="array" ref="Q860">_xlfn.XLOOKUP(Tabla12[[#This Row],[codigo]],Tabla5[codigo],LEFT(Tabla5[Genero],1))</f>
        <v>M</v>
      </c>
      <c r="R860" s="15" t="str">
        <f>_xlfn.XLOOKUP(Tabla12[[#This Row],[codigo]],Tabla5[codigo],Tabla5[Lugar Funciones Codigo])</f>
        <v>01.83.03.04</v>
      </c>
    </row>
    <row r="861" spans="1:18">
      <c r="A861" s="40" t="s">
        <v>11</v>
      </c>
      <c r="B861" s="40" t="str">
        <f t="shared" si="13"/>
        <v>2.1.1.1.0100109434209</v>
      </c>
      <c r="C861" s="40" t="str">
        <f>_xlfn.XLOOKUP(A861,ctas[Tipo Empleado],ctas[cta])</f>
        <v>2.1.1.1.01</v>
      </c>
      <c r="D861" s="40" t="s">
        <v>1518</v>
      </c>
      <c r="E861" s="40" t="str">
        <f>_xlfn.XLOOKUP(Tabla12[[#This Row],[codigo]],Tabla5[codigo],Tabla5[Empleado])</f>
        <v>MAGALY ALTAGRACIA PEREZ GONZALEZ</v>
      </c>
      <c r="F861" s="40" t="str">
        <f>_xlfn.XLOOKUP(Tabla12[[#This Row],[codigo]],Tabla5[codigo],Tabla5[Cargo])</f>
        <v>SEC. GOBERNADOR</v>
      </c>
      <c r="G861" s="40" t="str">
        <f>_xlfn.XLOOKUP(Tabla12[[#This Row],[codigo]],Tabla5[codigo],Tabla5[Lugar Funciones])</f>
        <v>DIRECCION GENERAL DE MUSEOS</v>
      </c>
      <c r="H861" s="45" t="str">
        <f>Tabla12[[#This Row],[TIPO]]</f>
        <v>FIJO</v>
      </c>
      <c r="I861" s="45" t="e">
        <f>_xlfn.XLOOKUP(Tabla12[[#This Row],[nodoc]],'[1]Temporales 2022'!$B$146:$B$362,'[1]Temporales 2022'!$F$146:$F$362)</f>
        <v>#N/A</v>
      </c>
      <c r="J861" s="45" t="e">
        <f>_xlfn.XLOOKUP(Tabla12[[#This Row],[nodoc]],'[1]Temporales 2022'!$B$146:$B$362,'[1]Temporales 2022'!$G$146:$G$362)</f>
        <v>#N/A</v>
      </c>
      <c r="K861" s="43">
        <v>30000</v>
      </c>
      <c r="L861" s="46">
        <v>0</v>
      </c>
      <c r="M861" s="43">
        <v>912</v>
      </c>
      <c r="N861" s="43">
        <v>861</v>
      </c>
      <c r="O861" s="44">
        <f>+Tabla12[[#This Row],[sbruto]]-Tabla12[[#This Row],[Impuesto Sobre la R]]-Tabla12[[#This Row],[Seguro Familiar de]]-Tabla12[[#This Row],[AFP]]-Tabla12[[#This Row],[sneto]]</f>
        <v>6937.41</v>
      </c>
      <c r="P861" s="41">
        <v>21289.59</v>
      </c>
      <c r="Q861" s="15" t="str" cm="1">
        <f t="array" ref="Q861">_xlfn.XLOOKUP(Tabla12[[#This Row],[codigo]],Tabla5[codigo],LEFT(Tabla5[Genero],1))</f>
        <v>F</v>
      </c>
      <c r="R861" s="15" t="str">
        <f>_xlfn.XLOOKUP(Tabla12[[#This Row],[codigo]],Tabla5[codigo],Tabla5[Lugar Funciones Codigo])</f>
        <v>01.83.03.04</v>
      </c>
    </row>
    <row r="862" spans="1:18">
      <c r="A862" s="40" t="s">
        <v>11</v>
      </c>
      <c r="B862" s="40" t="str">
        <f t="shared" si="13"/>
        <v>2.1.1.1.0106100028676</v>
      </c>
      <c r="C862" s="40" t="str">
        <f>_xlfn.XLOOKUP(A862,ctas[Tipo Empleado],ctas[cta])</f>
        <v>2.1.1.1.01</v>
      </c>
      <c r="D862" s="40" t="s">
        <v>2699</v>
      </c>
      <c r="E862" s="40" t="str">
        <f>_xlfn.XLOOKUP(Tabla12[[#This Row],[codigo]],Tabla5[codigo],Tabla5[Empleado])</f>
        <v>ROLANDO EUSEBIO FRANCISCO</v>
      </c>
      <c r="F862" s="40" t="str">
        <f>_xlfn.XLOOKUP(Tabla12[[#This Row],[codigo]],Tabla5[codigo],Tabla5[Cargo])</f>
        <v>SUPERVISOR MANTENIMIENTO</v>
      </c>
      <c r="G862" s="40" t="str">
        <f>_xlfn.XLOOKUP(Tabla12[[#This Row],[codigo]],Tabla5[codigo],Tabla5[Lugar Funciones])</f>
        <v>DIRECCION GENERAL DE MUSEOS</v>
      </c>
      <c r="H862" s="43" t="str">
        <f>Tabla12[[#This Row],[TIPO]]</f>
        <v>FIJO</v>
      </c>
      <c r="I862" s="43" t="e">
        <f>_xlfn.XLOOKUP(Tabla12[[#This Row],[nodoc]],'[1]Temporales 2022'!$B$146:$B$362,'[1]Temporales 2022'!$F$146:$F$362)</f>
        <v>#N/A</v>
      </c>
      <c r="J862" s="43" t="e">
        <f>_xlfn.XLOOKUP(Tabla12[[#This Row],[nodoc]],'[1]Temporales 2022'!$B$146:$B$362,'[1]Temporales 2022'!$G$146:$G$362)</f>
        <v>#N/A</v>
      </c>
      <c r="K862" s="43">
        <v>30000</v>
      </c>
      <c r="L862" s="44">
        <v>0</v>
      </c>
      <c r="M862" s="43">
        <v>912</v>
      </c>
      <c r="N862" s="43">
        <v>861</v>
      </c>
      <c r="O862" s="44">
        <f>+Tabla12[[#This Row],[sbruto]]-Tabla12[[#This Row],[Impuesto Sobre la R]]-Tabla12[[#This Row],[Seguro Familiar de]]-Tabla12[[#This Row],[AFP]]-Tabla12[[#This Row],[sneto]]</f>
        <v>25</v>
      </c>
      <c r="P862" s="41">
        <v>28202</v>
      </c>
      <c r="Q862" s="15" t="str" cm="1">
        <f t="array" ref="Q862">_xlfn.XLOOKUP(Tabla12[[#This Row],[codigo]],Tabla5[codigo],LEFT(Tabla5[Genero],1))</f>
        <v>M</v>
      </c>
      <c r="R862" s="15" t="str">
        <f>_xlfn.XLOOKUP(Tabla12[[#This Row],[codigo]],Tabla5[codigo],Tabla5[Lugar Funciones Codigo])</f>
        <v>01.83.03.04</v>
      </c>
    </row>
    <row r="863" spans="1:18">
      <c r="A863" s="40" t="s">
        <v>11</v>
      </c>
      <c r="B863" s="40" t="str">
        <f t="shared" si="13"/>
        <v>2.1.1.1.0100113834758</v>
      </c>
      <c r="C863" s="40" t="str">
        <f>_xlfn.XLOOKUP(A863,ctas[Tipo Empleado],ctas[cta])</f>
        <v>2.1.1.1.01</v>
      </c>
      <c r="D863" s="40" t="s">
        <v>2707</v>
      </c>
      <c r="E863" s="40" t="str">
        <f>_xlfn.XLOOKUP(Tabla12[[#This Row],[codigo]],Tabla5[codigo],Tabla5[Empleado])</f>
        <v>SANTA TOMASA YBEL ROJAS</v>
      </c>
      <c r="F863" s="40" t="str">
        <f>_xlfn.XLOOKUP(Tabla12[[#This Row],[codigo]],Tabla5[codigo],Tabla5[Cargo])</f>
        <v>CAJERO (A)</v>
      </c>
      <c r="G863" s="40" t="str">
        <f>_xlfn.XLOOKUP(Tabla12[[#This Row],[codigo]],Tabla5[codigo],Tabla5[Lugar Funciones])</f>
        <v>DIRECCION GENERAL DE MUSEOS</v>
      </c>
      <c r="H863" s="45" t="str">
        <f>Tabla12[[#This Row],[TIPO]]</f>
        <v>FIJO</v>
      </c>
      <c r="I863" s="45" t="e">
        <f>_xlfn.XLOOKUP(Tabla12[[#This Row],[nodoc]],'[1]Temporales 2022'!$B$146:$B$362,'[1]Temporales 2022'!$F$146:$F$362)</f>
        <v>#N/A</v>
      </c>
      <c r="J863" s="45" t="e">
        <f>_xlfn.XLOOKUP(Tabla12[[#This Row],[nodoc]],'[1]Temporales 2022'!$B$146:$B$362,'[1]Temporales 2022'!$G$146:$G$362)</f>
        <v>#N/A</v>
      </c>
      <c r="K863" s="43">
        <v>30000</v>
      </c>
      <c r="L863" s="46">
        <v>0</v>
      </c>
      <c r="M863" s="43">
        <v>912</v>
      </c>
      <c r="N863" s="43">
        <v>861</v>
      </c>
      <c r="O863" s="44">
        <f>+Tabla12[[#This Row],[sbruto]]-Tabla12[[#This Row],[Impuesto Sobre la R]]-Tabla12[[#This Row],[Seguro Familiar de]]-Tabla12[[#This Row],[AFP]]-Tabla12[[#This Row],[sneto]]</f>
        <v>6355.380000000001</v>
      </c>
      <c r="P863" s="41">
        <v>21871.62</v>
      </c>
      <c r="Q863" s="15" t="str" cm="1">
        <f t="array" ref="Q863">_xlfn.XLOOKUP(Tabla12[[#This Row],[codigo]],Tabla5[codigo],LEFT(Tabla5[Genero],1))</f>
        <v>F</v>
      </c>
      <c r="R863" s="15" t="str">
        <f>_xlfn.XLOOKUP(Tabla12[[#This Row],[codigo]],Tabla5[codigo],Tabla5[Lugar Funciones Codigo])</f>
        <v>01.83.03.04</v>
      </c>
    </row>
    <row r="864" spans="1:18">
      <c r="A864" s="40" t="s">
        <v>11</v>
      </c>
      <c r="B864" s="40" t="str">
        <f t="shared" si="13"/>
        <v>2.1.1.1.0122300531641</v>
      </c>
      <c r="C864" s="40" t="str">
        <f>_xlfn.XLOOKUP(A864,ctas[Tipo Empleado],ctas[cta])</f>
        <v>2.1.1.1.01</v>
      </c>
      <c r="D864" s="40" t="s">
        <v>2761</v>
      </c>
      <c r="E864" s="40" t="str">
        <f>_xlfn.XLOOKUP(Tabla12[[#This Row],[codigo]],Tabla5[codigo],Tabla5[Empleado])</f>
        <v>YAJAIRA MARIA CAMINERO NUÑEZ</v>
      </c>
      <c r="F864" s="40" t="str">
        <f>_xlfn.XLOOKUP(Tabla12[[#This Row],[codigo]],Tabla5[codigo],Tabla5[Cargo])</f>
        <v>SECRETARIA</v>
      </c>
      <c r="G864" s="40" t="str">
        <f>_xlfn.XLOOKUP(Tabla12[[#This Row],[codigo]],Tabla5[codigo],Tabla5[Lugar Funciones])</f>
        <v>OFICINA NACIONAL DE PATRIMONIO CULTURAL SUBACUATICO</v>
      </c>
      <c r="H864" s="45" t="str">
        <f>Tabla12[[#This Row],[TIPO]]</f>
        <v>FIJO</v>
      </c>
      <c r="I864" s="45" t="e">
        <f>_xlfn.XLOOKUP(Tabla12[[#This Row],[nodoc]],'[1]Temporales 2022'!$B$146:$B$362,'[1]Temporales 2022'!$F$146:$F$362)</f>
        <v>#N/A</v>
      </c>
      <c r="J864" s="45" t="e">
        <f>_xlfn.XLOOKUP(Tabla12[[#This Row],[nodoc]],'[1]Temporales 2022'!$B$146:$B$362,'[1]Temporales 2022'!$G$146:$G$362)</f>
        <v>#N/A</v>
      </c>
      <c r="K864" s="43">
        <v>30000</v>
      </c>
      <c r="L864" s="46">
        <v>0</v>
      </c>
      <c r="M864" s="43">
        <v>912</v>
      </c>
      <c r="N864" s="43">
        <v>861</v>
      </c>
      <c r="O864" s="44">
        <f>+Tabla12[[#This Row],[sbruto]]-Tabla12[[#This Row],[Impuesto Sobre la R]]-Tabla12[[#This Row],[Seguro Familiar de]]-Tabla12[[#This Row],[AFP]]-Tabla12[[#This Row],[sneto]]</f>
        <v>25</v>
      </c>
      <c r="P864" s="41">
        <v>28202</v>
      </c>
      <c r="Q864" s="15" t="str" cm="1">
        <f t="array" ref="Q864">_xlfn.XLOOKUP(Tabla12[[#This Row],[codigo]],Tabla5[codigo],LEFT(Tabla5[Genero],1))</f>
        <v>F</v>
      </c>
      <c r="R864" s="15" t="str">
        <f>_xlfn.XLOOKUP(Tabla12[[#This Row],[codigo]],Tabla5[codigo],Tabla5[Lugar Funciones Codigo])</f>
        <v>01.83.03.05</v>
      </c>
    </row>
    <row r="865" spans="1:18">
      <c r="A865" s="40" t="s">
        <v>11</v>
      </c>
      <c r="B865" s="40" t="str">
        <f t="shared" si="13"/>
        <v>2.1.1.1.0100109836262</v>
      </c>
      <c r="C865" s="40" t="str">
        <f>_xlfn.XLOOKUP(A865,ctas[Tipo Empleado],ctas[cta])</f>
        <v>2.1.1.1.01</v>
      </c>
      <c r="D865" s="40" t="s">
        <v>1452</v>
      </c>
      <c r="E865" s="40" t="str">
        <f>_xlfn.XLOOKUP(Tabla12[[#This Row],[codigo]],Tabla5[codigo],Tabla5[Empleado])</f>
        <v>ALBERTO FRIAS TAVAREZ</v>
      </c>
      <c r="F865" s="40" t="str">
        <f>_xlfn.XLOOKUP(Tabla12[[#This Row],[codigo]],Tabla5[codigo],Tabla5[Cargo])</f>
        <v>GUIA BILINGUE</v>
      </c>
      <c r="G865" s="40" t="str">
        <f>_xlfn.XLOOKUP(Tabla12[[#This Row],[codigo]],Tabla5[codigo],Tabla5[Lugar Funciones])</f>
        <v>DIRECCION GENERAL DE MUSEOS</v>
      </c>
      <c r="H865" s="45" t="str">
        <f>Tabla12[[#This Row],[TIPO]]</f>
        <v>FIJO</v>
      </c>
      <c r="I865" s="45" t="e">
        <f>_xlfn.XLOOKUP(Tabla12[[#This Row],[nodoc]],'[1]Temporales 2022'!$B$146:$B$362,'[1]Temporales 2022'!$F$146:$F$362)</f>
        <v>#N/A</v>
      </c>
      <c r="J865" s="45" t="e">
        <f>_xlfn.XLOOKUP(Tabla12[[#This Row],[nodoc]],'[1]Temporales 2022'!$B$146:$B$362,'[1]Temporales 2022'!$G$146:$G$362)</f>
        <v>#N/A</v>
      </c>
      <c r="K865" s="43">
        <v>28000</v>
      </c>
      <c r="L865" s="46">
        <v>0</v>
      </c>
      <c r="M865" s="43">
        <v>851.2</v>
      </c>
      <c r="N865" s="43">
        <v>803.6</v>
      </c>
      <c r="O865" s="44">
        <f>+Tabla12[[#This Row],[sbruto]]-Tabla12[[#This Row],[Impuesto Sobre la R]]-Tabla12[[#This Row],[Seguro Familiar de]]-Tabla12[[#This Row],[AFP]]-Tabla12[[#This Row],[sneto]]</f>
        <v>11089.19</v>
      </c>
      <c r="P865" s="41">
        <v>15256.01</v>
      </c>
      <c r="Q865" s="15" t="str" cm="1">
        <f t="array" ref="Q865">_xlfn.XLOOKUP(Tabla12[[#This Row],[codigo]],Tabla5[codigo],LEFT(Tabla5[Genero],1))</f>
        <v>M</v>
      </c>
      <c r="R865" s="15" t="str">
        <f>_xlfn.XLOOKUP(Tabla12[[#This Row],[codigo]],Tabla5[codigo],Tabla5[Lugar Funciones Codigo])</f>
        <v>01.83.03.04</v>
      </c>
    </row>
    <row r="866" spans="1:18">
      <c r="A866" s="40" t="s">
        <v>11</v>
      </c>
      <c r="B866" s="40" t="str">
        <f t="shared" si="13"/>
        <v>2.1.1.1.0106700025650</v>
      </c>
      <c r="C866" s="40" t="str">
        <f>_xlfn.XLOOKUP(A866,ctas[Tipo Empleado],ctas[cta])</f>
        <v>2.1.1.1.01</v>
      </c>
      <c r="D866" s="40" t="s">
        <v>1456</v>
      </c>
      <c r="E866" s="40" t="str">
        <f>_xlfn.XLOOKUP(Tabla12[[#This Row],[codigo]],Tabla5[codigo],Tabla5[Empleado])</f>
        <v>AMALIA JOSEFA TORRES BRUNO</v>
      </c>
      <c r="F866" s="40" t="str">
        <f>_xlfn.XLOOKUP(Tabla12[[#This Row],[codigo]],Tabla5[codigo],Tabla5[Cargo])</f>
        <v>AUXILIAR ADMINISTRATIVO I</v>
      </c>
      <c r="G866" s="40" t="str">
        <f>_xlfn.XLOOKUP(Tabla12[[#This Row],[codigo]],Tabla5[codigo],Tabla5[Lugar Funciones])</f>
        <v>DIRECCION GENERAL DE MUSEOS</v>
      </c>
      <c r="H866" s="45" t="str">
        <f>Tabla12[[#This Row],[TIPO]]</f>
        <v>FIJO</v>
      </c>
      <c r="I866" s="45" t="e">
        <f>_xlfn.XLOOKUP(Tabla12[[#This Row],[nodoc]],'[1]Temporales 2022'!$B$146:$B$362,'[1]Temporales 2022'!$F$146:$F$362)</f>
        <v>#N/A</v>
      </c>
      <c r="J866" s="45" t="e">
        <f>_xlfn.XLOOKUP(Tabla12[[#This Row],[nodoc]],'[1]Temporales 2022'!$B$146:$B$362,'[1]Temporales 2022'!$G$146:$G$362)</f>
        <v>#N/A</v>
      </c>
      <c r="K866" s="43">
        <v>28000</v>
      </c>
      <c r="L866" s="46">
        <v>0</v>
      </c>
      <c r="M866" s="43">
        <v>851.2</v>
      </c>
      <c r="N866" s="43">
        <v>803.6</v>
      </c>
      <c r="O866" s="44">
        <f>+Tabla12[[#This Row],[sbruto]]-Tabla12[[#This Row],[Impuesto Sobre la R]]-Tabla12[[#This Row],[Seguro Familiar de]]-Tabla12[[#This Row],[AFP]]-Tabla12[[#This Row],[sneto]]</f>
        <v>20814.14</v>
      </c>
      <c r="P866" s="41">
        <v>5531.06</v>
      </c>
      <c r="Q866" s="15" t="str" cm="1">
        <f t="array" ref="Q866">_xlfn.XLOOKUP(Tabla12[[#This Row],[codigo]],Tabla5[codigo],LEFT(Tabla5[Genero],1))</f>
        <v>F</v>
      </c>
      <c r="R866" s="15" t="str">
        <f>_xlfn.XLOOKUP(Tabla12[[#This Row],[codigo]],Tabla5[codigo],Tabla5[Lugar Funciones Codigo])</f>
        <v>01.83.03.04</v>
      </c>
    </row>
    <row r="867" spans="1:18">
      <c r="A867" s="40" t="s">
        <v>11</v>
      </c>
      <c r="B867" s="40" t="str">
        <f t="shared" si="13"/>
        <v>2.1.1.1.0100105592109</v>
      </c>
      <c r="C867" s="40" t="str">
        <f>_xlfn.XLOOKUP(A867,ctas[Tipo Empleado],ctas[cta])</f>
        <v>2.1.1.1.01</v>
      </c>
      <c r="D867" s="40" t="s">
        <v>1481</v>
      </c>
      <c r="E867" s="40" t="str">
        <f>_xlfn.XLOOKUP(Tabla12[[#This Row],[codigo]],Tabla5[codigo],Tabla5[Empleado])</f>
        <v>EMILIO FRANCISCO DE JESU GUZMAN PICHARDO</v>
      </c>
      <c r="F867" s="40" t="str">
        <f>_xlfn.XLOOKUP(Tabla12[[#This Row],[codigo]],Tabla5[codigo],Tabla5[Cargo])</f>
        <v>GUIA BILINGUE</v>
      </c>
      <c r="G867" s="40" t="str">
        <f>_xlfn.XLOOKUP(Tabla12[[#This Row],[codigo]],Tabla5[codigo],Tabla5[Lugar Funciones])</f>
        <v>DIRECCION GENERAL DE MUSEOS</v>
      </c>
      <c r="H867" s="45" t="str">
        <f>Tabla12[[#This Row],[TIPO]]</f>
        <v>FIJO</v>
      </c>
      <c r="I867" s="45" t="e">
        <f>_xlfn.XLOOKUP(Tabla12[[#This Row],[nodoc]],'[1]Temporales 2022'!$B$146:$B$362,'[1]Temporales 2022'!$F$146:$F$362)</f>
        <v>#N/A</v>
      </c>
      <c r="J867" s="45" t="e">
        <f>_xlfn.XLOOKUP(Tabla12[[#This Row],[nodoc]],'[1]Temporales 2022'!$B$146:$B$362,'[1]Temporales 2022'!$G$146:$G$362)</f>
        <v>#N/A</v>
      </c>
      <c r="K867" s="43">
        <v>28000</v>
      </c>
      <c r="L867" s="46">
        <v>0</v>
      </c>
      <c r="M867" s="43">
        <v>851.2</v>
      </c>
      <c r="N867" s="43">
        <v>803.6</v>
      </c>
      <c r="O867" s="44">
        <f>+Tabla12[[#This Row],[sbruto]]-Tabla12[[#This Row],[Impuesto Sobre la R]]-Tabla12[[#This Row],[Seguro Familiar de]]-Tabla12[[#This Row],[AFP]]-Tabla12[[#This Row],[sneto]]</f>
        <v>15954.83</v>
      </c>
      <c r="P867" s="41">
        <v>10390.370000000001</v>
      </c>
      <c r="Q867" s="15" t="str" cm="1">
        <f t="array" ref="Q867">_xlfn.XLOOKUP(Tabla12[[#This Row],[codigo]],Tabla5[codigo],LEFT(Tabla5[Genero],1))</f>
        <v>M</v>
      </c>
      <c r="R867" s="15" t="str">
        <f>_xlfn.XLOOKUP(Tabla12[[#This Row],[codigo]],Tabla5[codigo],Tabla5[Lugar Funciones Codigo])</f>
        <v>01.83.03.04</v>
      </c>
    </row>
    <row r="868" spans="1:18">
      <c r="A868" s="40" t="s">
        <v>11</v>
      </c>
      <c r="B868" s="40" t="str">
        <f t="shared" si="13"/>
        <v>2.1.1.1.0122300687054</v>
      </c>
      <c r="C868" s="40" t="str">
        <f>_xlfn.XLOOKUP(A868,ctas[Tipo Empleado],ctas[cta])</f>
        <v>2.1.1.1.01</v>
      </c>
      <c r="D868" s="40" t="s">
        <v>1483</v>
      </c>
      <c r="E868" s="40" t="str">
        <f>_xlfn.XLOOKUP(Tabla12[[#This Row],[codigo]],Tabla5[codigo],Tabla5[Empleado])</f>
        <v>ESTHEFANY AMINTA PEREZ ADAMES</v>
      </c>
      <c r="F868" s="40" t="str">
        <f>_xlfn.XLOOKUP(Tabla12[[#This Row],[codigo]],Tabla5[codigo],Tabla5[Cargo])</f>
        <v>GUIA BILINGUE</v>
      </c>
      <c r="G868" s="40" t="str">
        <f>_xlfn.XLOOKUP(Tabla12[[#This Row],[codigo]],Tabla5[codigo],Tabla5[Lugar Funciones])</f>
        <v>DIRECCION GENERAL DE MUSEOS</v>
      </c>
      <c r="H868" s="45" t="str">
        <f>Tabla12[[#This Row],[TIPO]]</f>
        <v>FIJO</v>
      </c>
      <c r="I868" s="45" t="e">
        <f>_xlfn.XLOOKUP(Tabla12[[#This Row],[nodoc]],'[1]Temporales 2022'!$B$146:$B$362,'[1]Temporales 2022'!$F$146:$F$362)</f>
        <v>#N/A</v>
      </c>
      <c r="J868" s="45" t="e">
        <f>_xlfn.XLOOKUP(Tabla12[[#This Row],[nodoc]],'[1]Temporales 2022'!$B$146:$B$362,'[1]Temporales 2022'!$G$146:$G$362)</f>
        <v>#N/A</v>
      </c>
      <c r="K868" s="43">
        <v>28000</v>
      </c>
      <c r="L868" s="46">
        <v>0</v>
      </c>
      <c r="M868" s="43">
        <v>851.2</v>
      </c>
      <c r="N868" s="43">
        <v>803.6</v>
      </c>
      <c r="O868" s="44">
        <f>+Tabla12[[#This Row],[sbruto]]-Tabla12[[#This Row],[Impuesto Sobre la R]]-Tabla12[[#This Row],[Seguro Familiar de]]-Tabla12[[#This Row],[AFP]]-Tabla12[[#This Row],[sneto]]</f>
        <v>2825.2400000000016</v>
      </c>
      <c r="P868" s="41">
        <v>23519.96</v>
      </c>
      <c r="Q868" s="15" t="str" cm="1">
        <f t="array" ref="Q868">_xlfn.XLOOKUP(Tabla12[[#This Row],[codigo]],Tabla5[codigo],LEFT(Tabla5[Genero],1))</f>
        <v>F</v>
      </c>
      <c r="R868" s="15" t="str">
        <f>_xlfn.XLOOKUP(Tabla12[[#This Row],[codigo]],Tabla5[codigo],Tabla5[Lugar Funciones Codigo])</f>
        <v>01.83.03.04</v>
      </c>
    </row>
    <row r="869" spans="1:18">
      <c r="A869" s="40" t="s">
        <v>11</v>
      </c>
      <c r="B869" s="40" t="str">
        <f t="shared" si="13"/>
        <v>2.1.1.1.0140239996990</v>
      </c>
      <c r="C869" s="40" t="str">
        <f>_xlfn.XLOOKUP(A869,ctas[Tipo Empleado],ctas[cta])</f>
        <v>2.1.1.1.01</v>
      </c>
      <c r="D869" s="40" t="s">
        <v>2564</v>
      </c>
      <c r="E869" s="40" t="str">
        <f>_xlfn.XLOOKUP(Tabla12[[#This Row],[codigo]],Tabla5[codigo],Tabla5[Empleado])</f>
        <v>FRANCISCO RAFAEL MIRELES PEREZ</v>
      </c>
      <c r="F869" s="40" t="str">
        <f>_xlfn.XLOOKUP(Tabla12[[#This Row],[codigo]],Tabla5[codigo],Tabla5[Cargo])</f>
        <v>GUIA DE MUSEO</v>
      </c>
      <c r="G869" s="40" t="str">
        <f>_xlfn.XLOOKUP(Tabla12[[#This Row],[codigo]],Tabla5[codigo],Tabla5[Lugar Funciones])</f>
        <v>DIRECCION GENERAL DE MUSEOS</v>
      </c>
      <c r="H869" s="45" t="str">
        <f>Tabla12[[#This Row],[TIPO]]</f>
        <v>FIJO</v>
      </c>
      <c r="I869" s="45" t="e">
        <f>_xlfn.XLOOKUP(Tabla12[[#This Row],[nodoc]],'[1]Temporales 2022'!$B$146:$B$362,'[1]Temporales 2022'!$F$146:$F$362)</f>
        <v>#N/A</v>
      </c>
      <c r="J869" s="45" t="e">
        <f>_xlfn.XLOOKUP(Tabla12[[#This Row],[nodoc]],'[1]Temporales 2022'!$B$146:$B$362,'[1]Temporales 2022'!$G$146:$G$362)</f>
        <v>#N/A</v>
      </c>
      <c r="K869" s="43">
        <v>28000</v>
      </c>
      <c r="L869" s="46">
        <v>0</v>
      </c>
      <c r="M869" s="43">
        <v>851.2</v>
      </c>
      <c r="N869" s="43">
        <v>803.6</v>
      </c>
      <c r="O869" s="44">
        <f>+Tabla12[[#This Row],[sbruto]]-Tabla12[[#This Row],[Impuesto Sobre la R]]-Tabla12[[#This Row],[Seguro Familiar de]]-Tabla12[[#This Row],[AFP]]-Tabla12[[#This Row],[sneto]]</f>
        <v>25</v>
      </c>
      <c r="P869" s="41">
        <v>26320.2</v>
      </c>
      <c r="Q869" s="15" t="str" cm="1">
        <f t="array" ref="Q869">_xlfn.XLOOKUP(Tabla12[[#This Row],[codigo]],Tabla5[codigo],LEFT(Tabla5[Genero],1))</f>
        <v>M</v>
      </c>
      <c r="R869" s="15" t="str">
        <f>_xlfn.XLOOKUP(Tabla12[[#This Row],[codigo]],Tabla5[codigo],Tabla5[Lugar Funciones Codigo])</f>
        <v>01.83.03.04</v>
      </c>
    </row>
    <row r="870" spans="1:18">
      <c r="A870" s="40" t="s">
        <v>11</v>
      </c>
      <c r="B870" s="40" t="str">
        <f t="shared" si="13"/>
        <v>2.1.1.1.0100201310240</v>
      </c>
      <c r="C870" s="40" t="str">
        <f>_xlfn.XLOOKUP(A870,ctas[Tipo Empleado],ctas[cta])</f>
        <v>2.1.1.1.01</v>
      </c>
      <c r="D870" s="40" t="s">
        <v>2615</v>
      </c>
      <c r="E870" s="40" t="str">
        <f>_xlfn.XLOOKUP(Tabla12[[#This Row],[codigo]],Tabla5[codigo],Tabla5[Empleado])</f>
        <v>JUAN ANTONIO HOLGUIN ARIAS</v>
      </c>
      <c r="F870" s="40" t="str">
        <f>_xlfn.XLOOKUP(Tabla12[[#This Row],[codigo]],Tabla5[codigo],Tabla5[Cargo])</f>
        <v>GUIA BILINGUE</v>
      </c>
      <c r="G870" s="40" t="str">
        <f>_xlfn.XLOOKUP(Tabla12[[#This Row],[codigo]],Tabla5[codigo],Tabla5[Lugar Funciones])</f>
        <v>DIRECCION GENERAL DE MUSEOS</v>
      </c>
      <c r="H870" s="43" t="str">
        <f>Tabla12[[#This Row],[TIPO]]</f>
        <v>FIJO</v>
      </c>
      <c r="I870" s="43" t="e">
        <f>_xlfn.XLOOKUP(Tabla12[[#This Row],[nodoc]],'[1]Temporales 2022'!$B$146:$B$362,'[1]Temporales 2022'!$F$146:$F$362)</f>
        <v>#N/A</v>
      </c>
      <c r="J870" s="43" t="e">
        <f>_xlfn.XLOOKUP(Tabla12[[#This Row],[nodoc]],'[1]Temporales 2022'!$B$146:$B$362,'[1]Temporales 2022'!$G$146:$G$362)</f>
        <v>#N/A</v>
      </c>
      <c r="K870" s="43">
        <v>28000</v>
      </c>
      <c r="L870" s="44">
        <v>0</v>
      </c>
      <c r="M870" s="43">
        <v>851.2</v>
      </c>
      <c r="N870" s="43">
        <v>803.6</v>
      </c>
      <c r="O870" s="44">
        <f>+Tabla12[[#This Row],[sbruto]]-Tabla12[[#This Row],[Impuesto Sobre la R]]-Tabla12[[#This Row],[Seguro Familiar de]]-Tabla12[[#This Row],[AFP]]-Tabla12[[#This Row],[sneto]]</f>
        <v>1675.119999999999</v>
      </c>
      <c r="P870" s="41">
        <v>24670.080000000002</v>
      </c>
      <c r="Q870" s="15" t="str" cm="1">
        <f t="array" ref="Q870">_xlfn.XLOOKUP(Tabla12[[#This Row],[codigo]],Tabla5[codigo],LEFT(Tabla5[Genero],1))</f>
        <v>M</v>
      </c>
      <c r="R870" s="15" t="str">
        <f>_xlfn.XLOOKUP(Tabla12[[#This Row],[codigo]],Tabla5[codigo],Tabla5[Lugar Funciones Codigo])</f>
        <v>01.83.03.04</v>
      </c>
    </row>
    <row r="871" spans="1:18">
      <c r="A871" s="40" t="s">
        <v>11</v>
      </c>
      <c r="B871" s="40" t="str">
        <f t="shared" si="13"/>
        <v>2.1.1.1.0100116504671</v>
      </c>
      <c r="C871" s="40" t="str">
        <f>_xlfn.XLOOKUP(A871,ctas[Tipo Empleado],ctas[cta])</f>
        <v>2.1.1.1.01</v>
      </c>
      <c r="D871" s="40" t="s">
        <v>1508</v>
      </c>
      <c r="E871" s="40" t="str">
        <f>_xlfn.XLOOKUP(Tabla12[[#This Row],[codigo]],Tabla5[codigo],Tabla5[Empleado])</f>
        <v>LEIDY SAHILYS SANTIAGO TERRERO</v>
      </c>
      <c r="F871" s="40" t="str">
        <f>_xlfn.XLOOKUP(Tabla12[[#This Row],[codigo]],Tabla5[codigo],Tabla5[Cargo])</f>
        <v>GUIA BILINGUE</v>
      </c>
      <c r="G871" s="40" t="str">
        <f>_xlfn.XLOOKUP(Tabla12[[#This Row],[codigo]],Tabla5[codigo],Tabla5[Lugar Funciones])</f>
        <v>DIRECCION GENERAL DE MUSEOS</v>
      </c>
      <c r="H871" s="45" t="str">
        <f>Tabla12[[#This Row],[TIPO]]</f>
        <v>FIJO</v>
      </c>
      <c r="I871" s="45" t="e">
        <f>_xlfn.XLOOKUP(Tabla12[[#This Row],[nodoc]],'[1]Temporales 2022'!$B$146:$B$362,'[1]Temporales 2022'!$F$146:$F$362)</f>
        <v>#N/A</v>
      </c>
      <c r="J871" s="45" t="e">
        <f>_xlfn.XLOOKUP(Tabla12[[#This Row],[nodoc]],'[1]Temporales 2022'!$B$146:$B$362,'[1]Temporales 2022'!$G$146:$G$362)</f>
        <v>#N/A</v>
      </c>
      <c r="K871" s="43">
        <v>28000</v>
      </c>
      <c r="L871" s="46">
        <v>0</v>
      </c>
      <c r="M871" s="43">
        <v>851.2</v>
      </c>
      <c r="N871" s="43">
        <v>803.6</v>
      </c>
      <c r="O871" s="44">
        <f>+Tabla12[[#This Row],[sbruto]]-Tabla12[[#This Row],[Impuesto Sobre la R]]-Tabla12[[#This Row],[Seguro Familiar de]]-Tabla12[[#This Row],[AFP]]-Tabla12[[#This Row],[sneto]]</f>
        <v>5579</v>
      </c>
      <c r="P871" s="41">
        <v>20766.2</v>
      </c>
      <c r="Q871" s="15" t="str" cm="1">
        <f t="array" ref="Q871">_xlfn.XLOOKUP(Tabla12[[#This Row],[codigo]],Tabla5[codigo],LEFT(Tabla5[Genero],1))</f>
        <v>F</v>
      </c>
      <c r="R871" s="15" t="str">
        <f>_xlfn.XLOOKUP(Tabla12[[#This Row],[codigo]],Tabla5[codigo],Tabla5[Lugar Funciones Codigo])</f>
        <v>01.83.03.04</v>
      </c>
    </row>
    <row r="872" spans="1:18">
      <c r="A872" s="40" t="s">
        <v>11</v>
      </c>
      <c r="B872" s="40" t="str">
        <f t="shared" si="13"/>
        <v>2.1.1.1.0100110866340</v>
      </c>
      <c r="C872" s="40" t="str">
        <f>_xlfn.XLOOKUP(A872,ctas[Tipo Empleado],ctas[cta])</f>
        <v>2.1.1.1.01</v>
      </c>
      <c r="D872" s="40" t="s">
        <v>1509</v>
      </c>
      <c r="E872" s="40" t="str">
        <f>_xlfn.XLOOKUP(Tabla12[[#This Row],[codigo]],Tabla5[codigo],Tabla5[Empleado])</f>
        <v>LEOPOLDO ENRIQUE PEREZ</v>
      </c>
      <c r="F872" s="40" t="str">
        <f>_xlfn.XLOOKUP(Tabla12[[#This Row],[codigo]],Tabla5[codigo],Tabla5[Cargo])</f>
        <v>GUIA BILINGUE</v>
      </c>
      <c r="G872" s="40" t="str">
        <f>_xlfn.XLOOKUP(Tabla12[[#This Row],[codigo]],Tabla5[codigo],Tabla5[Lugar Funciones])</f>
        <v>DIRECCION GENERAL DE MUSEOS</v>
      </c>
      <c r="H872" s="43" t="str">
        <f>Tabla12[[#This Row],[TIPO]]</f>
        <v>FIJO</v>
      </c>
      <c r="I872" s="43" t="e">
        <f>_xlfn.XLOOKUP(Tabla12[[#This Row],[nodoc]],'[1]Temporales 2022'!$B$146:$B$362,'[1]Temporales 2022'!$F$146:$F$362)</f>
        <v>#N/A</v>
      </c>
      <c r="J872" s="43" t="e">
        <f>_xlfn.XLOOKUP(Tabla12[[#This Row],[nodoc]],'[1]Temporales 2022'!$B$146:$B$362,'[1]Temporales 2022'!$G$146:$G$362)</f>
        <v>#N/A</v>
      </c>
      <c r="K872" s="43">
        <v>28000</v>
      </c>
      <c r="L872" s="44">
        <v>0</v>
      </c>
      <c r="M872" s="43">
        <v>851.2</v>
      </c>
      <c r="N872" s="43">
        <v>803.6</v>
      </c>
      <c r="O872" s="44">
        <f>+Tabla12[[#This Row],[sbruto]]-Tabla12[[#This Row],[Impuesto Sobre la R]]-Tabla12[[#This Row],[Seguro Familiar de]]-Tabla12[[#This Row],[AFP]]-Tabla12[[#This Row],[sneto]]</f>
        <v>19691.060000000001</v>
      </c>
      <c r="P872" s="41">
        <v>6654.14</v>
      </c>
      <c r="Q872" s="15" t="str" cm="1">
        <f t="array" ref="Q872">_xlfn.XLOOKUP(Tabla12[[#This Row],[codigo]],Tabla5[codigo],LEFT(Tabla5[Genero],1))</f>
        <v>M</v>
      </c>
      <c r="R872" s="15" t="str">
        <f>_xlfn.XLOOKUP(Tabla12[[#This Row],[codigo]],Tabla5[codigo],Tabla5[Lugar Funciones Codigo])</f>
        <v>01.83.03.04</v>
      </c>
    </row>
    <row r="873" spans="1:18">
      <c r="A873" s="40" t="s">
        <v>11</v>
      </c>
      <c r="B873" s="40" t="str">
        <f t="shared" si="13"/>
        <v>2.1.1.1.0100118635747</v>
      </c>
      <c r="C873" s="40" t="str">
        <f>_xlfn.XLOOKUP(A873,ctas[Tipo Empleado],ctas[cta])</f>
        <v>2.1.1.1.01</v>
      </c>
      <c r="D873" s="40" t="s">
        <v>2479</v>
      </c>
      <c r="E873" s="40" t="str">
        <f>_xlfn.XLOOKUP(Tabla12[[#This Row],[codigo]],Tabla5[codigo],Tabla5[Empleado])</f>
        <v>ADOLFO ARTURO SANTOS MATOS</v>
      </c>
      <c r="F873" s="40" t="str">
        <f>_xlfn.XLOOKUP(Tabla12[[#This Row],[codigo]],Tabla5[codigo],Tabla5[Cargo])</f>
        <v>AUXILIAR</v>
      </c>
      <c r="G873" s="40" t="str">
        <f>_xlfn.XLOOKUP(Tabla12[[#This Row],[codigo]],Tabla5[codigo],Tabla5[Lugar Funciones])</f>
        <v>DIRECCION GENERAL DE MUSEOS</v>
      </c>
      <c r="H873" s="45" t="str">
        <f>Tabla12[[#This Row],[TIPO]]</f>
        <v>FIJO</v>
      </c>
      <c r="I873" s="45" t="e">
        <f>_xlfn.XLOOKUP(Tabla12[[#This Row],[nodoc]],'[1]Temporales 2022'!$B$146:$B$362,'[1]Temporales 2022'!$F$146:$F$362)</f>
        <v>#N/A</v>
      </c>
      <c r="J873" s="45" t="e">
        <f>_xlfn.XLOOKUP(Tabla12[[#This Row],[nodoc]],'[1]Temporales 2022'!$B$146:$B$362,'[1]Temporales 2022'!$G$146:$G$362)</f>
        <v>#N/A</v>
      </c>
      <c r="K873" s="43">
        <v>26250</v>
      </c>
      <c r="L873" s="46">
        <v>0</v>
      </c>
      <c r="M873" s="43">
        <v>798</v>
      </c>
      <c r="N873" s="43">
        <v>753.38</v>
      </c>
      <c r="O873" s="44">
        <f>+Tabla12[[#This Row],[sbruto]]-Tabla12[[#This Row],[Impuesto Sobre la R]]-Tabla12[[#This Row],[Seguro Familiar de]]-Tabla12[[#This Row],[AFP]]-Tabla12[[#This Row],[sneto]]</f>
        <v>25</v>
      </c>
      <c r="P873" s="41">
        <v>24673.62</v>
      </c>
      <c r="Q873" s="15" t="str" cm="1">
        <f t="array" ref="Q873">_xlfn.XLOOKUP(Tabla12[[#This Row],[codigo]],Tabla5[codigo],LEFT(Tabla5[Genero],1))</f>
        <v>M</v>
      </c>
      <c r="R873" s="15" t="str">
        <f>_xlfn.XLOOKUP(Tabla12[[#This Row],[codigo]],Tabla5[codigo],Tabla5[Lugar Funciones Codigo])</f>
        <v>01.83.03.04</v>
      </c>
    </row>
    <row r="874" spans="1:18">
      <c r="A874" s="40" t="s">
        <v>11</v>
      </c>
      <c r="B874" s="40" t="str">
        <f t="shared" si="13"/>
        <v>2.1.1.1.0140218997092</v>
      </c>
      <c r="C874" s="40" t="str">
        <f>_xlfn.XLOOKUP(A874,ctas[Tipo Empleado],ctas[cta])</f>
        <v>2.1.1.1.01</v>
      </c>
      <c r="D874" s="40" t="s">
        <v>2527</v>
      </c>
      <c r="E874" s="40" t="str">
        <f>_xlfn.XLOOKUP(Tabla12[[#This Row],[codigo]],Tabla5[codigo],Tabla5[Empleado])</f>
        <v>CRISTAL CUEVAS ROSARIO</v>
      </c>
      <c r="F874" s="40" t="str">
        <f>_xlfn.XLOOKUP(Tabla12[[#This Row],[codigo]],Tabla5[codigo],Tabla5[Cargo])</f>
        <v>SECRETARIO (A)</v>
      </c>
      <c r="G874" s="40" t="str">
        <f>_xlfn.XLOOKUP(Tabla12[[#This Row],[codigo]],Tabla5[codigo],Tabla5[Lugar Funciones])</f>
        <v>DIRECCION GENERAL DE MUSEOS</v>
      </c>
      <c r="H874" s="45" t="str">
        <f>Tabla12[[#This Row],[TIPO]]</f>
        <v>FIJO</v>
      </c>
      <c r="I874" s="45" t="e">
        <f>_xlfn.XLOOKUP(Tabla12[[#This Row],[nodoc]],'[1]Temporales 2022'!$B$146:$B$362,'[1]Temporales 2022'!$F$146:$F$362)</f>
        <v>#N/A</v>
      </c>
      <c r="J874" s="45" t="e">
        <f>_xlfn.XLOOKUP(Tabla12[[#This Row],[nodoc]],'[1]Temporales 2022'!$B$146:$B$362,'[1]Temporales 2022'!$G$146:$G$362)</f>
        <v>#N/A</v>
      </c>
      <c r="K874" s="43">
        <v>26250</v>
      </c>
      <c r="L874" s="46">
        <v>0</v>
      </c>
      <c r="M874" s="43">
        <v>798</v>
      </c>
      <c r="N874" s="43">
        <v>753.38</v>
      </c>
      <c r="O874" s="44">
        <f>+Tabla12[[#This Row],[sbruto]]-Tabla12[[#This Row],[Impuesto Sobre la R]]-Tabla12[[#This Row],[Seguro Familiar de]]-Tabla12[[#This Row],[AFP]]-Tabla12[[#This Row],[sneto]]</f>
        <v>25</v>
      </c>
      <c r="P874" s="41">
        <v>24673.62</v>
      </c>
      <c r="Q874" s="15" t="str" cm="1">
        <f t="array" ref="Q874">_xlfn.XLOOKUP(Tabla12[[#This Row],[codigo]],Tabla5[codigo],LEFT(Tabla5[Genero],1))</f>
        <v>F</v>
      </c>
      <c r="R874" s="15" t="str">
        <f>_xlfn.XLOOKUP(Tabla12[[#This Row],[codigo]],Tabla5[codigo],Tabla5[Lugar Funciones Codigo])</f>
        <v>01.83.03.04</v>
      </c>
    </row>
    <row r="875" spans="1:18">
      <c r="A875" s="40" t="s">
        <v>11</v>
      </c>
      <c r="B875" s="40" t="str">
        <f t="shared" si="13"/>
        <v>2.1.1.1.0122500099878</v>
      </c>
      <c r="C875" s="40" t="str">
        <f>_xlfn.XLOOKUP(A875,ctas[Tipo Empleado],ctas[cta])</f>
        <v>2.1.1.1.01</v>
      </c>
      <c r="D875" s="40" t="s">
        <v>2546</v>
      </c>
      <c r="E875" s="40" t="str">
        <f>_xlfn.XLOOKUP(Tabla12[[#This Row],[codigo]],Tabla5[codigo],Tabla5[Empleado])</f>
        <v>ELSA CAROLINA MELO LIRIANO</v>
      </c>
      <c r="F875" s="40" t="str">
        <f>_xlfn.XLOOKUP(Tabla12[[#This Row],[codigo]],Tabla5[codigo],Tabla5[Cargo])</f>
        <v>AUXILIAR ADMINISTRATIVO (A)</v>
      </c>
      <c r="G875" s="40" t="str">
        <f>_xlfn.XLOOKUP(Tabla12[[#This Row],[codigo]],Tabla5[codigo],Tabla5[Lugar Funciones])</f>
        <v>DIRECCION GENERAL DE MUSEOS</v>
      </c>
      <c r="H875" s="45" t="str">
        <f>Tabla12[[#This Row],[TIPO]]</f>
        <v>FIJO</v>
      </c>
      <c r="I875" s="45" t="e">
        <f>_xlfn.XLOOKUP(Tabla12[[#This Row],[nodoc]],'[1]Temporales 2022'!$B$146:$B$362,'[1]Temporales 2022'!$F$146:$F$362)</f>
        <v>#N/A</v>
      </c>
      <c r="J875" s="45" t="e">
        <f>_xlfn.XLOOKUP(Tabla12[[#This Row],[nodoc]],'[1]Temporales 2022'!$B$146:$B$362,'[1]Temporales 2022'!$G$146:$G$362)</f>
        <v>#N/A</v>
      </c>
      <c r="K875" s="43">
        <v>26250</v>
      </c>
      <c r="L875" s="46">
        <v>0</v>
      </c>
      <c r="M875" s="43">
        <v>798</v>
      </c>
      <c r="N875" s="43">
        <v>753.38</v>
      </c>
      <c r="O875" s="44">
        <f>+Tabla12[[#This Row],[sbruto]]-Tabla12[[#This Row],[Impuesto Sobre la R]]-Tabla12[[#This Row],[Seguro Familiar de]]-Tabla12[[#This Row],[AFP]]-Tabla12[[#This Row],[sneto]]</f>
        <v>5071</v>
      </c>
      <c r="P875" s="41">
        <v>19627.62</v>
      </c>
      <c r="Q875" s="15" t="str" cm="1">
        <f t="array" ref="Q875">_xlfn.XLOOKUP(Tabla12[[#This Row],[codigo]],Tabla5[codigo],LEFT(Tabla5[Genero],1))</f>
        <v>F</v>
      </c>
      <c r="R875" s="15" t="str">
        <f>_xlfn.XLOOKUP(Tabla12[[#This Row],[codigo]],Tabla5[codigo],Tabla5[Lugar Funciones Codigo])</f>
        <v>01.83.03.04</v>
      </c>
    </row>
    <row r="876" spans="1:18">
      <c r="A876" s="40" t="s">
        <v>11</v>
      </c>
      <c r="B876" s="40" t="str">
        <f t="shared" si="13"/>
        <v>2.1.1.1.0100107318008</v>
      </c>
      <c r="C876" s="40" t="str">
        <f>_xlfn.XLOOKUP(A876,ctas[Tipo Empleado],ctas[cta])</f>
        <v>2.1.1.1.01</v>
      </c>
      <c r="D876" s="40" t="s">
        <v>1517</v>
      </c>
      <c r="E876" s="40" t="str">
        <f>_xlfn.XLOOKUP(Tabla12[[#This Row],[codigo]],Tabla5[codigo],Tabla5[Empleado])</f>
        <v>LUZ MARIA MENDEZ</v>
      </c>
      <c r="F876" s="40" t="str">
        <f>_xlfn.XLOOKUP(Tabla12[[#This Row],[codigo]],Tabla5[codigo],Tabla5[Cargo])</f>
        <v>SECRETARIA</v>
      </c>
      <c r="G876" s="40" t="str">
        <f>_xlfn.XLOOKUP(Tabla12[[#This Row],[codigo]],Tabla5[codigo],Tabla5[Lugar Funciones])</f>
        <v>DIRECCION GENERAL DE MUSEOS</v>
      </c>
      <c r="H876" s="45" t="str">
        <f>Tabla12[[#This Row],[TIPO]]</f>
        <v>FIJO</v>
      </c>
      <c r="I876" s="45" t="e">
        <f>_xlfn.XLOOKUP(Tabla12[[#This Row],[nodoc]],'[1]Temporales 2022'!$B$146:$B$362,'[1]Temporales 2022'!$F$146:$F$362)</f>
        <v>#N/A</v>
      </c>
      <c r="J876" s="45" t="e">
        <f>_xlfn.XLOOKUP(Tabla12[[#This Row],[nodoc]],'[1]Temporales 2022'!$B$146:$B$362,'[1]Temporales 2022'!$G$146:$G$362)</f>
        <v>#N/A</v>
      </c>
      <c r="K876" s="43">
        <v>26250</v>
      </c>
      <c r="L876" s="46">
        <v>0</v>
      </c>
      <c r="M876" s="43">
        <v>798</v>
      </c>
      <c r="N876" s="43">
        <v>753.38</v>
      </c>
      <c r="O876" s="44">
        <f>+Tabla12[[#This Row],[sbruto]]-Tabla12[[#This Row],[Impuesto Sobre la R]]-Tabla12[[#This Row],[Seguro Familiar de]]-Tabla12[[#This Row],[AFP]]-Tabla12[[#This Row],[sneto]]</f>
        <v>19666.66</v>
      </c>
      <c r="P876" s="41">
        <v>5031.96</v>
      </c>
      <c r="Q876" s="15" t="str" cm="1">
        <f t="array" ref="Q876">_xlfn.XLOOKUP(Tabla12[[#This Row],[codigo]],Tabla5[codigo],LEFT(Tabla5[Genero],1))</f>
        <v>F</v>
      </c>
      <c r="R876" s="15" t="str">
        <f>_xlfn.XLOOKUP(Tabla12[[#This Row],[codigo]],Tabla5[codigo],Tabla5[Lugar Funciones Codigo])</f>
        <v>01.83.03.04</v>
      </c>
    </row>
    <row r="877" spans="1:18">
      <c r="A877" s="40" t="s">
        <v>11</v>
      </c>
      <c r="B877" s="40" t="str">
        <f t="shared" si="13"/>
        <v>2.1.1.1.0100104083035</v>
      </c>
      <c r="C877" s="40" t="str">
        <f>_xlfn.XLOOKUP(A877,ctas[Tipo Empleado],ctas[cta])</f>
        <v>2.1.1.1.01</v>
      </c>
      <c r="D877" s="40" t="s">
        <v>1534</v>
      </c>
      <c r="E877" s="40" t="str">
        <f>_xlfn.XLOOKUP(Tabla12[[#This Row],[codigo]],Tabla5[codigo],Tabla5[Empleado])</f>
        <v>MIGUELINA RAMONA GONZALEZ RIVERA DE SOSA</v>
      </c>
      <c r="F877" s="40" t="str">
        <f>_xlfn.XLOOKUP(Tabla12[[#This Row],[codigo]],Tabla5[codigo],Tabla5[Cargo])</f>
        <v>SECRETARIA</v>
      </c>
      <c r="G877" s="40" t="str">
        <f>_xlfn.XLOOKUP(Tabla12[[#This Row],[codigo]],Tabla5[codigo],Tabla5[Lugar Funciones])</f>
        <v>DIRECCION GENERAL DE MUSEOS</v>
      </c>
      <c r="H877" s="45" t="str">
        <f>Tabla12[[#This Row],[TIPO]]</f>
        <v>FIJO</v>
      </c>
      <c r="I877" s="45" t="e">
        <f>_xlfn.XLOOKUP(Tabla12[[#This Row],[nodoc]],'[1]Temporales 2022'!$B$146:$B$362,'[1]Temporales 2022'!$F$146:$F$362)</f>
        <v>#N/A</v>
      </c>
      <c r="J877" s="45" t="e">
        <f>_xlfn.XLOOKUP(Tabla12[[#This Row],[nodoc]],'[1]Temporales 2022'!$B$146:$B$362,'[1]Temporales 2022'!$G$146:$G$362)</f>
        <v>#N/A</v>
      </c>
      <c r="K877" s="43">
        <v>26250</v>
      </c>
      <c r="L877" s="46">
        <v>0</v>
      </c>
      <c r="M877" s="43">
        <v>798</v>
      </c>
      <c r="N877" s="43">
        <v>753.38</v>
      </c>
      <c r="O877" s="44">
        <f>+Tabla12[[#This Row],[sbruto]]-Tabla12[[#This Row],[Impuesto Sobre la R]]-Tabla12[[#This Row],[Seguro Familiar de]]-Tabla12[[#This Row],[AFP]]-Tabla12[[#This Row],[sneto]]</f>
        <v>10279.999999999998</v>
      </c>
      <c r="P877" s="41">
        <v>14418.62</v>
      </c>
      <c r="Q877" s="15" t="str" cm="1">
        <f t="array" ref="Q877">_xlfn.XLOOKUP(Tabla12[[#This Row],[codigo]],Tabla5[codigo],LEFT(Tabla5[Genero],1))</f>
        <v>F</v>
      </c>
      <c r="R877" s="15" t="str">
        <f>_xlfn.XLOOKUP(Tabla12[[#This Row],[codigo]],Tabla5[codigo],Tabla5[Lugar Funciones Codigo])</f>
        <v>01.83.03.04</v>
      </c>
    </row>
    <row r="878" spans="1:18">
      <c r="A878" s="40" t="s">
        <v>11</v>
      </c>
      <c r="B878" s="40" t="str">
        <f t="shared" si="13"/>
        <v>2.1.1.1.0100112351119</v>
      </c>
      <c r="C878" s="40" t="str">
        <f>_xlfn.XLOOKUP(A878,ctas[Tipo Empleado],ctas[cta])</f>
        <v>2.1.1.1.01</v>
      </c>
      <c r="D878" s="40" t="s">
        <v>1548</v>
      </c>
      <c r="E878" s="40" t="str">
        <f>_xlfn.XLOOKUP(Tabla12[[#This Row],[codigo]],Tabla5[codigo],Tabla5[Empleado])</f>
        <v>RAMONA FRANCISCA RODRIGUEZ DE LEON</v>
      </c>
      <c r="F878" s="40" t="str">
        <f>_xlfn.XLOOKUP(Tabla12[[#This Row],[codigo]],Tabla5[codigo],Tabla5[Cargo])</f>
        <v>ENC. DPTO. DE CONTABILIDAD</v>
      </c>
      <c r="G878" s="40" t="str">
        <f>_xlfn.XLOOKUP(Tabla12[[#This Row],[codigo]],Tabla5[codigo],Tabla5[Lugar Funciones])</f>
        <v>DIRECCION GENERAL DE MUSEOS</v>
      </c>
      <c r="H878" s="45" t="str">
        <f>Tabla12[[#This Row],[TIPO]]</f>
        <v>FIJO</v>
      </c>
      <c r="I878" s="45" t="e">
        <f>_xlfn.XLOOKUP(Tabla12[[#This Row],[nodoc]],'[1]Temporales 2022'!$B$146:$B$362,'[1]Temporales 2022'!$F$146:$F$362)</f>
        <v>#N/A</v>
      </c>
      <c r="J878" s="45" t="e">
        <f>_xlfn.XLOOKUP(Tabla12[[#This Row],[nodoc]],'[1]Temporales 2022'!$B$146:$B$362,'[1]Temporales 2022'!$G$146:$G$362)</f>
        <v>#N/A</v>
      </c>
      <c r="K878" s="43">
        <v>26250</v>
      </c>
      <c r="L878" s="46">
        <v>0</v>
      </c>
      <c r="M878" s="43">
        <v>798</v>
      </c>
      <c r="N878" s="43">
        <v>753.38</v>
      </c>
      <c r="O878" s="44">
        <f>+Tabla12[[#This Row],[sbruto]]-Tabla12[[#This Row],[Impuesto Sobre la R]]-Tabla12[[#This Row],[Seguro Familiar de]]-Tabla12[[#This Row],[AFP]]-Tabla12[[#This Row],[sneto]]</f>
        <v>18632.199999999997</v>
      </c>
      <c r="P878" s="41">
        <v>6066.42</v>
      </c>
      <c r="Q878" s="15" t="str" cm="1">
        <f t="array" ref="Q878">_xlfn.XLOOKUP(Tabla12[[#This Row],[codigo]],Tabla5[codigo],LEFT(Tabla5[Genero],1))</f>
        <v>F</v>
      </c>
      <c r="R878" s="15" t="str">
        <f>_xlfn.XLOOKUP(Tabla12[[#This Row],[codigo]],Tabla5[codigo],Tabla5[Lugar Funciones Codigo])</f>
        <v>01.83.03.04</v>
      </c>
    </row>
    <row r="879" spans="1:18">
      <c r="A879" s="40" t="s">
        <v>11</v>
      </c>
      <c r="B879" s="40" t="str">
        <f t="shared" si="13"/>
        <v>2.1.1.1.0103800177994</v>
      </c>
      <c r="C879" s="40" t="str">
        <f>_xlfn.XLOOKUP(A879,ctas[Tipo Empleado],ctas[cta])</f>
        <v>2.1.1.1.01</v>
      </c>
      <c r="D879" s="40" t="s">
        <v>2705</v>
      </c>
      <c r="E879" s="40" t="str">
        <f>_xlfn.XLOOKUP(Tabla12[[#This Row],[codigo]],Tabla5[codigo],Tabla5[Empleado])</f>
        <v>SAIRA MOLINA PADILLA</v>
      </c>
      <c r="F879" s="40" t="str">
        <f>_xlfn.XLOOKUP(Tabla12[[#This Row],[codigo]],Tabla5[codigo],Tabla5[Cargo])</f>
        <v>CAJERO (A)</v>
      </c>
      <c r="G879" s="40" t="str">
        <f>_xlfn.XLOOKUP(Tabla12[[#This Row],[codigo]],Tabla5[codigo],Tabla5[Lugar Funciones])</f>
        <v>DIRECCION GENERAL DE MUSEOS</v>
      </c>
      <c r="H879" s="45" t="str">
        <f>Tabla12[[#This Row],[TIPO]]</f>
        <v>FIJO</v>
      </c>
      <c r="I879" s="45" t="e">
        <f>_xlfn.XLOOKUP(Tabla12[[#This Row],[nodoc]],'[1]Temporales 2022'!$B$146:$B$362,'[1]Temporales 2022'!$F$146:$F$362)</f>
        <v>#N/A</v>
      </c>
      <c r="J879" s="45" t="e">
        <f>_xlfn.XLOOKUP(Tabla12[[#This Row],[nodoc]],'[1]Temporales 2022'!$B$146:$B$362,'[1]Temporales 2022'!$G$146:$G$362)</f>
        <v>#N/A</v>
      </c>
      <c r="K879" s="43">
        <v>26250</v>
      </c>
      <c r="L879" s="46">
        <v>0</v>
      </c>
      <c r="M879" s="43">
        <v>798</v>
      </c>
      <c r="N879" s="43">
        <v>753.38</v>
      </c>
      <c r="O879" s="44">
        <f>+Tabla12[[#This Row],[sbruto]]-Tabla12[[#This Row],[Impuesto Sobre la R]]-Tabla12[[#This Row],[Seguro Familiar de]]-Tabla12[[#This Row],[AFP]]-Tabla12[[#This Row],[sneto]]</f>
        <v>1675.119999999999</v>
      </c>
      <c r="P879" s="41">
        <v>23023.5</v>
      </c>
      <c r="Q879" s="15" t="str" cm="1">
        <f t="array" ref="Q879">_xlfn.XLOOKUP(Tabla12[[#This Row],[codigo]],Tabla5[codigo],LEFT(Tabla5[Genero],1))</f>
        <v>F</v>
      </c>
      <c r="R879" s="15" t="str">
        <f>_xlfn.XLOOKUP(Tabla12[[#This Row],[codigo]],Tabla5[codigo],Tabla5[Lugar Funciones Codigo])</f>
        <v>01.83.03.04</v>
      </c>
    </row>
    <row r="880" spans="1:18">
      <c r="A880" s="40" t="s">
        <v>11</v>
      </c>
      <c r="B880" s="40" t="str">
        <f t="shared" si="13"/>
        <v>2.1.1.1.0100100040120</v>
      </c>
      <c r="C880" s="40" t="str">
        <f>_xlfn.XLOOKUP(A880,ctas[Tipo Empleado],ctas[cta])</f>
        <v>2.1.1.1.01</v>
      </c>
      <c r="D880" s="40" t="s">
        <v>2724</v>
      </c>
      <c r="E880" s="40" t="str">
        <f>_xlfn.XLOOKUP(Tabla12[[#This Row],[codigo]],Tabla5[codigo],Tabla5[Empleado])</f>
        <v>VICTOR RAMON AVILA SUERO</v>
      </c>
      <c r="F880" s="40" t="str">
        <f>_xlfn.XLOOKUP(Tabla12[[#This Row],[codigo]],Tabla5[codigo],Tabla5[Cargo])</f>
        <v>INVESTIGADORA</v>
      </c>
      <c r="G880" s="40" t="str">
        <f>_xlfn.XLOOKUP(Tabla12[[#This Row],[codigo]],Tabla5[codigo],Tabla5[Lugar Funciones])</f>
        <v>DIRECCION GENERAL DE MUSEOS</v>
      </c>
      <c r="H880" s="45" t="str">
        <f>Tabla12[[#This Row],[TIPO]]</f>
        <v>FIJO</v>
      </c>
      <c r="I880" s="45" t="e">
        <f>_xlfn.XLOOKUP(Tabla12[[#This Row],[nodoc]],'[1]Temporales 2022'!$B$146:$B$362,'[1]Temporales 2022'!$F$146:$F$362)</f>
        <v>#N/A</v>
      </c>
      <c r="J880" s="45" t="e">
        <f>_xlfn.XLOOKUP(Tabla12[[#This Row],[nodoc]],'[1]Temporales 2022'!$B$146:$B$362,'[1]Temporales 2022'!$G$146:$G$362)</f>
        <v>#N/A</v>
      </c>
      <c r="K880" s="43">
        <v>26250</v>
      </c>
      <c r="L880" s="46">
        <v>0</v>
      </c>
      <c r="M880" s="43">
        <v>798</v>
      </c>
      <c r="N880" s="43">
        <v>753.38</v>
      </c>
      <c r="O880" s="44">
        <f>+Tabla12[[#This Row],[sbruto]]-Tabla12[[#This Row],[Impuesto Sobre la R]]-Tabla12[[#This Row],[Seguro Familiar de]]-Tabla12[[#This Row],[AFP]]-Tabla12[[#This Row],[sneto]]</f>
        <v>25</v>
      </c>
      <c r="P880" s="41">
        <v>24673.62</v>
      </c>
      <c r="Q880" s="15" t="str" cm="1">
        <f t="array" ref="Q880">_xlfn.XLOOKUP(Tabla12[[#This Row],[codigo]],Tabla5[codigo],LEFT(Tabla5[Genero],1))</f>
        <v>M</v>
      </c>
      <c r="R880" s="15" t="str">
        <f>_xlfn.XLOOKUP(Tabla12[[#This Row],[codigo]],Tabla5[codigo],Tabla5[Lugar Funciones Codigo])</f>
        <v>01.83.03.04</v>
      </c>
    </row>
    <row r="881" spans="1:18">
      <c r="A881" s="40" t="s">
        <v>11</v>
      </c>
      <c r="B881" s="40" t="str">
        <f t="shared" si="13"/>
        <v>2.1.1.1.0100105756191</v>
      </c>
      <c r="C881" s="40" t="str">
        <f>_xlfn.XLOOKUP(A881,ctas[Tipo Empleado],ctas[cta])</f>
        <v>2.1.1.1.01</v>
      </c>
      <c r="D881" s="40" t="s">
        <v>1449</v>
      </c>
      <c r="E881" s="40" t="str">
        <f>_xlfn.XLOOKUP(Tabla12[[#This Row],[codigo]],Tabla5[codigo],Tabla5[Empleado])</f>
        <v>ADA RAMONA PEREZ ROJAS DE VILLAVIZAR</v>
      </c>
      <c r="F881" s="40" t="str">
        <f>_xlfn.XLOOKUP(Tabla12[[#This Row],[codigo]],Tabla5[codigo],Tabla5[Cargo])</f>
        <v>ENC. DE ARCHIVO Y CORRESP.</v>
      </c>
      <c r="G881" s="40" t="str">
        <f>_xlfn.XLOOKUP(Tabla12[[#This Row],[codigo]],Tabla5[codigo],Tabla5[Lugar Funciones])</f>
        <v>DIRECCION GENERAL DE MUSEOS</v>
      </c>
      <c r="H881" s="45" t="str">
        <f>Tabla12[[#This Row],[TIPO]]</f>
        <v>FIJO</v>
      </c>
      <c r="I881" s="45" t="e">
        <f>_xlfn.XLOOKUP(Tabla12[[#This Row],[nodoc]],'[1]Temporales 2022'!$B$146:$B$362,'[1]Temporales 2022'!$F$146:$F$362)</f>
        <v>#N/A</v>
      </c>
      <c r="J881" s="45" t="e">
        <f>_xlfn.XLOOKUP(Tabla12[[#This Row],[nodoc]],'[1]Temporales 2022'!$B$146:$B$362,'[1]Temporales 2022'!$G$146:$G$362)</f>
        <v>#N/A</v>
      </c>
      <c r="K881" s="43">
        <v>25000</v>
      </c>
      <c r="L881" s="46">
        <v>0</v>
      </c>
      <c r="M881" s="43">
        <v>760</v>
      </c>
      <c r="N881" s="43">
        <v>717.5</v>
      </c>
      <c r="O881" s="44">
        <f>+Tabla12[[#This Row],[sbruto]]-Tabla12[[#This Row],[Impuesto Sobre la R]]-Tabla12[[#This Row],[Seguro Familiar de]]-Tabla12[[#This Row],[AFP]]-Tabla12[[#This Row],[sneto]]</f>
        <v>11333.47</v>
      </c>
      <c r="P881" s="41">
        <v>12189.03</v>
      </c>
      <c r="Q881" s="15" t="str" cm="1">
        <f t="array" ref="Q881">_xlfn.XLOOKUP(Tabla12[[#This Row],[codigo]],Tabla5[codigo],LEFT(Tabla5[Genero],1))</f>
        <v>F</v>
      </c>
      <c r="R881" s="15" t="str">
        <f>_xlfn.XLOOKUP(Tabla12[[#This Row],[codigo]],Tabla5[codigo],Tabla5[Lugar Funciones Codigo])</f>
        <v>01.83.03.04</v>
      </c>
    </row>
    <row r="882" spans="1:18">
      <c r="A882" s="40" t="s">
        <v>11</v>
      </c>
      <c r="B882" s="40" t="str">
        <f t="shared" si="13"/>
        <v>2.1.1.1.0100106537376</v>
      </c>
      <c r="C882" s="40" t="str">
        <f>_xlfn.XLOOKUP(A882,ctas[Tipo Empleado],ctas[cta])</f>
        <v>2.1.1.1.01</v>
      </c>
      <c r="D882" s="40" t="s">
        <v>2483</v>
      </c>
      <c r="E882" s="40" t="str">
        <f>_xlfn.XLOOKUP(Tabla12[[#This Row],[codigo]],Tabla5[codigo],Tabla5[Empleado])</f>
        <v>AGUSTIN GUZMAN PEREZ</v>
      </c>
      <c r="F882" s="40" t="str">
        <f>_xlfn.XLOOKUP(Tabla12[[#This Row],[codigo]],Tabla5[codigo],Tabla5[Cargo])</f>
        <v>VIGILANTE DE SALA</v>
      </c>
      <c r="G882" s="40" t="str">
        <f>_xlfn.XLOOKUP(Tabla12[[#This Row],[codigo]],Tabla5[codigo],Tabla5[Lugar Funciones])</f>
        <v>DIRECCION GENERAL DE MUSEOS</v>
      </c>
      <c r="H882" s="45" t="str">
        <f>Tabla12[[#This Row],[TIPO]]</f>
        <v>FIJO</v>
      </c>
      <c r="I882" s="45" t="e">
        <f>_xlfn.XLOOKUP(Tabla12[[#This Row],[nodoc]],'[1]Temporales 2022'!$B$146:$B$362,'[1]Temporales 2022'!$F$146:$F$362)</f>
        <v>#N/A</v>
      </c>
      <c r="J882" s="45" t="e">
        <f>_xlfn.XLOOKUP(Tabla12[[#This Row],[nodoc]],'[1]Temporales 2022'!$B$146:$B$362,'[1]Temporales 2022'!$G$146:$G$362)</f>
        <v>#N/A</v>
      </c>
      <c r="K882" s="43">
        <v>25000</v>
      </c>
      <c r="L882" s="46">
        <v>0</v>
      </c>
      <c r="M882" s="43">
        <v>760</v>
      </c>
      <c r="N882" s="43">
        <v>717.5</v>
      </c>
      <c r="O882" s="44">
        <f>+Tabla12[[#This Row],[sbruto]]-Tabla12[[#This Row],[Impuesto Sobre la R]]-Tabla12[[#This Row],[Seguro Familiar de]]-Tabla12[[#This Row],[AFP]]-Tabla12[[#This Row],[sneto]]</f>
        <v>25</v>
      </c>
      <c r="P882" s="41">
        <v>23497.5</v>
      </c>
      <c r="Q882" s="15" t="str" cm="1">
        <f t="array" ref="Q882">_xlfn.XLOOKUP(Tabla12[[#This Row],[codigo]],Tabla5[codigo],LEFT(Tabla5[Genero],1))</f>
        <v>M</v>
      </c>
      <c r="R882" s="15" t="str">
        <f>_xlfn.XLOOKUP(Tabla12[[#This Row],[codigo]],Tabla5[codigo],Tabla5[Lugar Funciones Codigo])</f>
        <v>01.83.03.04</v>
      </c>
    </row>
    <row r="883" spans="1:18">
      <c r="A883" s="40" t="s">
        <v>11</v>
      </c>
      <c r="B883" s="40" t="str">
        <f t="shared" si="13"/>
        <v>2.1.1.1.0100102373669</v>
      </c>
      <c r="C883" s="40" t="str">
        <f>_xlfn.XLOOKUP(A883,ctas[Tipo Empleado],ctas[cta])</f>
        <v>2.1.1.1.01</v>
      </c>
      <c r="D883" s="40" t="s">
        <v>1451</v>
      </c>
      <c r="E883" s="40" t="str">
        <f>_xlfn.XLOOKUP(Tabla12[[#This Row],[codigo]],Tabla5[codigo],Tabla5[Empleado])</f>
        <v>ALBANIA GONZALEZ RUIZ</v>
      </c>
      <c r="F883" s="40" t="str">
        <f>_xlfn.XLOOKUP(Tabla12[[#This Row],[codigo]],Tabla5[codigo],Tabla5[Cargo])</f>
        <v>SECRETARIA MUSEOS</v>
      </c>
      <c r="G883" s="40" t="str">
        <f>_xlfn.XLOOKUP(Tabla12[[#This Row],[codigo]],Tabla5[codigo],Tabla5[Lugar Funciones])</f>
        <v>DIRECCION GENERAL DE MUSEOS</v>
      </c>
      <c r="H883" s="43" t="str">
        <f>Tabla12[[#This Row],[TIPO]]</f>
        <v>FIJO</v>
      </c>
      <c r="I883" s="43" t="e">
        <f>_xlfn.XLOOKUP(Tabla12[[#This Row],[nodoc]],'[1]Temporales 2022'!$B$146:$B$362,'[1]Temporales 2022'!$F$146:$F$362)</f>
        <v>#N/A</v>
      </c>
      <c r="J883" s="43" t="e">
        <f>_xlfn.XLOOKUP(Tabla12[[#This Row],[nodoc]],'[1]Temporales 2022'!$B$146:$B$362,'[1]Temporales 2022'!$G$146:$G$362)</f>
        <v>#N/A</v>
      </c>
      <c r="K883" s="43">
        <v>25000</v>
      </c>
      <c r="L883" s="44">
        <v>0</v>
      </c>
      <c r="M883" s="43">
        <v>760</v>
      </c>
      <c r="N883" s="43">
        <v>717.5</v>
      </c>
      <c r="O883" s="44">
        <f>+Tabla12[[#This Row],[sbruto]]-Tabla12[[#This Row],[Impuesto Sobre la R]]-Tabla12[[#This Row],[Seguro Familiar de]]-Tabla12[[#This Row],[AFP]]-Tabla12[[#This Row],[sneto]]</f>
        <v>18060.189999999999</v>
      </c>
      <c r="P883" s="41">
        <v>5462.31</v>
      </c>
      <c r="Q883" s="15" t="str" cm="1">
        <f t="array" ref="Q883">_xlfn.XLOOKUP(Tabla12[[#This Row],[codigo]],Tabla5[codigo],LEFT(Tabla5[Genero],1))</f>
        <v>F</v>
      </c>
      <c r="R883" s="15" t="str">
        <f>_xlfn.XLOOKUP(Tabla12[[#This Row],[codigo]],Tabla5[codigo],Tabla5[Lugar Funciones Codigo])</f>
        <v>01.83.03.04</v>
      </c>
    </row>
    <row r="884" spans="1:18">
      <c r="A884" s="40" t="s">
        <v>11</v>
      </c>
      <c r="B884" s="40" t="str">
        <f t="shared" si="13"/>
        <v>2.1.1.1.0100100554401</v>
      </c>
      <c r="C884" s="40" t="str">
        <f>_xlfn.XLOOKUP(A884,ctas[Tipo Empleado],ctas[cta])</f>
        <v>2.1.1.1.01</v>
      </c>
      <c r="D884" s="40" t="s">
        <v>2489</v>
      </c>
      <c r="E884" s="40" t="str">
        <f>_xlfn.XLOOKUP(Tabla12[[#This Row],[codigo]],Tabla5[codigo],Tabla5[Empleado])</f>
        <v>AMADA SUAZO SANCHEZ</v>
      </c>
      <c r="F884" s="40" t="str">
        <f>_xlfn.XLOOKUP(Tabla12[[#This Row],[codigo]],Tabla5[codigo],Tabla5[Cargo])</f>
        <v>VIGILANTE DE SALA</v>
      </c>
      <c r="G884" s="40" t="str">
        <f>_xlfn.XLOOKUP(Tabla12[[#This Row],[codigo]],Tabla5[codigo],Tabla5[Lugar Funciones])</f>
        <v>DIRECCION GENERAL DE MUSEOS</v>
      </c>
      <c r="H884" s="45" t="str">
        <f>Tabla12[[#This Row],[TIPO]]</f>
        <v>FIJO</v>
      </c>
      <c r="I884" s="45" t="e">
        <f>_xlfn.XLOOKUP(Tabla12[[#This Row],[nodoc]],'[1]Temporales 2022'!$B$146:$B$362,'[1]Temporales 2022'!$F$146:$F$362)</f>
        <v>#N/A</v>
      </c>
      <c r="J884" s="45" t="e">
        <f>_xlfn.XLOOKUP(Tabla12[[#This Row],[nodoc]],'[1]Temporales 2022'!$B$146:$B$362,'[1]Temporales 2022'!$G$146:$G$362)</f>
        <v>#N/A</v>
      </c>
      <c r="K884" s="43">
        <v>25000</v>
      </c>
      <c r="L884" s="46">
        <v>0</v>
      </c>
      <c r="M884" s="43">
        <v>760</v>
      </c>
      <c r="N884" s="43">
        <v>717.5</v>
      </c>
      <c r="O884" s="44">
        <f>+Tabla12[[#This Row],[sbruto]]-Tabla12[[#This Row],[Impuesto Sobre la R]]-Tabla12[[#This Row],[Seguro Familiar de]]-Tabla12[[#This Row],[AFP]]-Tabla12[[#This Row],[sneto]]</f>
        <v>3121</v>
      </c>
      <c r="P884" s="41">
        <v>20401.5</v>
      </c>
      <c r="Q884" s="15" t="str" cm="1">
        <f t="array" ref="Q884">_xlfn.XLOOKUP(Tabla12[[#This Row],[codigo]],Tabla5[codigo],LEFT(Tabla5[Genero],1))</f>
        <v>F</v>
      </c>
      <c r="R884" s="15" t="str">
        <f>_xlfn.XLOOKUP(Tabla12[[#This Row],[codigo]],Tabla5[codigo],Tabla5[Lugar Funciones Codigo])</f>
        <v>01.83.03.04</v>
      </c>
    </row>
    <row r="885" spans="1:18">
      <c r="A885" s="40" t="s">
        <v>11</v>
      </c>
      <c r="B885" s="40" t="str">
        <f t="shared" si="13"/>
        <v>2.1.1.1.0100105717532</v>
      </c>
      <c r="C885" s="40" t="str">
        <f>_xlfn.XLOOKUP(A885,ctas[Tipo Empleado],ctas[cta])</f>
        <v>2.1.1.1.01</v>
      </c>
      <c r="D885" s="40" t="s">
        <v>1457</v>
      </c>
      <c r="E885" s="40" t="str">
        <f>_xlfn.XLOOKUP(Tabla12[[#This Row],[codigo]],Tabla5[codigo],Tabla5[Empleado])</f>
        <v>ANA ESTHER SENCION ARAUJO</v>
      </c>
      <c r="F885" s="40" t="str">
        <f>_xlfn.XLOOKUP(Tabla12[[#This Row],[codigo]],Tabla5[codigo],Tabla5[Cargo])</f>
        <v>CAJERO (A)</v>
      </c>
      <c r="G885" s="40" t="str">
        <f>_xlfn.XLOOKUP(Tabla12[[#This Row],[codigo]],Tabla5[codigo],Tabla5[Lugar Funciones])</f>
        <v>DIRECCION GENERAL DE MUSEOS</v>
      </c>
      <c r="H885" s="45" t="str">
        <f>Tabla12[[#This Row],[TIPO]]</f>
        <v>FIJO</v>
      </c>
      <c r="I885" s="45" t="e">
        <f>_xlfn.XLOOKUP(Tabla12[[#This Row],[nodoc]],'[1]Temporales 2022'!$B$146:$B$362,'[1]Temporales 2022'!$F$146:$F$362)</f>
        <v>#N/A</v>
      </c>
      <c r="J885" s="45" t="e">
        <f>_xlfn.XLOOKUP(Tabla12[[#This Row],[nodoc]],'[1]Temporales 2022'!$B$146:$B$362,'[1]Temporales 2022'!$G$146:$G$362)</f>
        <v>#N/A</v>
      </c>
      <c r="K885" s="43">
        <v>25000</v>
      </c>
      <c r="L885" s="46">
        <v>0</v>
      </c>
      <c r="M885" s="43">
        <v>760</v>
      </c>
      <c r="N885" s="43">
        <v>717.5</v>
      </c>
      <c r="O885" s="44">
        <f>+Tabla12[[#This Row],[sbruto]]-Tabla12[[#This Row],[Impuesto Sobre la R]]-Tabla12[[#This Row],[Seguro Familiar de]]-Tabla12[[#This Row],[AFP]]-Tabla12[[#This Row],[sneto]]</f>
        <v>1217</v>
      </c>
      <c r="P885" s="41">
        <v>22305.5</v>
      </c>
      <c r="Q885" s="15" t="str" cm="1">
        <f t="array" ref="Q885">_xlfn.XLOOKUP(Tabla12[[#This Row],[codigo]],Tabla5[codigo],LEFT(Tabla5[Genero],1))</f>
        <v>F</v>
      </c>
      <c r="R885" s="15" t="str">
        <f>_xlfn.XLOOKUP(Tabla12[[#This Row],[codigo]],Tabla5[codigo],Tabla5[Lugar Funciones Codigo])</f>
        <v>01.83.03.04</v>
      </c>
    </row>
    <row r="886" spans="1:18">
      <c r="A886" s="40" t="s">
        <v>11</v>
      </c>
      <c r="B886" s="40" t="str">
        <f t="shared" si="13"/>
        <v>2.1.1.1.0103701055828</v>
      </c>
      <c r="C886" s="40" t="str">
        <f>_xlfn.XLOOKUP(A886,ctas[Tipo Empleado],ctas[cta])</f>
        <v>2.1.1.1.01</v>
      </c>
      <c r="D886" s="40" t="s">
        <v>2495</v>
      </c>
      <c r="E886" s="40" t="str">
        <f>_xlfn.XLOOKUP(Tabla12[[#This Row],[codigo]],Tabla5[codigo],Tabla5[Empleado])</f>
        <v>ANDRI KALEYMI CID RODRIGUEZ</v>
      </c>
      <c r="F886" s="40" t="str">
        <f>_xlfn.XLOOKUP(Tabla12[[#This Row],[codigo]],Tabla5[codigo],Tabla5[Cargo])</f>
        <v>GUIA DE MUSEO</v>
      </c>
      <c r="G886" s="40" t="str">
        <f>_xlfn.XLOOKUP(Tabla12[[#This Row],[codigo]],Tabla5[codigo],Tabla5[Lugar Funciones])</f>
        <v>DIRECCION GENERAL DE MUSEOS</v>
      </c>
      <c r="H886" s="43" t="str">
        <f>Tabla12[[#This Row],[TIPO]]</f>
        <v>FIJO</v>
      </c>
      <c r="I886" s="43" t="e">
        <f>_xlfn.XLOOKUP(Tabla12[[#This Row],[nodoc]],'[1]Temporales 2022'!$B$146:$B$362,'[1]Temporales 2022'!$F$146:$F$362)</f>
        <v>#N/A</v>
      </c>
      <c r="J886" s="43" t="e">
        <f>_xlfn.XLOOKUP(Tabla12[[#This Row],[nodoc]],'[1]Temporales 2022'!$B$146:$B$362,'[1]Temporales 2022'!$G$146:$G$362)</f>
        <v>#N/A</v>
      </c>
      <c r="K886" s="43">
        <v>25000</v>
      </c>
      <c r="L886" s="44">
        <v>0</v>
      </c>
      <c r="M886" s="43">
        <v>760</v>
      </c>
      <c r="N886" s="43">
        <v>717.5</v>
      </c>
      <c r="O886" s="44">
        <f>+Tabla12[[#This Row],[sbruto]]-Tabla12[[#This Row],[Impuesto Sobre la R]]-Tabla12[[#This Row],[Seguro Familiar de]]-Tabla12[[#This Row],[AFP]]-Tabla12[[#This Row],[sneto]]</f>
        <v>25</v>
      </c>
      <c r="P886" s="41">
        <v>23497.5</v>
      </c>
      <c r="Q886" s="15" t="str" cm="1">
        <f t="array" ref="Q886">_xlfn.XLOOKUP(Tabla12[[#This Row],[codigo]],Tabla5[codigo],LEFT(Tabla5[Genero],1))</f>
        <v>F</v>
      </c>
      <c r="R886" s="15" t="str">
        <f>_xlfn.XLOOKUP(Tabla12[[#This Row],[codigo]],Tabla5[codigo],Tabla5[Lugar Funciones Codigo])</f>
        <v>01.83.03.04</v>
      </c>
    </row>
    <row r="887" spans="1:18">
      <c r="A887" s="40" t="s">
        <v>11</v>
      </c>
      <c r="B887" s="40" t="str">
        <f t="shared" si="13"/>
        <v>2.1.1.1.0140200739742</v>
      </c>
      <c r="C887" s="40" t="str">
        <f>_xlfn.XLOOKUP(A887,ctas[Tipo Empleado],ctas[cta])</f>
        <v>2.1.1.1.01</v>
      </c>
      <c r="D887" s="40" t="s">
        <v>2499</v>
      </c>
      <c r="E887" s="40" t="str">
        <f>_xlfn.XLOOKUP(Tabla12[[#This Row],[codigo]],Tabla5[codigo],Tabla5[Empleado])</f>
        <v>ANNERYS ISABEL ADAMES MARTE</v>
      </c>
      <c r="F887" s="40" t="str">
        <f>_xlfn.XLOOKUP(Tabla12[[#This Row],[codigo]],Tabla5[codigo],Tabla5[Cargo])</f>
        <v>GUIA DE MUSEO</v>
      </c>
      <c r="G887" s="40" t="str">
        <f>_xlfn.XLOOKUP(Tabla12[[#This Row],[codigo]],Tabla5[codigo],Tabla5[Lugar Funciones])</f>
        <v>DIRECCION GENERAL DE MUSEOS</v>
      </c>
      <c r="H887" s="45" t="str">
        <f>Tabla12[[#This Row],[TIPO]]</f>
        <v>FIJO</v>
      </c>
      <c r="I887" s="45" t="e">
        <f>_xlfn.XLOOKUP(Tabla12[[#This Row],[nodoc]],'[1]Temporales 2022'!$B$146:$B$362,'[1]Temporales 2022'!$F$146:$F$362)</f>
        <v>#N/A</v>
      </c>
      <c r="J887" s="45" t="e">
        <f>_xlfn.XLOOKUP(Tabla12[[#This Row],[nodoc]],'[1]Temporales 2022'!$B$146:$B$362,'[1]Temporales 2022'!$G$146:$G$362)</f>
        <v>#N/A</v>
      </c>
      <c r="K887" s="43">
        <v>25000</v>
      </c>
      <c r="L887" s="46">
        <v>0</v>
      </c>
      <c r="M887" s="43">
        <v>760</v>
      </c>
      <c r="N887" s="43">
        <v>717.5</v>
      </c>
      <c r="O887" s="44">
        <f>+Tabla12[[#This Row],[sbruto]]-Tabla12[[#This Row],[Impuesto Sobre la R]]-Tabla12[[#This Row],[Seguro Familiar de]]-Tabla12[[#This Row],[AFP]]-Tabla12[[#This Row],[sneto]]</f>
        <v>3771</v>
      </c>
      <c r="P887" s="41">
        <v>19751.5</v>
      </c>
      <c r="Q887" s="15" t="str" cm="1">
        <f t="array" ref="Q887">_xlfn.XLOOKUP(Tabla12[[#This Row],[codigo]],Tabla5[codigo],LEFT(Tabla5[Genero],1))</f>
        <v>F</v>
      </c>
      <c r="R887" s="15" t="str">
        <f>_xlfn.XLOOKUP(Tabla12[[#This Row],[codigo]],Tabla5[codigo],Tabla5[Lugar Funciones Codigo])</f>
        <v>01.83.03.04</v>
      </c>
    </row>
    <row r="888" spans="1:18">
      <c r="A888" s="40" t="s">
        <v>11</v>
      </c>
      <c r="B888" s="40" t="str">
        <f t="shared" si="13"/>
        <v>2.1.1.1.0140233814652</v>
      </c>
      <c r="C888" s="40" t="str">
        <f>_xlfn.XLOOKUP(A888,ctas[Tipo Empleado],ctas[cta])</f>
        <v>2.1.1.1.01</v>
      </c>
      <c r="D888" s="40" t="s">
        <v>2501</v>
      </c>
      <c r="E888" s="40" t="str">
        <f>_xlfn.XLOOKUP(Tabla12[[#This Row],[codigo]],Tabla5[codigo],Tabla5[Empleado])</f>
        <v>ANYARA DE LA CRUZ MORENO</v>
      </c>
      <c r="F888" s="40" t="str">
        <f>_xlfn.XLOOKUP(Tabla12[[#This Row],[codigo]],Tabla5[codigo],Tabla5[Cargo])</f>
        <v>BOLETERO</v>
      </c>
      <c r="G888" s="40" t="str">
        <f>_xlfn.XLOOKUP(Tabla12[[#This Row],[codigo]],Tabla5[codigo],Tabla5[Lugar Funciones])</f>
        <v>DIRECCION GENERAL DE MUSEOS</v>
      </c>
      <c r="H888" s="45" t="str">
        <f>Tabla12[[#This Row],[TIPO]]</f>
        <v>FIJO</v>
      </c>
      <c r="I888" s="45" t="e">
        <f>_xlfn.XLOOKUP(Tabla12[[#This Row],[nodoc]],'[1]Temporales 2022'!$B$146:$B$362,'[1]Temporales 2022'!$F$146:$F$362)</f>
        <v>#N/A</v>
      </c>
      <c r="J888" s="45" t="e">
        <f>_xlfn.XLOOKUP(Tabla12[[#This Row],[nodoc]],'[1]Temporales 2022'!$B$146:$B$362,'[1]Temporales 2022'!$G$146:$G$362)</f>
        <v>#N/A</v>
      </c>
      <c r="K888" s="43">
        <v>25000</v>
      </c>
      <c r="L888" s="46">
        <v>0</v>
      </c>
      <c r="M888" s="43">
        <v>760</v>
      </c>
      <c r="N888" s="43">
        <v>717.5</v>
      </c>
      <c r="O888" s="44">
        <f>+Tabla12[[#This Row],[sbruto]]-Tabla12[[#This Row],[Impuesto Sobre la R]]-Tabla12[[#This Row],[Seguro Familiar de]]-Tabla12[[#This Row],[AFP]]-Tabla12[[#This Row],[sneto]]</f>
        <v>3071</v>
      </c>
      <c r="P888" s="41">
        <v>20451.5</v>
      </c>
      <c r="Q888" s="15" t="str" cm="1">
        <f t="array" ref="Q888">_xlfn.XLOOKUP(Tabla12[[#This Row],[codigo]],Tabla5[codigo],LEFT(Tabla5[Genero],1))</f>
        <v>F</v>
      </c>
      <c r="R888" s="15" t="str">
        <f>_xlfn.XLOOKUP(Tabla12[[#This Row],[codigo]],Tabla5[codigo],Tabla5[Lugar Funciones Codigo])</f>
        <v>01.83.03.04</v>
      </c>
    </row>
    <row r="889" spans="1:18">
      <c r="A889" s="40" t="s">
        <v>11</v>
      </c>
      <c r="B889" s="40" t="str">
        <f t="shared" si="13"/>
        <v>2.1.1.1.0101100404258</v>
      </c>
      <c r="C889" s="40" t="str">
        <f>_xlfn.XLOOKUP(A889,ctas[Tipo Empleado],ctas[cta])</f>
        <v>2.1.1.1.01</v>
      </c>
      <c r="D889" s="40" t="s">
        <v>2502</v>
      </c>
      <c r="E889" s="40" t="str">
        <f>_xlfn.XLOOKUP(Tabla12[[#This Row],[codigo]],Tabla5[codigo],Tabla5[Empleado])</f>
        <v>ARISLEYDA MONTERO LORENZO</v>
      </c>
      <c r="F889" s="40" t="str">
        <f>_xlfn.XLOOKUP(Tabla12[[#This Row],[codigo]],Tabla5[codigo],Tabla5[Cargo])</f>
        <v>BOLETERO</v>
      </c>
      <c r="G889" s="40" t="str">
        <f>_xlfn.XLOOKUP(Tabla12[[#This Row],[codigo]],Tabla5[codigo],Tabla5[Lugar Funciones])</f>
        <v>DIRECCION GENERAL DE MUSEOS</v>
      </c>
      <c r="H889" s="45" t="str">
        <f>Tabla12[[#This Row],[TIPO]]</f>
        <v>FIJO</v>
      </c>
      <c r="I889" s="45" t="e">
        <f>_xlfn.XLOOKUP(Tabla12[[#This Row],[nodoc]],'[1]Temporales 2022'!$B$146:$B$362,'[1]Temporales 2022'!$F$146:$F$362)</f>
        <v>#N/A</v>
      </c>
      <c r="J889" s="45" t="e">
        <f>_xlfn.XLOOKUP(Tabla12[[#This Row],[nodoc]],'[1]Temporales 2022'!$B$146:$B$362,'[1]Temporales 2022'!$G$146:$G$362)</f>
        <v>#N/A</v>
      </c>
      <c r="K889" s="43">
        <v>25000</v>
      </c>
      <c r="L889" s="46">
        <v>0</v>
      </c>
      <c r="M889" s="43">
        <v>760</v>
      </c>
      <c r="N889" s="43">
        <v>717.5</v>
      </c>
      <c r="O889" s="44">
        <f>+Tabla12[[#This Row],[sbruto]]-Tabla12[[#This Row],[Impuesto Sobre la R]]-Tabla12[[#This Row],[Seguro Familiar de]]-Tabla12[[#This Row],[AFP]]-Tabla12[[#This Row],[sneto]]</f>
        <v>3271</v>
      </c>
      <c r="P889" s="41">
        <v>20251.5</v>
      </c>
      <c r="Q889" s="15" t="str" cm="1">
        <f t="array" ref="Q889">_xlfn.XLOOKUP(Tabla12[[#This Row],[codigo]],Tabla5[codigo],LEFT(Tabla5[Genero],1))</f>
        <v>F</v>
      </c>
      <c r="R889" s="15" t="str">
        <f>_xlfn.XLOOKUP(Tabla12[[#This Row],[codigo]],Tabla5[codigo],Tabla5[Lugar Funciones Codigo])</f>
        <v>01.83.03.04</v>
      </c>
    </row>
    <row r="890" spans="1:18">
      <c r="A890" s="40" t="s">
        <v>11</v>
      </c>
      <c r="B890" s="40" t="str">
        <f t="shared" si="13"/>
        <v>2.1.1.1.0140200656136</v>
      </c>
      <c r="C890" s="40" t="str">
        <f>_xlfn.XLOOKUP(A890,ctas[Tipo Empleado],ctas[cta])</f>
        <v>2.1.1.1.01</v>
      </c>
      <c r="D890" s="40" t="s">
        <v>2505</v>
      </c>
      <c r="E890" s="40" t="str">
        <f>_xlfn.XLOOKUP(Tabla12[[#This Row],[codigo]],Tabla5[codigo],Tabla5[Empleado])</f>
        <v>ASHLY ESMERALDA CASTRO CANELA</v>
      </c>
      <c r="F890" s="40" t="str">
        <f>_xlfn.XLOOKUP(Tabla12[[#This Row],[codigo]],Tabla5[codigo],Tabla5[Cargo])</f>
        <v>VIGILANTE DE SALA</v>
      </c>
      <c r="G890" s="40" t="str">
        <f>_xlfn.XLOOKUP(Tabla12[[#This Row],[codigo]],Tabla5[codigo],Tabla5[Lugar Funciones])</f>
        <v>DIRECCION GENERAL DE MUSEOS</v>
      </c>
      <c r="H890" s="45" t="str">
        <f>Tabla12[[#This Row],[TIPO]]</f>
        <v>FIJO</v>
      </c>
      <c r="I890" s="45" t="e">
        <f>_xlfn.XLOOKUP(Tabla12[[#This Row],[nodoc]],'[1]Temporales 2022'!$B$146:$B$362,'[1]Temporales 2022'!$F$146:$F$362)</f>
        <v>#N/A</v>
      </c>
      <c r="J890" s="45" t="e">
        <f>_xlfn.XLOOKUP(Tabla12[[#This Row],[nodoc]],'[1]Temporales 2022'!$B$146:$B$362,'[1]Temporales 2022'!$G$146:$G$362)</f>
        <v>#N/A</v>
      </c>
      <c r="K890" s="43">
        <v>25000</v>
      </c>
      <c r="L890" s="46">
        <v>0</v>
      </c>
      <c r="M890" s="43">
        <v>760</v>
      </c>
      <c r="N890" s="43">
        <v>717.5</v>
      </c>
      <c r="O890" s="44">
        <f>+Tabla12[[#This Row],[sbruto]]-Tabla12[[#This Row],[Impuesto Sobre la R]]-Tabla12[[#This Row],[Seguro Familiar de]]-Tabla12[[#This Row],[AFP]]-Tabla12[[#This Row],[sneto]]</f>
        <v>25</v>
      </c>
      <c r="P890" s="41">
        <v>23497.5</v>
      </c>
      <c r="Q890" s="15" t="str" cm="1">
        <f t="array" ref="Q890">_xlfn.XLOOKUP(Tabla12[[#This Row],[codigo]],Tabla5[codigo],LEFT(Tabla5[Genero],1))</f>
        <v>F</v>
      </c>
      <c r="R890" s="15" t="str">
        <f>_xlfn.XLOOKUP(Tabla12[[#This Row],[codigo]],Tabla5[codigo],Tabla5[Lugar Funciones Codigo])</f>
        <v>01.83.03.04</v>
      </c>
    </row>
    <row r="891" spans="1:18">
      <c r="A891" s="40" t="s">
        <v>11</v>
      </c>
      <c r="B891" s="40" t="str">
        <f t="shared" si="13"/>
        <v>2.1.1.1.0140200723027</v>
      </c>
      <c r="C891" s="40" t="str">
        <f>_xlfn.XLOOKUP(A891,ctas[Tipo Empleado],ctas[cta])</f>
        <v>2.1.1.1.01</v>
      </c>
      <c r="D891" s="40" t="s">
        <v>2507</v>
      </c>
      <c r="E891" s="40" t="str">
        <f>_xlfn.XLOOKUP(Tabla12[[#This Row],[codigo]],Tabla5[codigo],Tabla5[Empleado])</f>
        <v>AZUL ESTHER HELENA DEMORIZI</v>
      </c>
      <c r="F891" s="40" t="str">
        <f>_xlfn.XLOOKUP(Tabla12[[#This Row],[codigo]],Tabla5[codigo],Tabla5[Cargo])</f>
        <v>VIGILANTE DE SALA</v>
      </c>
      <c r="G891" s="40" t="str">
        <f>_xlfn.XLOOKUP(Tabla12[[#This Row],[codigo]],Tabla5[codigo],Tabla5[Lugar Funciones])</f>
        <v>DIRECCION GENERAL DE MUSEOS</v>
      </c>
      <c r="H891" s="43" t="str">
        <f>Tabla12[[#This Row],[TIPO]]</f>
        <v>FIJO</v>
      </c>
      <c r="I891" s="43" t="e">
        <f>_xlfn.XLOOKUP(Tabla12[[#This Row],[nodoc]],'[1]Temporales 2022'!$B$146:$B$362,'[1]Temporales 2022'!$F$146:$F$362)</f>
        <v>#N/A</v>
      </c>
      <c r="J891" s="43" t="e">
        <f>_xlfn.XLOOKUP(Tabla12[[#This Row],[nodoc]],'[1]Temporales 2022'!$B$146:$B$362,'[1]Temporales 2022'!$G$146:$G$362)</f>
        <v>#N/A</v>
      </c>
      <c r="K891" s="43">
        <v>25000</v>
      </c>
      <c r="L891" s="44">
        <v>0</v>
      </c>
      <c r="M891" s="43">
        <v>760</v>
      </c>
      <c r="N891" s="43">
        <v>717.5</v>
      </c>
      <c r="O891" s="44">
        <f>+Tabla12[[#This Row],[sbruto]]-Tabla12[[#This Row],[Impuesto Sobre la R]]-Tabla12[[#This Row],[Seguro Familiar de]]-Tabla12[[#This Row],[AFP]]-Tabla12[[#This Row],[sneto]]</f>
        <v>1375.119999999999</v>
      </c>
      <c r="P891" s="41">
        <v>22147.38</v>
      </c>
      <c r="Q891" s="15" t="str" cm="1">
        <f t="array" ref="Q891">_xlfn.XLOOKUP(Tabla12[[#This Row],[codigo]],Tabla5[codigo],LEFT(Tabla5[Genero],1))</f>
        <v>F</v>
      </c>
      <c r="R891" s="15" t="str">
        <f>_xlfn.XLOOKUP(Tabla12[[#This Row],[codigo]],Tabla5[codigo],Tabla5[Lugar Funciones Codigo])</f>
        <v>01.83.03.04</v>
      </c>
    </row>
    <row r="892" spans="1:18">
      <c r="A892" s="40" t="s">
        <v>11</v>
      </c>
      <c r="B892" s="40" t="str">
        <f t="shared" si="13"/>
        <v>2.1.1.1.0100116341108</v>
      </c>
      <c r="C892" s="40" t="str">
        <f>_xlfn.XLOOKUP(A892,ctas[Tipo Empleado],ctas[cta])</f>
        <v>2.1.1.1.01</v>
      </c>
      <c r="D892" s="40" t="s">
        <v>2513</v>
      </c>
      <c r="E892" s="40" t="str">
        <f>_xlfn.XLOOKUP(Tabla12[[#This Row],[codigo]],Tabla5[codigo],Tabla5[Empleado])</f>
        <v>CARLOS ALBERTO STANLEY GUZMAN CASTILLO</v>
      </c>
      <c r="F892" s="40" t="str">
        <f>_xlfn.XLOOKUP(Tabla12[[#This Row],[codigo]],Tabla5[codigo],Tabla5[Cargo])</f>
        <v>CHOFER</v>
      </c>
      <c r="G892" s="40" t="str">
        <f>_xlfn.XLOOKUP(Tabla12[[#This Row],[codigo]],Tabla5[codigo],Tabla5[Lugar Funciones])</f>
        <v>DIRECCION GENERAL DE MUSEOS</v>
      </c>
      <c r="H892" s="43" t="str">
        <f>Tabla12[[#This Row],[TIPO]]</f>
        <v>FIJO</v>
      </c>
      <c r="I892" s="43" t="e">
        <f>_xlfn.XLOOKUP(Tabla12[[#This Row],[nodoc]],'[1]Temporales 2022'!$B$146:$B$362,'[1]Temporales 2022'!$F$146:$F$362)</f>
        <v>#N/A</v>
      </c>
      <c r="J892" s="43" t="e">
        <f>_xlfn.XLOOKUP(Tabla12[[#This Row],[nodoc]],'[1]Temporales 2022'!$B$146:$B$362,'[1]Temporales 2022'!$G$146:$G$362)</f>
        <v>#N/A</v>
      </c>
      <c r="K892" s="43">
        <v>25000</v>
      </c>
      <c r="L892" s="44">
        <v>0</v>
      </c>
      <c r="M892" s="43">
        <v>760</v>
      </c>
      <c r="N892" s="43">
        <v>717.5</v>
      </c>
      <c r="O892" s="44">
        <f>+Tabla12[[#This Row],[sbruto]]-Tabla12[[#This Row],[Impuesto Sobre la R]]-Tabla12[[#This Row],[Seguro Familiar de]]-Tabla12[[#This Row],[AFP]]-Tabla12[[#This Row],[sneto]]</f>
        <v>25</v>
      </c>
      <c r="P892" s="41">
        <v>23497.5</v>
      </c>
      <c r="Q892" s="15" t="str" cm="1">
        <f t="array" ref="Q892">_xlfn.XLOOKUP(Tabla12[[#This Row],[codigo]],Tabla5[codigo],LEFT(Tabla5[Genero],1))</f>
        <v>M</v>
      </c>
      <c r="R892" s="15" t="str">
        <f>_xlfn.XLOOKUP(Tabla12[[#This Row],[codigo]],Tabla5[codigo],Tabla5[Lugar Funciones Codigo])</f>
        <v>01.83.03.04</v>
      </c>
    </row>
    <row r="893" spans="1:18">
      <c r="A893" s="40" t="s">
        <v>11</v>
      </c>
      <c r="B893" s="40" t="str">
        <f t="shared" si="13"/>
        <v>2.1.1.1.0100112815998</v>
      </c>
      <c r="C893" s="40" t="str">
        <f>_xlfn.XLOOKUP(A893,ctas[Tipo Empleado],ctas[cta])</f>
        <v>2.1.1.1.01</v>
      </c>
      <c r="D893" s="40" t="s">
        <v>2514</v>
      </c>
      <c r="E893" s="40" t="str">
        <f>_xlfn.XLOOKUP(Tabla12[[#This Row],[codigo]],Tabla5[codigo],Tabla5[Empleado])</f>
        <v>CARLOS ARCENIO DE LOS SANTOS LIRIANO</v>
      </c>
      <c r="F893" s="40" t="str">
        <f>_xlfn.XLOOKUP(Tabla12[[#This Row],[codigo]],Tabla5[codigo],Tabla5[Cargo])</f>
        <v>GUIA BILINGUE</v>
      </c>
      <c r="G893" s="40" t="str">
        <f>_xlfn.XLOOKUP(Tabla12[[#This Row],[codigo]],Tabla5[codigo],Tabla5[Lugar Funciones])</f>
        <v>DIRECCION GENERAL DE MUSEOS</v>
      </c>
      <c r="H893" s="45" t="str">
        <f>Tabla12[[#This Row],[TIPO]]</f>
        <v>FIJO</v>
      </c>
      <c r="I893" s="45" t="e">
        <f>_xlfn.XLOOKUP(Tabla12[[#This Row],[nodoc]],'[1]Temporales 2022'!$B$146:$B$362,'[1]Temporales 2022'!$F$146:$F$362)</f>
        <v>#N/A</v>
      </c>
      <c r="J893" s="45" t="e">
        <f>_xlfn.XLOOKUP(Tabla12[[#This Row],[nodoc]],'[1]Temporales 2022'!$B$146:$B$362,'[1]Temporales 2022'!$G$146:$G$362)</f>
        <v>#N/A</v>
      </c>
      <c r="K893" s="43">
        <v>25000</v>
      </c>
      <c r="L893" s="46">
        <v>0</v>
      </c>
      <c r="M893" s="43">
        <v>760</v>
      </c>
      <c r="N893" s="43">
        <v>717.5</v>
      </c>
      <c r="O893" s="44">
        <f>+Tabla12[[#This Row],[sbruto]]-Tabla12[[#This Row],[Impuesto Sobre la R]]-Tabla12[[#This Row],[Seguro Familiar de]]-Tabla12[[#This Row],[AFP]]-Tabla12[[#This Row],[sneto]]</f>
        <v>325</v>
      </c>
      <c r="P893" s="41">
        <v>23197.5</v>
      </c>
      <c r="Q893" s="15" t="str" cm="1">
        <f t="array" ref="Q893">_xlfn.XLOOKUP(Tabla12[[#This Row],[codigo]],Tabla5[codigo],LEFT(Tabla5[Genero],1))</f>
        <v>M</v>
      </c>
      <c r="R893" s="15" t="str">
        <f>_xlfn.XLOOKUP(Tabla12[[#This Row],[codigo]],Tabla5[codigo],Tabla5[Lugar Funciones Codigo])</f>
        <v>01.83.03.04</v>
      </c>
    </row>
    <row r="894" spans="1:18">
      <c r="A894" s="40" t="s">
        <v>11</v>
      </c>
      <c r="B894" s="40" t="str">
        <f t="shared" si="13"/>
        <v>2.1.1.1.0105900163030</v>
      </c>
      <c r="C894" s="40" t="str">
        <f>_xlfn.XLOOKUP(A894,ctas[Tipo Empleado],ctas[cta])</f>
        <v>2.1.1.1.01</v>
      </c>
      <c r="D894" s="40" t="s">
        <v>2519</v>
      </c>
      <c r="E894" s="40" t="str">
        <f>_xlfn.XLOOKUP(Tabla12[[#This Row],[codigo]],Tabla5[codigo],Tabla5[Empleado])</f>
        <v>CARMEN IDELIS GARCIA BRITO</v>
      </c>
      <c r="F894" s="40" t="str">
        <f>_xlfn.XLOOKUP(Tabla12[[#This Row],[codigo]],Tabla5[codigo],Tabla5[Cargo])</f>
        <v>VIGILANTE DE SALA</v>
      </c>
      <c r="G894" s="40" t="str">
        <f>_xlfn.XLOOKUP(Tabla12[[#This Row],[codigo]],Tabla5[codigo],Tabla5[Lugar Funciones])</f>
        <v>DIRECCION GENERAL DE MUSEOS</v>
      </c>
      <c r="H894" s="45" t="str">
        <f>Tabla12[[#This Row],[TIPO]]</f>
        <v>FIJO</v>
      </c>
      <c r="I894" s="45" t="e">
        <f>_xlfn.XLOOKUP(Tabla12[[#This Row],[nodoc]],'[1]Temporales 2022'!$B$146:$B$362,'[1]Temporales 2022'!$F$146:$F$362)</f>
        <v>#N/A</v>
      </c>
      <c r="J894" s="45" t="e">
        <f>_xlfn.XLOOKUP(Tabla12[[#This Row],[nodoc]],'[1]Temporales 2022'!$B$146:$B$362,'[1]Temporales 2022'!$G$146:$G$362)</f>
        <v>#N/A</v>
      </c>
      <c r="K894" s="43">
        <v>25000</v>
      </c>
      <c r="L894" s="46">
        <v>0</v>
      </c>
      <c r="M894" s="43">
        <v>760</v>
      </c>
      <c r="N894" s="43">
        <v>717.5</v>
      </c>
      <c r="O894" s="44">
        <f>+Tabla12[[#This Row],[sbruto]]-Tabla12[[#This Row],[Impuesto Sobre la R]]-Tabla12[[#This Row],[Seguro Familiar de]]-Tabla12[[#This Row],[AFP]]-Tabla12[[#This Row],[sneto]]</f>
        <v>25</v>
      </c>
      <c r="P894" s="41">
        <v>23497.5</v>
      </c>
      <c r="Q894" s="15" t="str" cm="1">
        <f t="array" ref="Q894">_xlfn.XLOOKUP(Tabla12[[#This Row],[codigo]],Tabla5[codigo],LEFT(Tabla5[Genero],1))</f>
        <v>F</v>
      </c>
      <c r="R894" s="15" t="str">
        <f>_xlfn.XLOOKUP(Tabla12[[#This Row],[codigo]],Tabla5[codigo],Tabla5[Lugar Funciones Codigo])</f>
        <v>01.83.03.04</v>
      </c>
    </row>
    <row r="895" spans="1:18">
      <c r="A895" s="40" t="s">
        <v>11</v>
      </c>
      <c r="B895" s="40" t="str">
        <f t="shared" si="13"/>
        <v>2.1.1.1.0140229768862</v>
      </c>
      <c r="C895" s="40" t="str">
        <f>_xlfn.XLOOKUP(A895,ctas[Tipo Empleado],ctas[cta])</f>
        <v>2.1.1.1.01</v>
      </c>
      <c r="D895" s="40" t="s">
        <v>2520</v>
      </c>
      <c r="E895" s="40" t="str">
        <f>_xlfn.XLOOKUP(Tabla12[[#This Row],[codigo]],Tabla5[codigo],Tabla5[Empleado])</f>
        <v>CAROLIN VIAMELYS VICTORIO DE LA CRUZ</v>
      </c>
      <c r="F895" s="40" t="str">
        <f>_xlfn.XLOOKUP(Tabla12[[#This Row],[codigo]],Tabla5[codigo],Tabla5[Cargo])</f>
        <v>RECEPCIONISTA</v>
      </c>
      <c r="G895" s="40" t="str">
        <f>_xlfn.XLOOKUP(Tabla12[[#This Row],[codigo]],Tabla5[codigo],Tabla5[Lugar Funciones])</f>
        <v>DIRECCION GENERAL DE MUSEOS</v>
      </c>
      <c r="H895" s="43" t="str">
        <f>Tabla12[[#This Row],[TIPO]]</f>
        <v>FIJO</v>
      </c>
      <c r="I895" s="43" t="e">
        <f>_xlfn.XLOOKUP(Tabla12[[#This Row],[nodoc]],'[1]Temporales 2022'!$B$146:$B$362,'[1]Temporales 2022'!$F$146:$F$362)</f>
        <v>#N/A</v>
      </c>
      <c r="J895" s="43" t="e">
        <f>_xlfn.XLOOKUP(Tabla12[[#This Row],[nodoc]],'[1]Temporales 2022'!$B$146:$B$362,'[1]Temporales 2022'!$G$146:$G$362)</f>
        <v>#N/A</v>
      </c>
      <c r="K895" s="43">
        <v>25000</v>
      </c>
      <c r="L895" s="44">
        <v>0</v>
      </c>
      <c r="M895" s="43">
        <v>760</v>
      </c>
      <c r="N895" s="43">
        <v>717.5</v>
      </c>
      <c r="O895" s="44">
        <f>+Tabla12[[#This Row],[sbruto]]-Tabla12[[#This Row],[Impuesto Sobre la R]]-Tabla12[[#This Row],[Seguro Familiar de]]-Tabla12[[#This Row],[AFP]]-Tabla12[[#This Row],[sneto]]</f>
        <v>10071</v>
      </c>
      <c r="P895" s="41">
        <v>13451.5</v>
      </c>
      <c r="Q895" s="15" t="str" cm="1">
        <f t="array" ref="Q895">_xlfn.XLOOKUP(Tabla12[[#This Row],[codigo]],Tabla5[codigo],LEFT(Tabla5[Genero],1))</f>
        <v>F</v>
      </c>
      <c r="R895" s="15" t="str">
        <f>_xlfn.XLOOKUP(Tabla12[[#This Row],[codigo]],Tabla5[codigo],Tabla5[Lugar Funciones Codigo])</f>
        <v>01.83.03.04</v>
      </c>
    </row>
    <row r="896" spans="1:18">
      <c r="A896" s="40" t="s">
        <v>11</v>
      </c>
      <c r="B896" s="40" t="str">
        <f t="shared" si="13"/>
        <v>2.1.1.1.0140220834788</v>
      </c>
      <c r="C896" s="40" t="str">
        <f>_xlfn.XLOOKUP(A896,ctas[Tipo Empleado],ctas[cta])</f>
        <v>2.1.1.1.01</v>
      </c>
      <c r="D896" s="40" t="s">
        <v>2528</v>
      </c>
      <c r="E896" s="40" t="str">
        <f>_xlfn.XLOOKUP(Tabla12[[#This Row],[codigo]],Tabla5[codigo],Tabla5[Empleado])</f>
        <v>DAHIANA CAROLINA MARTINEZ ROMERO</v>
      </c>
      <c r="F896" s="40" t="str">
        <f>_xlfn.XLOOKUP(Tabla12[[#This Row],[codigo]],Tabla5[codigo],Tabla5[Cargo])</f>
        <v>GUIA DE MUSEO</v>
      </c>
      <c r="G896" s="40" t="str">
        <f>_xlfn.XLOOKUP(Tabla12[[#This Row],[codigo]],Tabla5[codigo],Tabla5[Lugar Funciones])</f>
        <v>DIRECCION GENERAL DE MUSEOS</v>
      </c>
      <c r="H896" s="45" t="str">
        <f>Tabla12[[#This Row],[TIPO]]</f>
        <v>FIJO</v>
      </c>
      <c r="I896" s="45" t="e">
        <f>_xlfn.XLOOKUP(Tabla12[[#This Row],[nodoc]],'[1]Temporales 2022'!$B$146:$B$362,'[1]Temporales 2022'!$F$146:$F$362)</f>
        <v>#N/A</v>
      </c>
      <c r="J896" s="45" t="e">
        <f>_xlfn.XLOOKUP(Tabla12[[#This Row],[nodoc]],'[1]Temporales 2022'!$B$146:$B$362,'[1]Temporales 2022'!$G$146:$G$362)</f>
        <v>#N/A</v>
      </c>
      <c r="K896" s="43">
        <v>25000</v>
      </c>
      <c r="L896" s="46">
        <v>0</v>
      </c>
      <c r="M896" s="43">
        <v>760</v>
      </c>
      <c r="N896" s="43">
        <v>717.5</v>
      </c>
      <c r="O896" s="44">
        <f>+Tabla12[[#This Row],[sbruto]]-Tabla12[[#This Row],[Impuesto Sobre la R]]-Tabla12[[#This Row],[Seguro Familiar de]]-Tabla12[[#This Row],[AFP]]-Tabla12[[#This Row],[sneto]]</f>
        <v>3371</v>
      </c>
      <c r="P896" s="41">
        <v>20151.5</v>
      </c>
      <c r="Q896" s="15" t="str" cm="1">
        <f t="array" ref="Q896">_xlfn.XLOOKUP(Tabla12[[#This Row],[codigo]],Tabla5[codigo],LEFT(Tabla5[Genero],1))</f>
        <v>F</v>
      </c>
      <c r="R896" s="15" t="str">
        <f>_xlfn.XLOOKUP(Tabla12[[#This Row],[codigo]],Tabla5[codigo],Tabla5[Lugar Funciones Codigo])</f>
        <v>01.83.03.04</v>
      </c>
    </row>
    <row r="897" spans="1:18">
      <c r="A897" s="40" t="s">
        <v>11</v>
      </c>
      <c r="B897" s="40" t="str">
        <f t="shared" si="13"/>
        <v>2.1.1.1.0100114882327</v>
      </c>
      <c r="C897" s="40" t="str">
        <f>_xlfn.XLOOKUP(A897,ctas[Tipo Empleado],ctas[cta])</f>
        <v>2.1.1.1.01</v>
      </c>
      <c r="D897" s="40" t="s">
        <v>2533</v>
      </c>
      <c r="E897" s="40" t="str">
        <f>_xlfn.XLOOKUP(Tabla12[[#This Row],[codigo]],Tabla5[codigo],Tabla5[Empleado])</f>
        <v>DIEGO JOSE CAMACHO CUEVAS</v>
      </c>
      <c r="F897" s="40" t="str">
        <f>_xlfn.XLOOKUP(Tabla12[[#This Row],[codigo]],Tabla5[codigo],Tabla5[Cargo])</f>
        <v>SUPERVISOR DE BOLETERIA</v>
      </c>
      <c r="G897" s="40" t="str">
        <f>_xlfn.XLOOKUP(Tabla12[[#This Row],[codigo]],Tabla5[codigo],Tabla5[Lugar Funciones])</f>
        <v>DIRECCION GENERAL DE MUSEOS</v>
      </c>
      <c r="H897" s="45" t="str">
        <f>Tabla12[[#This Row],[TIPO]]</f>
        <v>FIJO</v>
      </c>
      <c r="I897" s="45" t="e">
        <f>_xlfn.XLOOKUP(Tabla12[[#This Row],[nodoc]],'[1]Temporales 2022'!$B$146:$B$362,'[1]Temporales 2022'!$F$146:$F$362)</f>
        <v>#N/A</v>
      </c>
      <c r="J897" s="45" t="e">
        <f>_xlfn.XLOOKUP(Tabla12[[#This Row],[nodoc]],'[1]Temporales 2022'!$B$146:$B$362,'[1]Temporales 2022'!$G$146:$G$362)</f>
        <v>#N/A</v>
      </c>
      <c r="K897" s="43">
        <v>25000</v>
      </c>
      <c r="L897" s="46">
        <v>0</v>
      </c>
      <c r="M897" s="43">
        <v>760</v>
      </c>
      <c r="N897" s="43">
        <v>717.5</v>
      </c>
      <c r="O897" s="44">
        <f>+Tabla12[[#This Row],[sbruto]]-Tabla12[[#This Row],[Impuesto Sobre la R]]-Tabla12[[#This Row],[Seguro Familiar de]]-Tabla12[[#This Row],[AFP]]-Tabla12[[#This Row],[sneto]]</f>
        <v>13804.33</v>
      </c>
      <c r="P897" s="41">
        <v>9718.17</v>
      </c>
      <c r="Q897" s="15" t="str" cm="1">
        <f t="array" ref="Q897">_xlfn.XLOOKUP(Tabla12[[#This Row],[codigo]],Tabla5[codigo],LEFT(Tabla5[Genero],1))</f>
        <v>M</v>
      </c>
      <c r="R897" s="15" t="str">
        <f>_xlfn.XLOOKUP(Tabla12[[#This Row],[codigo]],Tabla5[codigo],Tabla5[Lugar Funciones Codigo])</f>
        <v>01.83.03.04</v>
      </c>
    </row>
    <row r="898" spans="1:18">
      <c r="A898" s="40" t="s">
        <v>11</v>
      </c>
      <c r="B898" s="40" t="str">
        <f t="shared" ref="B898:B961" si="14">C898&amp;D898</f>
        <v>2.1.1.1.0100100036151</v>
      </c>
      <c r="C898" s="40" t="str">
        <f>_xlfn.XLOOKUP(A898,ctas[Tipo Empleado],ctas[cta])</f>
        <v>2.1.1.1.01</v>
      </c>
      <c r="D898" s="40" t="s">
        <v>2536</v>
      </c>
      <c r="E898" s="40" t="str">
        <f>_xlfn.XLOOKUP(Tabla12[[#This Row],[codigo]],Tabla5[codigo],Tabla5[Empleado])</f>
        <v>EDGARDO RAFAEL SEPULVEDA TEJEDA</v>
      </c>
      <c r="F898" s="40" t="str">
        <f>_xlfn.XLOOKUP(Tabla12[[#This Row],[codigo]],Tabla5[codigo],Tabla5[Cargo])</f>
        <v>GUIA</v>
      </c>
      <c r="G898" s="40" t="str">
        <f>_xlfn.XLOOKUP(Tabla12[[#This Row],[codigo]],Tabla5[codigo],Tabla5[Lugar Funciones])</f>
        <v>DIRECCION GENERAL DE MUSEOS</v>
      </c>
      <c r="H898" s="45" t="str">
        <f>Tabla12[[#This Row],[TIPO]]</f>
        <v>FIJO</v>
      </c>
      <c r="I898" s="45" t="e">
        <f>_xlfn.XLOOKUP(Tabla12[[#This Row],[nodoc]],'[1]Temporales 2022'!$B$146:$B$362,'[1]Temporales 2022'!$F$146:$F$362)</f>
        <v>#N/A</v>
      </c>
      <c r="J898" s="45" t="e">
        <f>_xlfn.XLOOKUP(Tabla12[[#This Row],[nodoc]],'[1]Temporales 2022'!$B$146:$B$362,'[1]Temporales 2022'!$G$146:$G$362)</f>
        <v>#N/A</v>
      </c>
      <c r="K898" s="43">
        <v>25000</v>
      </c>
      <c r="L898" s="46">
        <v>0</v>
      </c>
      <c r="M898" s="43">
        <v>760</v>
      </c>
      <c r="N898" s="43">
        <v>717.5</v>
      </c>
      <c r="O898" s="44">
        <f>+Tabla12[[#This Row],[sbruto]]-Tabla12[[#This Row],[Impuesto Sobre la R]]-Tabla12[[#This Row],[Seguro Familiar de]]-Tabla12[[#This Row],[AFP]]-Tabla12[[#This Row],[sneto]]</f>
        <v>75</v>
      </c>
      <c r="P898" s="41">
        <v>23447.5</v>
      </c>
      <c r="Q898" s="15" t="str" cm="1">
        <f t="array" ref="Q898">_xlfn.XLOOKUP(Tabla12[[#This Row],[codigo]],Tabla5[codigo],LEFT(Tabla5[Genero],1))</f>
        <v>M</v>
      </c>
      <c r="R898" s="15" t="str">
        <f>_xlfn.XLOOKUP(Tabla12[[#This Row],[codigo]],Tabla5[codigo],Tabla5[Lugar Funciones Codigo])</f>
        <v>01.83.03.04</v>
      </c>
    </row>
    <row r="899" spans="1:18">
      <c r="A899" s="40" t="s">
        <v>11</v>
      </c>
      <c r="B899" s="40" t="str">
        <f t="shared" si="14"/>
        <v>2.1.1.1.0105500385868</v>
      </c>
      <c r="C899" s="40" t="str">
        <f>_xlfn.XLOOKUP(A899,ctas[Tipo Empleado],ctas[cta])</f>
        <v>2.1.1.1.01</v>
      </c>
      <c r="D899" s="40" t="s">
        <v>2537</v>
      </c>
      <c r="E899" s="40" t="str">
        <f>_xlfn.XLOOKUP(Tabla12[[#This Row],[codigo]],Tabla5[codigo],Tabla5[Empleado])</f>
        <v>EDILIANA LEONARDO DISLA</v>
      </c>
      <c r="F899" s="40" t="str">
        <f>_xlfn.XLOOKUP(Tabla12[[#This Row],[codigo]],Tabla5[codigo],Tabla5[Cargo])</f>
        <v>RECEPCIONISTA</v>
      </c>
      <c r="G899" s="40" t="str">
        <f>_xlfn.XLOOKUP(Tabla12[[#This Row],[codigo]],Tabla5[codigo],Tabla5[Lugar Funciones])</f>
        <v>DIRECCION GENERAL DE MUSEOS</v>
      </c>
      <c r="H899" s="45" t="str">
        <f>Tabla12[[#This Row],[TIPO]]</f>
        <v>FIJO</v>
      </c>
      <c r="I899" s="45" t="e">
        <f>_xlfn.XLOOKUP(Tabla12[[#This Row],[nodoc]],'[1]Temporales 2022'!$B$146:$B$362,'[1]Temporales 2022'!$F$146:$F$362)</f>
        <v>#N/A</v>
      </c>
      <c r="J899" s="45" t="e">
        <f>_xlfn.XLOOKUP(Tabla12[[#This Row],[nodoc]],'[1]Temporales 2022'!$B$146:$B$362,'[1]Temporales 2022'!$G$146:$G$362)</f>
        <v>#N/A</v>
      </c>
      <c r="K899" s="43">
        <v>25000</v>
      </c>
      <c r="L899" s="46">
        <v>0</v>
      </c>
      <c r="M899" s="43">
        <v>760</v>
      </c>
      <c r="N899" s="43">
        <v>717.5</v>
      </c>
      <c r="O899" s="44">
        <f>+Tabla12[[#This Row],[sbruto]]-Tabla12[[#This Row],[Impuesto Sobre la R]]-Tabla12[[#This Row],[Seguro Familiar de]]-Tabla12[[#This Row],[AFP]]-Tabla12[[#This Row],[sneto]]</f>
        <v>1021</v>
      </c>
      <c r="P899" s="41">
        <v>22501.5</v>
      </c>
      <c r="Q899" s="15" t="str" cm="1">
        <f t="array" ref="Q899">_xlfn.XLOOKUP(Tabla12[[#This Row],[codigo]],Tabla5[codigo],LEFT(Tabla5[Genero],1))</f>
        <v>F</v>
      </c>
      <c r="R899" s="15" t="str">
        <f>_xlfn.XLOOKUP(Tabla12[[#This Row],[codigo]],Tabla5[codigo],Tabla5[Lugar Funciones Codigo])</f>
        <v>01.83.03.04</v>
      </c>
    </row>
    <row r="900" spans="1:18">
      <c r="A900" s="40" t="s">
        <v>11</v>
      </c>
      <c r="B900" s="40" t="str">
        <f t="shared" si="14"/>
        <v>2.1.1.1.0100117387365</v>
      </c>
      <c r="C900" s="40" t="str">
        <f>_xlfn.XLOOKUP(A900,ctas[Tipo Empleado],ctas[cta])</f>
        <v>2.1.1.1.01</v>
      </c>
      <c r="D900" s="40" t="s">
        <v>2538</v>
      </c>
      <c r="E900" s="40" t="str">
        <f>_xlfn.XLOOKUP(Tabla12[[#This Row],[codigo]],Tabla5[codigo],Tabla5[Empleado])</f>
        <v>EDUARD ANTONIO MARTINEZ MEDINA</v>
      </c>
      <c r="F900" s="40" t="str">
        <f>_xlfn.XLOOKUP(Tabla12[[#This Row],[codigo]],Tabla5[codigo],Tabla5[Cargo])</f>
        <v>GUIA BILINGUE</v>
      </c>
      <c r="G900" s="40" t="str">
        <f>_xlfn.XLOOKUP(Tabla12[[#This Row],[codigo]],Tabla5[codigo],Tabla5[Lugar Funciones])</f>
        <v>DIRECCION GENERAL DE MUSEOS</v>
      </c>
      <c r="H900" s="45" t="str">
        <f>Tabla12[[#This Row],[TIPO]]</f>
        <v>FIJO</v>
      </c>
      <c r="I900" s="45" t="e">
        <f>_xlfn.XLOOKUP(Tabla12[[#This Row],[nodoc]],'[1]Temporales 2022'!$B$146:$B$362,'[1]Temporales 2022'!$F$146:$F$362)</f>
        <v>#N/A</v>
      </c>
      <c r="J900" s="45" t="e">
        <f>_xlfn.XLOOKUP(Tabla12[[#This Row],[nodoc]],'[1]Temporales 2022'!$B$146:$B$362,'[1]Temporales 2022'!$G$146:$G$362)</f>
        <v>#N/A</v>
      </c>
      <c r="K900" s="43">
        <v>25000</v>
      </c>
      <c r="L900" s="46">
        <v>0</v>
      </c>
      <c r="M900" s="43">
        <v>760</v>
      </c>
      <c r="N900" s="43">
        <v>717.5</v>
      </c>
      <c r="O900" s="44">
        <f>+Tabla12[[#This Row],[sbruto]]-Tabla12[[#This Row],[Impuesto Sobre la R]]-Tabla12[[#This Row],[Seguro Familiar de]]-Tabla12[[#This Row],[AFP]]-Tabla12[[#This Row],[sneto]]</f>
        <v>2871</v>
      </c>
      <c r="P900" s="41">
        <v>20651.5</v>
      </c>
      <c r="Q900" s="15" t="str" cm="1">
        <f t="array" ref="Q900">_xlfn.XLOOKUP(Tabla12[[#This Row],[codigo]],Tabla5[codigo],LEFT(Tabla5[Genero],1))</f>
        <v>M</v>
      </c>
      <c r="R900" s="15" t="str">
        <f>_xlfn.XLOOKUP(Tabla12[[#This Row],[codigo]],Tabla5[codigo],Tabla5[Lugar Funciones Codigo])</f>
        <v>01.83.03.04</v>
      </c>
    </row>
    <row r="901" spans="1:18">
      <c r="A901" s="40" t="s">
        <v>11</v>
      </c>
      <c r="B901" s="40" t="str">
        <f t="shared" si="14"/>
        <v>2.1.1.1.0100115024614</v>
      </c>
      <c r="C901" s="40" t="str">
        <f>_xlfn.XLOOKUP(A901,ctas[Tipo Empleado],ctas[cta])</f>
        <v>2.1.1.1.01</v>
      </c>
      <c r="D901" s="40" t="s">
        <v>2543</v>
      </c>
      <c r="E901" s="40" t="str">
        <f>_xlfn.XLOOKUP(Tabla12[[#This Row],[codigo]],Tabla5[codigo],Tabla5[Empleado])</f>
        <v>ELIZABETH PUJOLS PEREZ</v>
      </c>
      <c r="F901" s="40" t="str">
        <f>_xlfn.XLOOKUP(Tabla12[[#This Row],[codigo]],Tabla5[codigo],Tabla5[Cargo])</f>
        <v>VIGILANTE DE SALA</v>
      </c>
      <c r="G901" s="40" t="str">
        <f>_xlfn.XLOOKUP(Tabla12[[#This Row],[codigo]],Tabla5[codigo],Tabla5[Lugar Funciones])</f>
        <v>DIRECCION GENERAL DE MUSEOS</v>
      </c>
      <c r="H901" s="45" t="str">
        <f>Tabla12[[#This Row],[TIPO]]</f>
        <v>FIJO</v>
      </c>
      <c r="I901" s="45" t="e">
        <f>_xlfn.XLOOKUP(Tabla12[[#This Row],[nodoc]],'[1]Temporales 2022'!$B$146:$B$362,'[1]Temporales 2022'!$F$146:$F$362)</f>
        <v>#N/A</v>
      </c>
      <c r="J901" s="45" t="e">
        <f>_xlfn.XLOOKUP(Tabla12[[#This Row],[nodoc]],'[1]Temporales 2022'!$B$146:$B$362,'[1]Temporales 2022'!$G$146:$G$362)</f>
        <v>#N/A</v>
      </c>
      <c r="K901" s="43">
        <v>25000</v>
      </c>
      <c r="L901" s="46">
        <v>0</v>
      </c>
      <c r="M901" s="43">
        <v>760</v>
      </c>
      <c r="N901" s="43">
        <v>717.5</v>
      </c>
      <c r="O901" s="44">
        <f>+Tabla12[[#This Row],[sbruto]]-Tabla12[[#This Row],[Impuesto Sobre la R]]-Tabla12[[#This Row],[Seguro Familiar de]]-Tabla12[[#This Row],[AFP]]-Tabla12[[#This Row],[sneto]]</f>
        <v>25</v>
      </c>
      <c r="P901" s="41">
        <v>23497.5</v>
      </c>
      <c r="Q901" s="15" t="str" cm="1">
        <f t="array" ref="Q901">_xlfn.XLOOKUP(Tabla12[[#This Row],[codigo]],Tabla5[codigo],LEFT(Tabla5[Genero],1))</f>
        <v>F</v>
      </c>
      <c r="R901" s="15" t="str">
        <f>_xlfn.XLOOKUP(Tabla12[[#This Row],[codigo]],Tabla5[codigo],Tabla5[Lugar Funciones Codigo])</f>
        <v>01.83.03.04</v>
      </c>
    </row>
    <row r="902" spans="1:18">
      <c r="A902" s="40" t="s">
        <v>11</v>
      </c>
      <c r="B902" s="40" t="str">
        <f t="shared" si="14"/>
        <v>2.1.1.1.0100119128270</v>
      </c>
      <c r="C902" s="40" t="str">
        <f>_xlfn.XLOOKUP(A902,ctas[Tipo Empleado],ctas[cta])</f>
        <v>2.1.1.1.01</v>
      </c>
      <c r="D902" s="40" t="s">
        <v>2551</v>
      </c>
      <c r="E902" s="40" t="str">
        <f>_xlfn.XLOOKUP(Tabla12[[#This Row],[codigo]],Tabla5[codigo],Tabla5[Empleado])</f>
        <v>EURIS MANUEL ZABALA COLON</v>
      </c>
      <c r="F902" s="40" t="str">
        <f>_xlfn.XLOOKUP(Tabla12[[#This Row],[codigo]],Tabla5[codigo],Tabla5[Cargo])</f>
        <v>VIGILANTE DE SALA</v>
      </c>
      <c r="G902" s="40" t="str">
        <f>_xlfn.XLOOKUP(Tabla12[[#This Row],[codigo]],Tabla5[codigo],Tabla5[Lugar Funciones])</f>
        <v>DIRECCION GENERAL DE MUSEOS</v>
      </c>
      <c r="H902" s="45" t="str">
        <f>Tabla12[[#This Row],[TIPO]]</f>
        <v>FIJO</v>
      </c>
      <c r="I902" s="45" t="e">
        <f>_xlfn.XLOOKUP(Tabla12[[#This Row],[nodoc]],'[1]Temporales 2022'!$B$146:$B$362,'[1]Temporales 2022'!$F$146:$F$362)</f>
        <v>#N/A</v>
      </c>
      <c r="J902" s="45" t="e">
        <f>_xlfn.XLOOKUP(Tabla12[[#This Row],[nodoc]],'[1]Temporales 2022'!$B$146:$B$362,'[1]Temporales 2022'!$G$146:$G$362)</f>
        <v>#N/A</v>
      </c>
      <c r="K902" s="43">
        <v>25000</v>
      </c>
      <c r="L902" s="46">
        <v>0</v>
      </c>
      <c r="M902" s="43">
        <v>760</v>
      </c>
      <c r="N902" s="43">
        <v>717.5</v>
      </c>
      <c r="O902" s="44">
        <f>+Tabla12[[#This Row],[sbruto]]-Tabla12[[#This Row],[Impuesto Sobre la R]]-Tabla12[[#This Row],[Seguro Familiar de]]-Tabla12[[#This Row],[AFP]]-Tabla12[[#This Row],[sneto]]</f>
        <v>17142.95</v>
      </c>
      <c r="P902" s="41">
        <v>6379.55</v>
      </c>
      <c r="Q902" s="15" t="str" cm="1">
        <f t="array" ref="Q902">_xlfn.XLOOKUP(Tabla12[[#This Row],[codigo]],Tabla5[codigo],LEFT(Tabla5[Genero],1))</f>
        <v>M</v>
      </c>
      <c r="R902" s="15" t="str">
        <f>_xlfn.XLOOKUP(Tabla12[[#This Row],[codigo]],Tabla5[codigo],Tabla5[Lugar Funciones Codigo])</f>
        <v>01.83.03.04</v>
      </c>
    </row>
    <row r="903" spans="1:18">
      <c r="A903" s="40" t="s">
        <v>11</v>
      </c>
      <c r="B903" s="40" t="str">
        <f t="shared" si="14"/>
        <v>2.1.1.1.0140214835361</v>
      </c>
      <c r="C903" s="40" t="str">
        <f>_xlfn.XLOOKUP(A903,ctas[Tipo Empleado],ctas[cta])</f>
        <v>2.1.1.1.01</v>
      </c>
      <c r="D903" s="40" t="s">
        <v>2568</v>
      </c>
      <c r="E903" s="40" t="str">
        <f>_xlfn.XLOOKUP(Tabla12[[#This Row],[codigo]],Tabla5[codigo],Tabla5[Empleado])</f>
        <v>GABRIELA NICOLE REINOSO PAULINO</v>
      </c>
      <c r="F903" s="40" t="str">
        <f>_xlfn.XLOOKUP(Tabla12[[#This Row],[codigo]],Tabla5[codigo],Tabla5[Cargo])</f>
        <v>GUIA DE MUSEO</v>
      </c>
      <c r="G903" s="40" t="str">
        <f>_xlfn.XLOOKUP(Tabla12[[#This Row],[codigo]],Tabla5[codigo],Tabla5[Lugar Funciones])</f>
        <v>DIRECCION GENERAL DE MUSEOS</v>
      </c>
      <c r="H903" s="45" t="str">
        <f>Tabla12[[#This Row],[TIPO]]</f>
        <v>FIJO</v>
      </c>
      <c r="I903" s="45" t="e">
        <f>_xlfn.XLOOKUP(Tabla12[[#This Row],[nodoc]],'[1]Temporales 2022'!$B$146:$B$362,'[1]Temporales 2022'!$F$146:$F$362)</f>
        <v>#N/A</v>
      </c>
      <c r="J903" s="45" t="e">
        <f>_xlfn.XLOOKUP(Tabla12[[#This Row],[nodoc]],'[1]Temporales 2022'!$B$146:$B$362,'[1]Temporales 2022'!$G$146:$G$362)</f>
        <v>#N/A</v>
      </c>
      <c r="K903" s="43">
        <v>25000</v>
      </c>
      <c r="L903" s="46">
        <v>0</v>
      </c>
      <c r="M903" s="43">
        <v>760</v>
      </c>
      <c r="N903" s="43">
        <v>717.5</v>
      </c>
      <c r="O903" s="44">
        <f>+Tabla12[[#This Row],[sbruto]]-Tabla12[[#This Row],[Impuesto Sobre la R]]-Tabla12[[#This Row],[Seguro Familiar de]]-Tabla12[[#This Row],[AFP]]-Tabla12[[#This Row],[sneto]]</f>
        <v>25</v>
      </c>
      <c r="P903" s="41">
        <v>23497.5</v>
      </c>
      <c r="Q903" s="15" t="str" cm="1">
        <f t="array" ref="Q903">_xlfn.XLOOKUP(Tabla12[[#This Row],[codigo]],Tabla5[codigo],LEFT(Tabla5[Genero],1))</f>
        <v>F</v>
      </c>
      <c r="R903" s="15" t="str">
        <f>_xlfn.XLOOKUP(Tabla12[[#This Row],[codigo]],Tabla5[codigo],Tabla5[Lugar Funciones Codigo])</f>
        <v>01.83.03.04</v>
      </c>
    </row>
    <row r="904" spans="1:18">
      <c r="A904" s="40" t="s">
        <v>11</v>
      </c>
      <c r="B904" s="40" t="str">
        <f t="shared" si="14"/>
        <v>2.1.1.1.0140232184339</v>
      </c>
      <c r="C904" s="40" t="str">
        <f>_xlfn.XLOOKUP(A904,ctas[Tipo Empleado],ctas[cta])</f>
        <v>2.1.1.1.01</v>
      </c>
      <c r="D904" s="40" t="s">
        <v>2575</v>
      </c>
      <c r="E904" s="40" t="str">
        <f>_xlfn.XLOOKUP(Tabla12[[#This Row],[codigo]],Tabla5[codigo],Tabla5[Empleado])</f>
        <v>GLENNY YEIME EUSEBIO JIMENEZ</v>
      </c>
      <c r="F904" s="40" t="str">
        <f>_xlfn.XLOOKUP(Tabla12[[#This Row],[codigo]],Tabla5[codigo],Tabla5[Cargo])</f>
        <v>VIGILANTE DE SALA</v>
      </c>
      <c r="G904" s="40" t="str">
        <f>_xlfn.XLOOKUP(Tabla12[[#This Row],[codigo]],Tabla5[codigo],Tabla5[Lugar Funciones])</f>
        <v>DIRECCION GENERAL DE MUSEOS</v>
      </c>
      <c r="H904" s="45" t="str">
        <f>Tabla12[[#This Row],[TIPO]]</f>
        <v>FIJO</v>
      </c>
      <c r="I904" s="45" t="e">
        <f>_xlfn.XLOOKUP(Tabla12[[#This Row],[nodoc]],'[1]Temporales 2022'!$B$146:$B$362,'[1]Temporales 2022'!$F$146:$F$362)</f>
        <v>#N/A</v>
      </c>
      <c r="J904" s="45" t="e">
        <f>_xlfn.XLOOKUP(Tabla12[[#This Row],[nodoc]],'[1]Temporales 2022'!$B$146:$B$362,'[1]Temporales 2022'!$G$146:$G$362)</f>
        <v>#N/A</v>
      </c>
      <c r="K904" s="43">
        <v>25000</v>
      </c>
      <c r="L904" s="46">
        <v>0</v>
      </c>
      <c r="M904" s="43">
        <v>760</v>
      </c>
      <c r="N904" s="43">
        <v>717.5</v>
      </c>
      <c r="O904" s="44">
        <f>+Tabla12[[#This Row],[sbruto]]-Tabla12[[#This Row],[Impuesto Sobre la R]]-Tabla12[[#This Row],[Seguro Familiar de]]-Tabla12[[#This Row],[AFP]]-Tabla12[[#This Row],[sneto]]</f>
        <v>25</v>
      </c>
      <c r="P904" s="41">
        <v>23497.5</v>
      </c>
      <c r="Q904" s="15" t="str" cm="1">
        <f t="array" ref="Q904">_xlfn.XLOOKUP(Tabla12[[#This Row],[codigo]],Tabla5[codigo],LEFT(Tabla5[Genero],1))</f>
        <v>F</v>
      </c>
      <c r="R904" s="15" t="str">
        <f>_xlfn.XLOOKUP(Tabla12[[#This Row],[codigo]],Tabla5[codigo],Tabla5[Lugar Funciones Codigo])</f>
        <v>01.83.03.04</v>
      </c>
    </row>
    <row r="905" spans="1:18">
      <c r="A905" s="40" t="s">
        <v>11</v>
      </c>
      <c r="B905" s="40" t="str">
        <f t="shared" si="14"/>
        <v>2.1.1.1.0100119226744</v>
      </c>
      <c r="C905" s="40" t="str">
        <f>_xlfn.XLOOKUP(A905,ctas[Tipo Empleado],ctas[cta])</f>
        <v>2.1.1.1.01</v>
      </c>
      <c r="D905" s="40" t="s">
        <v>2577</v>
      </c>
      <c r="E905" s="40" t="str">
        <f>_xlfn.XLOOKUP(Tabla12[[#This Row],[codigo]],Tabla5[codigo],Tabla5[Empleado])</f>
        <v>HENRY ROLANDO GONZALEZ MEJIAS</v>
      </c>
      <c r="F905" s="40" t="str">
        <f>_xlfn.XLOOKUP(Tabla12[[#This Row],[codigo]],Tabla5[codigo],Tabla5[Cargo])</f>
        <v>VIGILANTE DE SALA</v>
      </c>
      <c r="G905" s="40" t="str">
        <f>_xlfn.XLOOKUP(Tabla12[[#This Row],[codigo]],Tabla5[codigo],Tabla5[Lugar Funciones])</f>
        <v>DIRECCION GENERAL DE MUSEOS</v>
      </c>
      <c r="H905" s="45" t="str">
        <f>Tabla12[[#This Row],[TIPO]]</f>
        <v>FIJO</v>
      </c>
      <c r="I905" s="45" t="e">
        <f>_xlfn.XLOOKUP(Tabla12[[#This Row],[nodoc]],'[1]Temporales 2022'!$B$146:$B$362,'[1]Temporales 2022'!$F$146:$F$362)</f>
        <v>#N/A</v>
      </c>
      <c r="J905" s="45" t="e">
        <f>_xlfn.XLOOKUP(Tabla12[[#This Row],[nodoc]],'[1]Temporales 2022'!$B$146:$B$362,'[1]Temporales 2022'!$G$146:$G$362)</f>
        <v>#N/A</v>
      </c>
      <c r="K905" s="43">
        <v>25000</v>
      </c>
      <c r="L905" s="46">
        <v>0</v>
      </c>
      <c r="M905" s="43">
        <v>760</v>
      </c>
      <c r="N905" s="43">
        <v>717.5</v>
      </c>
      <c r="O905" s="44">
        <f>+Tabla12[[#This Row],[sbruto]]-Tabla12[[#This Row],[Impuesto Sobre la R]]-Tabla12[[#This Row],[Seguro Familiar de]]-Tabla12[[#This Row],[AFP]]-Tabla12[[#This Row],[sneto]]</f>
        <v>25</v>
      </c>
      <c r="P905" s="41">
        <v>23497.5</v>
      </c>
      <c r="Q905" s="15" t="str" cm="1">
        <f t="array" ref="Q905">_xlfn.XLOOKUP(Tabla12[[#This Row],[codigo]],Tabla5[codigo],LEFT(Tabla5[Genero],1))</f>
        <v>M</v>
      </c>
      <c r="R905" s="15" t="str">
        <f>_xlfn.XLOOKUP(Tabla12[[#This Row],[codigo]],Tabla5[codigo],Tabla5[Lugar Funciones Codigo])</f>
        <v>01.83.03.04</v>
      </c>
    </row>
    <row r="906" spans="1:18">
      <c r="A906" s="40" t="s">
        <v>11</v>
      </c>
      <c r="B906" s="40" t="str">
        <f t="shared" si="14"/>
        <v>2.1.1.1.0100119045524</v>
      </c>
      <c r="C906" s="40" t="str">
        <f>_xlfn.XLOOKUP(A906,ctas[Tipo Empleado],ctas[cta])</f>
        <v>2.1.1.1.01</v>
      </c>
      <c r="D906" s="40" t="s">
        <v>2587</v>
      </c>
      <c r="E906" s="40" t="str">
        <f>_xlfn.XLOOKUP(Tabla12[[#This Row],[codigo]],Tabla5[codigo],Tabla5[Empleado])</f>
        <v>JEIKO PAYANO PARRA</v>
      </c>
      <c r="F906" s="40" t="str">
        <f>_xlfn.XLOOKUP(Tabla12[[#This Row],[codigo]],Tabla5[codigo],Tabla5[Cargo])</f>
        <v>GUIA BILINGUE</v>
      </c>
      <c r="G906" s="40" t="str">
        <f>_xlfn.XLOOKUP(Tabla12[[#This Row],[codigo]],Tabla5[codigo],Tabla5[Lugar Funciones])</f>
        <v>DIRECCION GENERAL DE MUSEOS</v>
      </c>
      <c r="H906" s="45" t="str">
        <f>Tabla12[[#This Row],[TIPO]]</f>
        <v>FIJO</v>
      </c>
      <c r="I906" s="45" t="e">
        <f>_xlfn.XLOOKUP(Tabla12[[#This Row],[nodoc]],'[1]Temporales 2022'!$B$146:$B$362,'[1]Temporales 2022'!$F$146:$F$362)</f>
        <v>#N/A</v>
      </c>
      <c r="J906" s="45" t="e">
        <f>_xlfn.XLOOKUP(Tabla12[[#This Row],[nodoc]],'[1]Temporales 2022'!$B$146:$B$362,'[1]Temporales 2022'!$G$146:$G$362)</f>
        <v>#N/A</v>
      </c>
      <c r="K906" s="43">
        <v>25000</v>
      </c>
      <c r="L906" s="46">
        <v>0</v>
      </c>
      <c r="M906" s="43">
        <v>760</v>
      </c>
      <c r="N906" s="43">
        <v>717.5</v>
      </c>
      <c r="O906" s="44">
        <f>+Tabla12[[#This Row],[sbruto]]-Tabla12[[#This Row],[Impuesto Sobre la R]]-Tabla12[[#This Row],[Seguro Familiar de]]-Tabla12[[#This Row],[AFP]]-Tabla12[[#This Row],[sneto]]</f>
        <v>16651.89</v>
      </c>
      <c r="P906" s="41">
        <v>6870.61</v>
      </c>
      <c r="Q906" s="15" t="str" cm="1">
        <f t="array" ref="Q906">_xlfn.XLOOKUP(Tabla12[[#This Row],[codigo]],Tabla5[codigo],LEFT(Tabla5[Genero],1))</f>
        <v>F</v>
      </c>
      <c r="R906" s="15" t="str">
        <f>_xlfn.XLOOKUP(Tabla12[[#This Row],[codigo]],Tabla5[codigo],Tabla5[Lugar Funciones Codigo])</f>
        <v>01.83.03.04</v>
      </c>
    </row>
    <row r="907" spans="1:18">
      <c r="A907" s="40" t="s">
        <v>11</v>
      </c>
      <c r="B907" s="40" t="str">
        <f t="shared" si="14"/>
        <v>2.1.1.1.0140219116916</v>
      </c>
      <c r="C907" s="40" t="str">
        <f>_xlfn.XLOOKUP(A907,ctas[Tipo Empleado],ctas[cta])</f>
        <v>2.1.1.1.01</v>
      </c>
      <c r="D907" s="40" t="s">
        <v>2588</v>
      </c>
      <c r="E907" s="40" t="str">
        <f>_xlfn.XLOOKUP(Tabla12[[#This Row],[codigo]],Tabla5[codigo],Tabla5[Empleado])</f>
        <v>JELIANNY MISHELL BENITEZ MARTINEZ</v>
      </c>
      <c r="F907" s="40" t="str">
        <f>_xlfn.XLOOKUP(Tabla12[[#This Row],[codigo]],Tabla5[codigo],Tabla5[Cargo])</f>
        <v>VIGILANTE DE SALA</v>
      </c>
      <c r="G907" s="40" t="str">
        <f>_xlfn.XLOOKUP(Tabla12[[#This Row],[codigo]],Tabla5[codigo],Tabla5[Lugar Funciones])</f>
        <v>DIRECCION GENERAL DE MUSEOS</v>
      </c>
      <c r="H907" s="45" t="str">
        <f>Tabla12[[#This Row],[TIPO]]</f>
        <v>FIJO</v>
      </c>
      <c r="I907" s="45" t="e">
        <f>_xlfn.XLOOKUP(Tabla12[[#This Row],[nodoc]],'[1]Temporales 2022'!$B$146:$B$362,'[1]Temporales 2022'!$F$146:$F$362)</f>
        <v>#N/A</v>
      </c>
      <c r="J907" s="45" t="e">
        <f>_xlfn.XLOOKUP(Tabla12[[#This Row],[nodoc]],'[1]Temporales 2022'!$B$146:$B$362,'[1]Temporales 2022'!$G$146:$G$362)</f>
        <v>#N/A</v>
      </c>
      <c r="K907" s="43">
        <v>25000</v>
      </c>
      <c r="L907" s="46">
        <v>0</v>
      </c>
      <c r="M907" s="43">
        <v>760</v>
      </c>
      <c r="N907" s="43">
        <v>717.5</v>
      </c>
      <c r="O907" s="44">
        <f>+Tabla12[[#This Row],[sbruto]]-Tabla12[[#This Row],[Impuesto Sobre la R]]-Tabla12[[#This Row],[Seguro Familiar de]]-Tabla12[[#This Row],[AFP]]-Tabla12[[#This Row],[sneto]]</f>
        <v>25</v>
      </c>
      <c r="P907" s="41">
        <v>23497.5</v>
      </c>
      <c r="Q907" s="15" t="str" cm="1">
        <f t="array" ref="Q907">_xlfn.XLOOKUP(Tabla12[[#This Row],[codigo]],Tabla5[codigo],LEFT(Tabla5[Genero],1))</f>
        <v>F</v>
      </c>
      <c r="R907" s="15" t="str">
        <f>_xlfn.XLOOKUP(Tabla12[[#This Row],[codigo]],Tabla5[codigo],Tabla5[Lugar Funciones Codigo])</f>
        <v>01.83.03.04</v>
      </c>
    </row>
    <row r="908" spans="1:18">
      <c r="A908" s="40" t="s">
        <v>11</v>
      </c>
      <c r="B908" s="40" t="str">
        <f t="shared" si="14"/>
        <v>2.1.1.1.0140209007976</v>
      </c>
      <c r="C908" s="40" t="str">
        <f>_xlfn.XLOOKUP(A908,ctas[Tipo Empleado],ctas[cta])</f>
        <v>2.1.1.1.01</v>
      </c>
      <c r="D908" s="40" t="s">
        <v>2590</v>
      </c>
      <c r="E908" s="40" t="str">
        <f>_xlfn.XLOOKUP(Tabla12[[#This Row],[codigo]],Tabla5[codigo],Tabla5[Empleado])</f>
        <v>JOELINA CHEVALIER MANZUETA</v>
      </c>
      <c r="F908" s="40" t="str">
        <f>_xlfn.XLOOKUP(Tabla12[[#This Row],[codigo]],Tabla5[codigo],Tabla5[Cargo])</f>
        <v>VIGILANTE DE SALA</v>
      </c>
      <c r="G908" s="40" t="str">
        <f>_xlfn.XLOOKUP(Tabla12[[#This Row],[codigo]],Tabla5[codigo],Tabla5[Lugar Funciones])</f>
        <v>DIRECCION GENERAL DE MUSEOS</v>
      </c>
      <c r="H908" s="45" t="str">
        <f>Tabla12[[#This Row],[TIPO]]</f>
        <v>FIJO</v>
      </c>
      <c r="I908" s="45" t="e">
        <f>_xlfn.XLOOKUP(Tabla12[[#This Row],[nodoc]],'[1]Temporales 2022'!$B$146:$B$362,'[1]Temporales 2022'!$F$146:$F$362)</f>
        <v>#N/A</v>
      </c>
      <c r="J908" s="45" t="e">
        <f>_xlfn.XLOOKUP(Tabla12[[#This Row],[nodoc]],'[1]Temporales 2022'!$B$146:$B$362,'[1]Temporales 2022'!$G$146:$G$362)</f>
        <v>#N/A</v>
      </c>
      <c r="K908" s="43">
        <v>25000</v>
      </c>
      <c r="L908" s="46">
        <v>0</v>
      </c>
      <c r="M908" s="43">
        <v>760</v>
      </c>
      <c r="N908" s="43">
        <v>717.5</v>
      </c>
      <c r="O908" s="44">
        <f>+Tabla12[[#This Row],[sbruto]]-Tabla12[[#This Row],[Impuesto Sobre la R]]-Tabla12[[#This Row],[Seguro Familiar de]]-Tabla12[[#This Row],[AFP]]-Tabla12[[#This Row],[sneto]]</f>
        <v>25</v>
      </c>
      <c r="P908" s="41">
        <v>23497.5</v>
      </c>
      <c r="Q908" s="15" t="str" cm="1">
        <f t="array" ref="Q908">_xlfn.XLOOKUP(Tabla12[[#This Row],[codigo]],Tabla5[codigo],LEFT(Tabla5[Genero],1))</f>
        <v>F</v>
      </c>
      <c r="R908" s="15" t="str">
        <f>_xlfn.XLOOKUP(Tabla12[[#This Row],[codigo]],Tabla5[codigo],Tabla5[Lugar Funciones Codigo])</f>
        <v>01.83.03.04</v>
      </c>
    </row>
    <row r="909" spans="1:18">
      <c r="A909" s="40" t="s">
        <v>11</v>
      </c>
      <c r="B909" s="40" t="str">
        <f t="shared" si="14"/>
        <v>2.1.1.1.0140231251337</v>
      </c>
      <c r="C909" s="40" t="str">
        <f>_xlfn.XLOOKUP(A909,ctas[Tipo Empleado],ctas[cta])</f>
        <v>2.1.1.1.01</v>
      </c>
      <c r="D909" s="40" t="s">
        <v>2600</v>
      </c>
      <c r="E909" s="40" t="str">
        <f>_xlfn.XLOOKUP(Tabla12[[#This Row],[codigo]],Tabla5[codigo],Tabla5[Empleado])</f>
        <v>JOSE ENMANUEL CANELA ESCAÑO</v>
      </c>
      <c r="F909" s="40" t="str">
        <f>_xlfn.XLOOKUP(Tabla12[[#This Row],[codigo]],Tabla5[codigo],Tabla5[Cargo])</f>
        <v>VIGILANTE DE SALA</v>
      </c>
      <c r="G909" s="40" t="str">
        <f>_xlfn.XLOOKUP(Tabla12[[#This Row],[codigo]],Tabla5[codigo],Tabla5[Lugar Funciones])</f>
        <v>DIRECCION GENERAL DE MUSEOS</v>
      </c>
      <c r="H909" s="45" t="str">
        <f>Tabla12[[#This Row],[TIPO]]</f>
        <v>FIJO</v>
      </c>
      <c r="I909" s="45" t="e">
        <f>_xlfn.XLOOKUP(Tabla12[[#This Row],[nodoc]],'[1]Temporales 2022'!$B$146:$B$362,'[1]Temporales 2022'!$F$146:$F$362)</f>
        <v>#N/A</v>
      </c>
      <c r="J909" s="45" t="e">
        <f>_xlfn.XLOOKUP(Tabla12[[#This Row],[nodoc]],'[1]Temporales 2022'!$B$146:$B$362,'[1]Temporales 2022'!$G$146:$G$362)</f>
        <v>#N/A</v>
      </c>
      <c r="K909" s="43">
        <v>25000</v>
      </c>
      <c r="L909" s="46">
        <v>0</v>
      </c>
      <c r="M909" s="43">
        <v>760</v>
      </c>
      <c r="N909" s="43">
        <v>717.5</v>
      </c>
      <c r="O909" s="44">
        <f>+Tabla12[[#This Row],[sbruto]]-Tabla12[[#This Row],[Impuesto Sobre la R]]-Tabla12[[#This Row],[Seguro Familiar de]]-Tabla12[[#This Row],[AFP]]-Tabla12[[#This Row],[sneto]]</f>
        <v>25</v>
      </c>
      <c r="P909" s="41">
        <v>23497.5</v>
      </c>
      <c r="Q909" s="15" t="str" cm="1">
        <f t="array" ref="Q909">_xlfn.XLOOKUP(Tabla12[[#This Row],[codigo]],Tabla5[codigo],LEFT(Tabla5[Genero],1))</f>
        <v>M</v>
      </c>
      <c r="R909" s="15" t="str">
        <f>_xlfn.XLOOKUP(Tabla12[[#This Row],[codigo]],Tabla5[codigo],Tabla5[Lugar Funciones Codigo])</f>
        <v>01.83.03.04</v>
      </c>
    </row>
    <row r="910" spans="1:18">
      <c r="A910" s="40" t="s">
        <v>11</v>
      </c>
      <c r="B910" s="40" t="str">
        <f t="shared" si="14"/>
        <v>2.1.1.1.0101300212220</v>
      </c>
      <c r="C910" s="40" t="str">
        <f>_xlfn.XLOOKUP(A910,ctas[Tipo Empleado],ctas[cta])</f>
        <v>2.1.1.1.01</v>
      </c>
      <c r="D910" s="40" t="s">
        <v>2606</v>
      </c>
      <c r="E910" s="40" t="str">
        <f>_xlfn.XLOOKUP(Tabla12[[#This Row],[codigo]],Tabla5[codigo],Tabla5[Empleado])</f>
        <v>JOSE LUIS SOTO DIAZ</v>
      </c>
      <c r="F910" s="40" t="str">
        <f>_xlfn.XLOOKUP(Tabla12[[#This Row],[codigo]],Tabla5[codigo],Tabla5[Cargo])</f>
        <v>SUPERVISOR DE SEGURIDAD</v>
      </c>
      <c r="G910" s="40" t="str">
        <f>_xlfn.XLOOKUP(Tabla12[[#This Row],[codigo]],Tabla5[codigo],Tabla5[Lugar Funciones])</f>
        <v>DIRECCION GENERAL DE MUSEOS</v>
      </c>
      <c r="H910" s="45" t="str">
        <f>Tabla12[[#This Row],[TIPO]]</f>
        <v>FIJO</v>
      </c>
      <c r="I910" s="45" t="e">
        <f>_xlfn.XLOOKUP(Tabla12[[#This Row],[nodoc]],'[1]Temporales 2022'!$B$146:$B$362,'[1]Temporales 2022'!$F$146:$F$362)</f>
        <v>#N/A</v>
      </c>
      <c r="J910" s="45" t="e">
        <f>_xlfn.XLOOKUP(Tabla12[[#This Row],[nodoc]],'[1]Temporales 2022'!$B$146:$B$362,'[1]Temporales 2022'!$G$146:$G$362)</f>
        <v>#N/A</v>
      </c>
      <c r="K910" s="43">
        <v>25000</v>
      </c>
      <c r="L910" s="46">
        <v>0</v>
      </c>
      <c r="M910" s="43">
        <v>760</v>
      </c>
      <c r="N910" s="43">
        <v>717.5</v>
      </c>
      <c r="O910" s="44">
        <f>+Tabla12[[#This Row],[sbruto]]-Tabla12[[#This Row],[Impuesto Sobre la R]]-Tabla12[[#This Row],[Seguro Familiar de]]-Tabla12[[#This Row],[AFP]]-Tabla12[[#This Row],[sneto]]</f>
        <v>25</v>
      </c>
      <c r="P910" s="41">
        <v>23497.5</v>
      </c>
      <c r="Q910" s="15" t="str" cm="1">
        <f t="array" ref="Q910">_xlfn.XLOOKUP(Tabla12[[#This Row],[codigo]],Tabla5[codigo],LEFT(Tabla5[Genero],1))</f>
        <v>M</v>
      </c>
      <c r="R910" s="15" t="str">
        <f>_xlfn.XLOOKUP(Tabla12[[#This Row],[codigo]],Tabla5[codigo],Tabla5[Lugar Funciones Codigo])</f>
        <v>01.83.03.04</v>
      </c>
    </row>
    <row r="911" spans="1:18">
      <c r="A911" s="40" t="s">
        <v>11</v>
      </c>
      <c r="B911" s="40" t="str">
        <f t="shared" si="14"/>
        <v>2.1.1.1.0100114149370</v>
      </c>
      <c r="C911" s="40" t="str">
        <f>_xlfn.XLOOKUP(A911,ctas[Tipo Empleado],ctas[cta])</f>
        <v>2.1.1.1.01</v>
      </c>
      <c r="D911" s="40" t="s">
        <v>2612</v>
      </c>
      <c r="E911" s="40" t="str">
        <f>_xlfn.XLOOKUP(Tabla12[[#This Row],[codigo]],Tabla5[codigo],Tabla5[Empleado])</f>
        <v>JOSEFINA MONTERO OGANDO</v>
      </c>
      <c r="F911" s="40" t="str">
        <f>_xlfn.XLOOKUP(Tabla12[[#This Row],[codigo]],Tabla5[codigo],Tabla5[Cargo])</f>
        <v>VIGILANTE DE SALA</v>
      </c>
      <c r="G911" s="40" t="str">
        <f>_xlfn.XLOOKUP(Tabla12[[#This Row],[codigo]],Tabla5[codigo],Tabla5[Lugar Funciones])</f>
        <v>DIRECCION GENERAL DE MUSEOS</v>
      </c>
      <c r="H911" s="45" t="str">
        <f>Tabla12[[#This Row],[TIPO]]</f>
        <v>FIJO</v>
      </c>
      <c r="I911" s="45" t="e">
        <f>_xlfn.XLOOKUP(Tabla12[[#This Row],[nodoc]],'[1]Temporales 2022'!$B$146:$B$362,'[1]Temporales 2022'!$F$146:$F$362)</f>
        <v>#N/A</v>
      </c>
      <c r="J911" s="45" t="e">
        <f>_xlfn.XLOOKUP(Tabla12[[#This Row],[nodoc]],'[1]Temporales 2022'!$B$146:$B$362,'[1]Temporales 2022'!$G$146:$G$362)</f>
        <v>#N/A</v>
      </c>
      <c r="K911" s="43">
        <v>25000</v>
      </c>
      <c r="L911" s="46">
        <v>0</v>
      </c>
      <c r="M911" s="43">
        <v>760</v>
      </c>
      <c r="N911" s="43">
        <v>717.5</v>
      </c>
      <c r="O911" s="44">
        <f>+Tabla12[[#This Row],[sbruto]]-Tabla12[[#This Row],[Impuesto Sobre la R]]-Tabla12[[#This Row],[Seguro Familiar de]]-Tabla12[[#This Row],[AFP]]-Tabla12[[#This Row],[sneto]]</f>
        <v>5071</v>
      </c>
      <c r="P911" s="41">
        <v>18451.5</v>
      </c>
      <c r="Q911" s="15" t="str" cm="1">
        <f t="array" ref="Q911">_xlfn.XLOOKUP(Tabla12[[#This Row],[codigo]],Tabla5[codigo],LEFT(Tabla5[Genero],1))</f>
        <v>F</v>
      </c>
      <c r="R911" s="15" t="str">
        <f>_xlfn.XLOOKUP(Tabla12[[#This Row],[codigo]],Tabla5[codigo],Tabla5[Lugar Funciones Codigo])</f>
        <v>01.83.03.04</v>
      </c>
    </row>
    <row r="912" spans="1:18">
      <c r="A912" s="40" t="s">
        <v>11</v>
      </c>
      <c r="B912" s="40" t="str">
        <f t="shared" si="14"/>
        <v>2.1.1.1.0100100093764</v>
      </c>
      <c r="C912" s="40" t="str">
        <f>_xlfn.XLOOKUP(A912,ctas[Tipo Empleado],ctas[cta])</f>
        <v>2.1.1.1.01</v>
      </c>
      <c r="D912" s="40" t="s">
        <v>2623</v>
      </c>
      <c r="E912" s="40" t="str">
        <f>_xlfn.XLOOKUP(Tabla12[[#This Row],[codigo]],Tabla5[codigo],Tabla5[Empleado])</f>
        <v>JUAN SANCHEZ</v>
      </c>
      <c r="F912" s="40" t="str">
        <f>_xlfn.XLOOKUP(Tabla12[[#This Row],[codigo]],Tabla5[codigo],Tabla5[Cargo])</f>
        <v>GUIA DE MUSEO</v>
      </c>
      <c r="G912" s="40" t="str">
        <f>_xlfn.XLOOKUP(Tabla12[[#This Row],[codigo]],Tabla5[codigo],Tabla5[Lugar Funciones])</f>
        <v>DIRECCION GENERAL DE MUSEOS</v>
      </c>
      <c r="H912" s="45" t="str">
        <f>Tabla12[[#This Row],[TIPO]]</f>
        <v>FIJO</v>
      </c>
      <c r="I912" s="45" t="e">
        <f>_xlfn.XLOOKUP(Tabla12[[#This Row],[nodoc]],'[1]Temporales 2022'!$B$146:$B$362,'[1]Temporales 2022'!$F$146:$F$362)</f>
        <v>#N/A</v>
      </c>
      <c r="J912" s="45" t="e">
        <f>_xlfn.XLOOKUP(Tabla12[[#This Row],[nodoc]],'[1]Temporales 2022'!$B$146:$B$362,'[1]Temporales 2022'!$G$146:$G$362)</f>
        <v>#N/A</v>
      </c>
      <c r="K912" s="43">
        <v>25000</v>
      </c>
      <c r="L912" s="46">
        <v>0</v>
      </c>
      <c r="M912" s="43">
        <v>760</v>
      </c>
      <c r="N912" s="43">
        <v>717.5</v>
      </c>
      <c r="O912" s="44">
        <f>+Tabla12[[#This Row],[sbruto]]-Tabla12[[#This Row],[Impuesto Sobre la R]]-Tabla12[[#This Row],[Seguro Familiar de]]-Tabla12[[#This Row],[AFP]]-Tabla12[[#This Row],[sneto]]</f>
        <v>25</v>
      </c>
      <c r="P912" s="41">
        <v>23497.5</v>
      </c>
      <c r="Q912" s="15" t="str" cm="1">
        <f t="array" ref="Q912">_xlfn.XLOOKUP(Tabla12[[#This Row],[codigo]],Tabla5[codigo],LEFT(Tabla5[Genero],1))</f>
        <v>M</v>
      </c>
      <c r="R912" s="15" t="str">
        <f>_xlfn.XLOOKUP(Tabla12[[#This Row],[codigo]],Tabla5[codigo],Tabla5[Lugar Funciones Codigo])</f>
        <v>01.83.03.04</v>
      </c>
    </row>
    <row r="913" spans="1:18">
      <c r="A913" s="40" t="s">
        <v>11</v>
      </c>
      <c r="B913" s="40" t="str">
        <f t="shared" si="14"/>
        <v>2.1.1.1.0122500385939</v>
      </c>
      <c r="C913" s="40" t="str">
        <f>_xlfn.XLOOKUP(A913,ctas[Tipo Empleado],ctas[cta])</f>
        <v>2.1.1.1.01</v>
      </c>
      <c r="D913" s="40" t="s">
        <v>2629</v>
      </c>
      <c r="E913" s="40" t="str">
        <f>_xlfn.XLOOKUP(Tabla12[[#This Row],[codigo]],Tabla5[codigo],Tabla5[Empleado])</f>
        <v>KEIDILYN DE JESUS CUEVAS ARIAS</v>
      </c>
      <c r="F913" s="40" t="str">
        <f>_xlfn.XLOOKUP(Tabla12[[#This Row],[codigo]],Tabla5[codigo],Tabla5[Cargo])</f>
        <v>VIGILANTE DE SALA</v>
      </c>
      <c r="G913" s="40" t="str">
        <f>_xlfn.XLOOKUP(Tabla12[[#This Row],[codigo]],Tabla5[codigo],Tabla5[Lugar Funciones])</f>
        <v>DIRECCION GENERAL DE MUSEOS</v>
      </c>
      <c r="H913" s="43" t="str">
        <f>Tabla12[[#This Row],[TIPO]]</f>
        <v>FIJO</v>
      </c>
      <c r="I913" s="43" t="e">
        <f>_xlfn.XLOOKUP(Tabla12[[#This Row],[nodoc]],'[1]Temporales 2022'!$B$146:$B$362,'[1]Temporales 2022'!$F$146:$F$362)</f>
        <v>#N/A</v>
      </c>
      <c r="J913" s="43" t="e">
        <f>_xlfn.XLOOKUP(Tabla12[[#This Row],[nodoc]],'[1]Temporales 2022'!$B$146:$B$362,'[1]Temporales 2022'!$G$146:$G$362)</f>
        <v>#N/A</v>
      </c>
      <c r="K913" s="43">
        <v>25000</v>
      </c>
      <c r="L913" s="44">
        <v>0</v>
      </c>
      <c r="M913" s="43">
        <v>760</v>
      </c>
      <c r="N913" s="43">
        <v>717.5</v>
      </c>
      <c r="O913" s="44">
        <f>+Tabla12[[#This Row],[sbruto]]-Tabla12[[#This Row],[Impuesto Sobre la R]]-Tabla12[[#This Row],[Seguro Familiar de]]-Tabla12[[#This Row],[AFP]]-Tabla12[[#This Row],[sneto]]</f>
        <v>25</v>
      </c>
      <c r="P913" s="41">
        <v>23497.5</v>
      </c>
      <c r="Q913" s="15" t="str" cm="1">
        <f t="array" ref="Q913">_xlfn.XLOOKUP(Tabla12[[#This Row],[codigo]],Tabla5[codigo],LEFT(Tabla5[Genero],1))</f>
        <v>F</v>
      </c>
      <c r="R913" s="15" t="str">
        <f>_xlfn.XLOOKUP(Tabla12[[#This Row],[codigo]],Tabla5[codigo],Tabla5[Lugar Funciones Codigo])</f>
        <v>01.83.03.04</v>
      </c>
    </row>
    <row r="914" spans="1:18">
      <c r="A914" s="40" t="s">
        <v>11</v>
      </c>
      <c r="B914" s="40" t="str">
        <f t="shared" si="14"/>
        <v>2.1.1.1.0140211194812</v>
      </c>
      <c r="C914" s="40" t="str">
        <f>_xlfn.XLOOKUP(A914,ctas[Tipo Empleado],ctas[cta])</f>
        <v>2.1.1.1.01</v>
      </c>
      <c r="D914" s="40" t="s">
        <v>2631</v>
      </c>
      <c r="E914" s="40" t="str">
        <f>_xlfn.XLOOKUP(Tabla12[[#This Row],[codigo]],Tabla5[codigo],Tabla5[Empleado])</f>
        <v>KEMIL ARBAJE LOPEZ</v>
      </c>
      <c r="F914" s="40" t="str">
        <f>_xlfn.XLOOKUP(Tabla12[[#This Row],[codigo]],Tabla5[codigo],Tabla5[Cargo])</f>
        <v>GUIA DE MUSEO</v>
      </c>
      <c r="G914" s="40" t="str">
        <f>_xlfn.XLOOKUP(Tabla12[[#This Row],[codigo]],Tabla5[codigo],Tabla5[Lugar Funciones])</f>
        <v>DIRECCION GENERAL DE MUSEOS</v>
      </c>
      <c r="H914" s="45" t="str">
        <f>Tabla12[[#This Row],[TIPO]]</f>
        <v>FIJO</v>
      </c>
      <c r="I914" s="45" t="e">
        <f>_xlfn.XLOOKUP(Tabla12[[#This Row],[nodoc]],'[1]Temporales 2022'!$B$146:$B$362,'[1]Temporales 2022'!$F$146:$F$362)</f>
        <v>#N/A</v>
      </c>
      <c r="J914" s="45" t="e">
        <f>_xlfn.XLOOKUP(Tabla12[[#This Row],[nodoc]],'[1]Temporales 2022'!$B$146:$B$362,'[1]Temporales 2022'!$G$146:$G$362)</f>
        <v>#N/A</v>
      </c>
      <c r="K914" s="43">
        <v>25000</v>
      </c>
      <c r="L914" s="46">
        <v>0</v>
      </c>
      <c r="M914" s="43">
        <v>760</v>
      </c>
      <c r="N914" s="43">
        <v>717.5</v>
      </c>
      <c r="O914" s="44">
        <f>+Tabla12[[#This Row],[sbruto]]-Tabla12[[#This Row],[Impuesto Sobre la R]]-Tabla12[[#This Row],[Seguro Familiar de]]-Tabla12[[#This Row],[AFP]]-Tabla12[[#This Row],[sneto]]</f>
        <v>25</v>
      </c>
      <c r="P914" s="41">
        <v>23497.5</v>
      </c>
      <c r="Q914" s="15" t="str" cm="1">
        <f t="array" ref="Q914">_xlfn.XLOOKUP(Tabla12[[#This Row],[codigo]],Tabla5[codigo],LEFT(Tabla5[Genero],1))</f>
        <v>M</v>
      </c>
      <c r="R914" s="15" t="str">
        <f>_xlfn.XLOOKUP(Tabla12[[#This Row],[codigo]],Tabla5[codigo],Tabla5[Lugar Funciones Codigo])</f>
        <v>01.83.03.04</v>
      </c>
    </row>
    <row r="915" spans="1:18">
      <c r="A915" s="40" t="s">
        <v>11</v>
      </c>
      <c r="B915" s="40" t="str">
        <f t="shared" si="14"/>
        <v>2.1.1.1.0122300115858</v>
      </c>
      <c r="C915" s="40" t="str">
        <f>_xlfn.XLOOKUP(A915,ctas[Tipo Empleado],ctas[cta])</f>
        <v>2.1.1.1.01</v>
      </c>
      <c r="D915" s="40" t="s">
        <v>2634</v>
      </c>
      <c r="E915" s="40" t="str">
        <f>_xlfn.XLOOKUP(Tabla12[[#This Row],[codigo]],Tabla5[codigo],Tabla5[Empleado])</f>
        <v>LETICIA ANTONIA PEREZ CUEVAS</v>
      </c>
      <c r="F915" s="40" t="str">
        <f>_xlfn.XLOOKUP(Tabla12[[#This Row],[codigo]],Tabla5[codigo],Tabla5[Cargo])</f>
        <v>VIGILANTE DE SALA</v>
      </c>
      <c r="G915" s="40" t="str">
        <f>_xlfn.XLOOKUP(Tabla12[[#This Row],[codigo]],Tabla5[codigo],Tabla5[Lugar Funciones])</f>
        <v>DIRECCION GENERAL DE MUSEOS</v>
      </c>
      <c r="H915" s="45" t="str">
        <f>Tabla12[[#This Row],[TIPO]]</f>
        <v>FIJO</v>
      </c>
      <c r="I915" s="45" t="e">
        <f>_xlfn.XLOOKUP(Tabla12[[#This Row],[nodoc]],'[1]Temporales 2022'!$B$146:$B$362,'[1]Temporales 2022'!$F$146:$F$362)</f>
        <v>#N/A</v>
      </c>
      <c r="J915" s="45" t="e">
        <f>_xlfn.XLOOKUP(Tabla12[[#This Row],[nodoc]],'[1]Temporales 2022'!$B$146:$B$362,'[1]Temporales 2022'!$G$146:$G$362)</f>
        <v>#N/A</v>
      </c>
      <c r="K915" s="43">
        <v>25000</v>
      </c>
      <c r="L915" s="46">
        <v>0</v>
      </c>
      <c r="M915" s="43">
        <v>760</v>
      </c>
      <c r="N915" s="43">
        <v>717.5</v>
      </c>
      <c r="O915" s="44">
        <f>+Tabla12[[#This Row],[sbruto]]-Tabla12[[#This Row],[Impuesto Sobre la R]]-Tabla12[[#This Row],[Seguro Familiar de]]-Tabla12[[#This Row],[AFP]]-Tabla12[[#This Row],[sneto]]</f>
        <v>25</v>
      </c>
      <c r="P915" s="41">
        <v>23497.5</v>
      </c>
      <c r="Q915" s="15" t="str" cm="1">
        <f t="array" ref="Q915">_xlfn.XLOOKUP(Tabla12[[#This Row],[codigo]],Tabla5[codigo],LEFT(Tabla5[Genero],1))</f>
        <v>F</v>
      </c>
      <c r="R915" s="15" t="str">
        <f>_xlfn.XLOOKUP(Tabla12[[#This Row],[codigo]],Tabla5[codigo],Tabla5[Lugar Funciones Codigo])</f>
        <v>01.83.03.04</v>
      </c>
    </row>
    <row r="916" spans="1:18">
      <c r="A916" s="40" t="s">
        <v>11</v>
      </c>
      <c r="B916" s="40" t="str">
        <f t="shared" si="14"/>
        <v>2.1.1.1.0140228020489</v>
      </c>
      <c r="C916" s="40" t="str">
        <f>_xlfn.XLOOKUP(A916,ctas[Tipo Empleado],ctas[cta])</f>
        <v>2.1.1.1.01</v>
      </c>
      <c r="D916" s="40" t="s">
        <v>2641</v>
      </c>
      <c r="E916" s="40" t="str">
        <f>_xlfn.XLOOKUP(Tabla12[[#This Row],[codigo]],Tabla5[codigo],Tabla5[Empleado])</f>
        <v>LUIS ARVERONI REYES GARCIA</v>
      </c>
      <c r="F916" s="40" t="str">
        <f>_xlfn.XLOOKUP(Tabla12[[#This Row],[codigo]],Tabla5[codigo],Tabla5[Cargo])</f>
        <v>VIGILANTE DE SALA</v>
      </c>
      <c r="G916" s="40" t="str">
        <f>_xlfn.XLOOKUP(Tabla12[[#This Row],[codigo]],Tabla5[codigo],Tabla5[Lugar Funciones])</f>
        <v>DIRECCION GENERAL DE MUSEOS</v>
      </c>
      <c r="H916" s="45" t="str">
        <f>Tabla12[[#This Row],[TIPO]]</f>
        <v>FIJO</v>
      </c>
      <c r="I916" s="45" t="e">
        <f>_xlfn.XLOOKUP(Tabla12[[#This Row],[nodoc]],'[1]Temporales 2022'!$B$146:$B$362,'[1]Temporales 2022'!$F$146:$F$362)</f>
        <v>#N/A</v>
      </c>
      <c r="J916" s="45" t="e">
        <f>_xlfn.XLOOKUP(Tabla12[[#This Row],[nodoc]],'[1]Temporales 2022'!$B$146:$B$362,'[1]Temporales 2022'!$G$146:$G$362)</f>
        <v>#N/A</v>
      </c>
      <c r="K916" s="43">
        <v>25000</v>
      </c>
      <c r="L916" s="46">
        <v>0</v>
      </c>
      <c r="M916" s="43">
        <v>760</v>
      </c>
      <c r="N916" s="43">
        <v>717.5</v>
      </c>
      <c r="O916" s="44">
        <f>+Tabla12[[#This Row],[sbruto]]-Tabla12[[#This Row],[Impuesto Sobre la R]]-Tabla12[[#This Row],[Seguro Familiar de]]-Tabla12[[#This Row],[AFP]]-Tabla12[[#This Row],[sneto]]</f>
        <v>25</v>
      </c>
      <c r="P916" s="41">
        <v>23497.5</v>
      </c>
      <c r="Q916" s="15" t="str" cm="1">
        <f t="array" ref="Q916">_xlfn.XLOOKUP(Tabla12[[#This Row],[codigo]],Tabla5[codigo],LEFT(Tabla5[Genero],1))</f>
        <v>M</v>
      </c>
      <c r="R916" s="15" t="str">
        <f>_xlfn.XLOOKUP(Tabla12[[#This Row],[codigo]],Tabla5[codigo],Tabla5[Lugar Funciones Codigo])</f>
        <v>01.83.03.04</v>
      </c>
    </row>
    <row r="917" spans="1:18">
      <c r="A917" s="40" t="s">
        <v>11</v>
      </c>
      <c r="B917" s="40" t="str">
        <f t="shared" si="14"/>
        <v>2.1.1.1.0140223884723</v>
      </c>
      <c r="C917" s="40" t="str">
        <f>_xlfn.XLOOKUP(A917,ctas[Tipo Empleado],ctas[cta])</f>
        <v>2.1.1.1.01</v>
      </c>
      <c r="D917" s="40" t="s">
        <v>2648</v>
      </c>
      <c r="E917" s="40" t="str">
        <f>_xlfn.XLOOKUP(Tabla12[[#This Row],[codigo]],Tabla5[codigo],Tabla5[Empleado])</f>
        <v>MARCIAL JAVIER SANTANA BELLO</v>
      </c>
      <c r="F917" s="40" t="str">
        <f>_xlfn.XLOOKUP(Tabla12[[#This Row],[codigo]],Tabla5[codigo],Tabla5[Cargo])</f>
        <v>VIGILANTE DE SALA</v>
      </c>
      <c r="G917" s="40" t="str">
        <f>_xlfn.XLOOKUP(Tabla12[[#This Row],[codigo]],Tabla5[codigo],Tabla5[Lugar Funciones])</f>
        <v>DIRECCION GENERAL DE MUSEOS</v>
      </c>
      <c r="H917" s="45" t="str">
        <f>Tabla12[[#This Row],[TIPO]]</f>
        <v>FIJO</v>
      </c>
      <c r="I917" s="45" t="e">
        <f>_xlfn.XLOOKUP(Tabla12[[#This Row],[nodoc]],'[1]Temporales 2022'!$B$146:$B$362,'[1]Temporales 2022'!$F$146:$F$362)</f>
        <v>#N/A</v>
      </c>
      <c r="J917" s="45" t="e">
        <f>_xlfn.XLOOKUP(Tabla12[[#This Row],[nodoc]],'[1]Temporales 2022'!$B$146:$B$362,'[1]Temporales 2022'!$G$146:$G$362)</f>
        <v>#N/A</v>
      </c>
      <c r="K917" s="43">
        <v>25000</v>
      </c>
      <c r="L917" s="46">
        <v>0</v>
      </c>
      <c r="M917" s="43">
        <v>760</v>
      </c>
      <c r="N917" s="43">
        <v>717.5</v>
      </c>
      <c r="O917" s="44">
        <f>+Tabla12[[#This Row],[sbruto]]-Tabla12[[#This Row],[Impuesto Sobre la R]]-Tabla12[[#This Row],[Seguro Familiar de]]-Tabla12[[#This Row],[AFP]]-Tabla12[[#This Row],[sneto]]</f>
        <v>25</v>
      </c>
      <c r="P917" s="41">
        <v>23497.5</v>
      </c>
      <c r="Q917" s="15" t="str" cm="1">
        <f t="array" ref="Q917">_xlfn.XLOOKUP(Tabla12[[#This Row],[codigo]],Tabla5[codigo],LEFT(Tabla5[Genero],1))</f>
        <v>M</v>
      </c>
      <c r="R917" s="15" t="str">
        <f>_xlfn.XLOOKUP(Tabla12[[#This Row],[codigo]],Tabla5[codigo],Tabla5[Lugar Funciones Codigo])</f>
        <v>01.83.03.04</v>
      </c>
    </row>
    <row r="918" spans="1:18">
      <c r="A918" s="40" t="s">
        <v>11</v>
      </c>
      <c r="B918" s="40" t="str">
        <f t="shared" si="14"/>
        <v>2.1.1.1.0100103473112</v>
      </c>
      <c r="C918" s="40" t="str">
        <f>_xlfn.XLOOKUP(A918,ctas[Tipo Empleado],ctas[cta])</f>
        <v>2.1.1.1.01</v>
      </c>
      <c r="D918" s="40" t="s">
        <v>1522</v>
      </c>
      <c r="E918" s="40" t="str">
        <f>_xlfn.XLOOKUP(Tabla12[[#This Row],[codigo]],Tabla5[codigo],Tabla5[Empleado])</f>
        <v>MARIA LIRANZO RECIO</v>
      </c>
      <c r="F918" s="40" t="str">
        <f>_xlfn.XLOOKUP(Tabla12[[#This Row],[codigo]],Tabla5[codigo],Tabla5[Cargo])</f>
        <v>VIGILANTE</v>
      </c>
      <c r="G918" s="40" t="str">
        <f>_xlfn.XLOOKUP(Tabla12[[#This Row],[codigo]],Tabla5[codigo],Tabla5[Lugar Funciones])</f>
        <v>DIRECCION GENERAL DE MUSEOS</v>
      </c>
      <c r="H918" s="43" t="str">
        <f>Tabla12[[#This Row],[TIPO]]</f>
        <v>FIJO</v>
      </c>
      <c r="I918" s="43" t="e">
        <f>_xlfn.XLOOKUP(Tabla12[[#This Row],[nodoc]],'[1]Temporales 2022'!$B$146:$B$362,'[1]Temporales 2022'!$F$146:$F$362)</f>
        <v>#N/A</v>
      </c>
      <c r="J918" s="43" t="e">
        <f>_xlfn.XLOOKUP(Tabla12[[#This Row],[nodoc]],'[1]Temporales 2022'!$B$146:$B$362,'[1]Temporales 2022'!$G$146:$G$362)</f>
        <v>#N/A</v>
      </c>
      <c r="K918" s="43">
        <v>25000</v>
      </c>
      <c r="L918" s="44">
        <v>0</v>
      </c>
      <c r="M918" s="43">
        <v>760</v>
      </c>
      <c r="N918" s="43">
        <v>717.5</v>
      </c>
      <c r="O918" s="44">
        <f>+Tabla12[[#This Row],[sbruto]]-Tabla12[[#This Row],[Impuesto Sobre la R]]-Tabla12[[#This Row],[Seguro Familiar de]]-Tabla12[[#This Row],[AFP]]-Tabla12[[#This Row],[sneto]]</f>
        <v>1167</v>
      </c>
      <c r="P918" s="41">
        <v>22355.5</v>
      </c>
      <c r="Q918" s="15" t="str" cm="1">
        <f t="array" ref="Q918">_xlfn.XLOOKUP(Tabla12[[#This Row],[codigo]],Tabla5[codigo],LEFT(Tabla5[Genero],1))</f>
        <v>F</v>
      </c>
      <c r="R918" s="15" t="str">
        <f>_xlfn.XLOOKUP(Tabla12[[#This Row],[codigo]],Tabla5[codigo],Tabla5[Lugar Funciones Codigo])</f>
        <v>01.83.03.04</v>
      </c>
    </row>
    <row r="919" spans="1:18">
      <c r="A919" s="40" t="s">
        <v>11</v>
      </c>
      <c r="B919" s="40" t="str">
        <f t="shared" si="14"/>
        <v>2.1.1.1.0122301286989</v>
      </c>
      <c r="C919" s="40" t="str">
        <f>_xlfn.XLOOKUP(A919,ctas[Tipo Empleado],ctas[cta])</f>
        <v>2.1.1.1.01</v>
      </c>
      <c r="D919" s="40" t="s">
        <v>2657</v>
      </c>
      <c r="E919" s="40" t="str">
        <f>_xlfn.XLOOKUP(Tabla12[[#This Row],[codigo]],Tabla5[codigo],Tabla5[Empleado])</f>
        <v>MARIANO JESUS PERALTA GARCIA</v>
      </c>
      <c r="F919" s="40" t="str">
        <f>_xlfn.XLOOKUP(Tabla12[[#This Row],[codigo]],Tabla5[codigo],Tabla5[Cargo])</f>
        <v>AUXILIAR ADMINISTRATIVO (A)</v>
      </c>
      <c r="G919" s="40" t="str">
        <f>_xlfn.XLOOKUP(Tabla12[[#This Row],[codigo]],Tabla5[codigo],Tabla5[Lugar Funciones])</f>
        <v>DIRECCION GENERAL DE MUSEOS</v>
      </c>
      <c r="H919" s="45" t="str">
        <f>Tabla12[[#This Row],[TIPO]]</f>
        <v>FIJO</v>
      </c>
      <c r="I919" s="45" t="e">
        <f>_xlfn.XLOOKUP(Tabla12[[#This Row],[nodoc]],'[1]Temporales 2022'!$B$146:$B$362,'[1]Temporales 2022'!$F$146:$F$362)</f>
        <v>#N/A</v>
      </c>
      <c r="J919" s="45" t="e">
        <f>_xlfn.XLOOKUP(Tabla12[[#This Row],[nodoc]],'[1]Temporales 2022'!$B$146:$B$362,'[1]Temporales 2022'!$G$146:$G$362)</f>
        <v>#N/A</v>
      </c>
      <c r="K919" s="43">
        <v>25000</v>
      </c>
      <c r="L919" s="46">
        <v>0</v>
      </c>
      <c r="M919" s="43">
        <v>760</v>
      </c>
      <c r="N919" s="43">
        <v>717.5</v>
      </c>
      <c r="O919" s="44">
        <f>+Tabla12[[#This Row],[sbruto]]-Tabla12[[#This Row],[Impuesto Sobre la R]]-Tabla12[[#This Row],[Seguro Familiar de]]-Tabla12[[#This Row],[AFP]]-Tabla12[[#This Row],[sneto]]</f>
        <v>1371</v>
      </c>
      <c r="P919" s="41">
        <v>22151.5</v>
      </c>
      <c r="Q919" s="15" t="str" cm="1">
        <f t="array" ref="Q919">_xlfn.XLOOKUP(Tabla12[[#This Row],[codigo]],Tabla5[codigo],LEFT(Tabla5[Genero],1))</f>
        <v>M</v>
      </c>
      <c r="R919" s="15" t="str">
        <f>_xlfn.XLOOKUP(Tabla12[[#This Row],[codigo]],Tabla5[codigo],Tabla5[Lugar Funciones Codigo])</f>
        <v>01.83.03.04</v>
      </c>
    </row>
    <row r="920" spans="1:18">
      <c r="A920" s="40" t="s">
        <v>11</v>
      </c>
      <c r="B920" s="40" t="str">
        <f t="shared" si="14"/>
        <v>2.1.1.1.0100114184658</v>
      </c>
      <c r="C920" s="40" t="str">
        <f>_xlfn.XLOOKUP(A920,ctas[Tipo Empleado],ctas[cta])</f>
        <v>2.1.1.1.01</v>
      </c>
      <c r="D920" s="40" t="s">
        <v>1531</v>
      </c>
      <c r="E920" s="40" t="str">
        <f>_xlfn.XLOOKUP(Tabla12[[#This Row],[codigo]],Tabla5[codigo],Tabla5[Empleado])</f>
        <v>MERY JANET GARCIA</v>
      </c>
      <c r="F920" s="40" t="str">
        <f>_xlfn.XLOOKUP(Tabla12[[#This Row],[codigo]],Tabla5[codigo],Tabla5[Cargo])</f>
        <v>SECRETARIA</v>
      </c>
      <c r="G920" s="40" t="str">
        <f>_xlfn.XLOOKUP(Tabla12[[#This Row],[codigo]],Tabla5[codigo],Tabla5[Lugar Funciones])</f>
        <v>DIRECCION GENERAL DE MUSEOS</v>
      </c>
      <c r="H920" s="45" t="str">
        <f>Tabla12[[#This Row],[TIPO]]</f>
        <v>FIJO</v>
      </c>
      <c r="I920" s="45" t="e">
        <f>_xlfn.XLOOKUP(Tabla12[[#This Row],[nodoc]],'[1]Temporales 2022'!$B$146:$B$362,'[1]Temporales 2022'!$F$146:$F$362)</f>
        <v>#N/A</v>
      </c>
      <c r="J920" s="45" t="e">
        <f>_xlfn.XLOOKUP(Tabla12[[#This Row],[nodoc]],'[1]Temporales 2022'!$B$146:$B$362,'[1]Temporales 2022'!$G$146:$G$362)</f>
        <v>#N/A</v>
      </c>
      <c r="K920" s="43">
        <v>25000</v>
      </c>
      <c r="L920" s="46">
        <v>0</v>
      </c>
      <c r="M920" s="43">
        <v>760</v>
      </c>
      <c r="N920" s="43">
        <v>717.5</v>
      </c>
      <c r="O920" s="44">
        <f>+Tabla12[[#This Row],[sbruto]]-Tabla12[[#This Row],[Impuesto Sobre la R]]-Tabla12[[#This Row],[Seguro Familiar de]]-Tabla12[[#This Row],[AFP]]-Tabla12[[#This Row],[sneto]]</f>
        <v>625</v>
      </c>
      <c r="P920" s="41">
        <v>22897.5</v>
      </c>
      <c r="Q920" s="15" t="str" cm="1">
        <f t="array" ref="Q920">_xlfn.XLOOKUP(Tabla12[[#This Row],[codigo]],Tabla5[codigo],LEFT(Tabla5[Genero],1))</f>
        <v>F</v>
      </c>
      <c r="R920" s="15" t="str">
        <f>_xlfn.XLOOKUP(Tabla12[[#This Row],[codigo]],Tabla5[codigo],Tabla5[Lugar Funciones Codigo])</f>
        <v>01.83.03.04</v>
      </c>
    </row>
    <row r="921" spans="1:18">
      <c r="A921" s="40" t="s">
        <v>11</v>
      </c>
      <c r="B921" s="40" t="str">
        <f t="shared" si="14"/>
        <v>2.1.1.1.0100101671295</v>
      </c>
      <c r="C921" s="40" t="str">
        <f>_xlfn.XLOOKUP(A921,ctas[Tipo Empleado],ctas[cta])</f>
        <v>2.1.1.1.01</v>
      </c>
      <c r="D921" s="40" t="s">
        <v>2663</v>
      </c>
      <c r="E921" s="40" t="str">
        <f>_xlfn.XLOOKUP(Tabla12[[#This Row],[codigo]],Tabla5[codigo],Tabla5[Empleado])</f>
        <v>MIRIAM MERCEDES MARTINEZ RODRIGUEZ</v>
      </c>
      <c r="F921" s="40" t="str">
        <f>_xlfn.XLOOKUP(Tabla12[[#This Row],[codigo]],Tabla5[codigo],Tabla5[Cargo])</f>
        <v>VIGILANTE DE SALA</v>
      </c>
      <c r="G921" s="40" t="str">
        <f>_xlfn.XLOOKUP(Tabla12[[#This Row],[codigo]],Tabla5[codigo],Tabla5[Lugar Funciones])</f>
        <v>DIRECCION GENERAL DE MUSEOS</v>
      </c>
      <c r="H921" s="43" t="str">
        <f>Tabla12[[#This Row],[TIPO]]</f>
        <v>FIJO</v>
      </c>
      <c r="I921" s="43" t="e">
        <f>_xlfn.XLOOKUP(Tabla12[[#This Row],[nodoc]],'[1]Temporales 2022'!$B$146:$B$362,'[1]Temporales 2022'!$F$146:$F$362)</f>
        <v>#N/A</v>
      </c>
      <c r="J921" s="43" t="e">
        <f>_xlfn.XLOOKUP(Tabla12[[#This Row],[nodoc]],'[1]Temporales 2022'!$B$146:$B$362,'[1]Temporales 2022'!$G$146:$G$362)</f>
        <v>#N/A</v>
      </c>
      <c r="K921" s="43">
        <v>25000</v>
      </c>
      <c r="L921" s="44">
        <v>0</v>
      </c>
      <c r="M921" s="43">
        <v>760</v>
      </c>
      <c r="N921" s="43">
        <v>717.5</v>
      </c>
      <c r="O921" s="44">
        <f>+Tabla12[[#This Row],[sbruto]]-Tabla12[[#This Row],[Impuesto Sobre la R]]-Tabla12[[#This Row],[Seguro Familiar de]]-Tabla12[[#This Row],[AFP]]-Tabla12[[#This Row],[sneto]]</f>
        <v>25</v>
      </c>
      <c r="P921" s="41">
        <v>23497.5</v>
      </c>
      <c r="Q921" s="15" t="str" cm="1">
        <f t="array" ref="Q921">_xlfn.XLOOKUP(Tabla12[[#This Row],[codigo]],Tabla5[codigo],LEFT(Tabla5[Genero],1))</f>
        <v>F</v>
      </c>
      <c r="R921" s="15" t="str">
        <f>_xlfn.XLOOKUP(Tabla12[[#This Row],[codigo]],Tabla5[codigo],Tabla5[Lugar Funciones Codigo])</f>
        <v>01.83.03.04</v>
      </c>
    </row>
    <row r="922" spans="1:18">
      <c r="A922" s="40" t="s">
        <v>11</v>
      </c>
      <c r="B922" s="40" t="str">
        <f t="shared" si="14"/>
        <v>2.1.1.1.0100109127266</v>
      </c>
      <c r="C922" s="40" t="str">
        <f>_xlfn.XLOOKUP(A922,ctas[Tipo Empleado],ctas[cta])</f>
        <v>2.1.1.1.01</v>
      </c>
      <c r="D922" s="40" t="s">
        <v>2666</v>
      </c>
      <c r="E922" s="40" t="str">
        <f>_xlfn.XLOOKUP(Tabla12[[#This Row],[codigo]],Tabla5[codigo],Tabla5[Empleado])</f>
        <v>MONICA ALTAGRACIA DEL ORBE DEL ORBE</v>
      </c>
      <c r="F922" s="40" t="str">
        <f>_xlfn.XLOOKUP(Tabla12[[#This Row],[codigo]],Tabla5[codigo],Tabla5[Cargo])</f>
        <v>AUXILIAR ADMINISTRATIVO (A)</v>
      </c>
      <c r="G922" s="40" t="str">
        <f>_xlfn.XLOOKUP(Tabla12[[#This Row],[codigo]],Tabla5[codigo],Tabla5[Lugar Funciones])</f>
        <v>DIRECCION GENERAL DE MUSEOS</v>
      </c>
      <c r="H922" s="45" t="str">
        <f>Tabla12[[#This Row],[TIPO]]</f>
        <v>FIJO</v>
      </c>
      <c r="I922" s="45" t="e">
        <f>_xlfn.XLOOKUP(Tabla12[[#This Row],[nodoc]],'[1]Temporales 2022'!$B$146:$B$362,'[1]Temporales 2022'!$F$146:$F$362)</f>
        <v>#N/A</v>
      </c>
      <c r="J922" s="45" t="e">
        <f>_xlfn.XLOOKUP(Tabla12[[#This Row],[nodoc]],'[1]Temporales 2022'!$B$146:$B$362,'[1]Temporales 2022'!$G$146:$G$362)</f>
        <v>#N/A</v>
      </c>
      <c r="K922" s="43">
        <v>25000</v>
      </c>
      <c r="L922" s="46">
        <v>0</v>
      </c>
      <c r="M922" s="43">
        <v>760</v>
      </c>
      <c r="N922" s="43">
        <v>717.5</v>
      </c>
      <c r="O922" s="44">
        <f>+Tabla12[[#This Row],[sbruto]]-Tabla12[[#This Row],[Impuesto Sobre la R]]-Tabla12[[#This Row],[Seguro Familiar de]]-Tabla12[[#This Row],[AFP]]-Tabla12[[#This Row],[sneto]]</f>
        <v>25</v>
      </c>
      <c r="P922" s="41">
        <v>23497.5</v>
      </c>
      <c r="Q922" s="15" t="str" cm="1">
        <f t="array" ref="Q922">_xlfn.XLOOKUP(Tabla12[[#This Row],[codigo]],Tabla5[codigo],LEFT(Tabla5[Genero],1))</f>
        <v>F</v>
      </c>
      <c r="R922" s="15" t="str">
        <f>_xlfn.XLOOKUP(Tabla12[[#This Row],[codigo]],Tabla5[codigo],Tabla5[Lugar Funciones Codigo])</f>
        <v>01.83.03.04</v>
      </c>
    </row>
    <row r="923" spans="1:18">
      <c r="A923" s="40" t="s">
        <v>11</v>
      </c>
      <c r="B923" s="40" t="str">
        <f t="shared" si="14"/>
        <v>2.1.1.1.0140242365407</v>
      </c>
      <c r="C923" s="40" t="str">
        <f>_xlfn.XLOOKUP(A923,ctas[Tipo Empleado],ctas[cta])</f>
        <v>2.1.1.1.01</v>
      </c>
      <c r="D923" s="40" t="s">
        <v>2670</v>
      </c>
      <c r="E923" s="40" t="str">
        <f>_xlfn.XLOOKUP(Tabla12[[#This Row],[codigo]],Tabla5[codigo],Tabla5[Empleado])</f>
        <v>NIKAURY MANZUETA DIAZ</v>
      </c>
      <c r="F923" s="40" t="str">
        <f>_xlfn.XLOOKUP(Tabla12[[#This Row],[codigo]],Tabla5[codigo],Tabla5[Cargo])</f>
        <v>VIGILANTE DE SALA</v>
      </c>
      <c r="G923" s="40" t="str">
        <f>_xlfn.XLOOKUP(Tabla12[[#This Row],[codigo]],Tabla5[codigo],Tabla5[Lugar Funciones])</f>
        <v>DIRECCION GENERAL DE MUSEOS</v>
      </c>
      <c r="H923" s="45" t="str">
        <f>Tabla12[[#This Row],[TIPO]]</f>
        <v>FIJO</v>
      </c>
      <c r="I923" s="45">
        <f>_xlfn.XLOOKUP(Tabla12[[#This Row],[nodoc]],'[1]Temporales 2022'!$B$146:$B$362,'[1]Temporales 2022'!$F$146:$F$362)</f>
        <v>44682</v>
      </c>
      <c r="J923" s="45">
        <f>_xlfn.XLOOKUP(Tabla12[[#This Row],[nodoc]],'[1]Temporales 2022'!$B$146:$B$362,'[1]Temporales 2022'!$G$146:$G$362)</f>
        <v>44866</v>
      </c>
      <c r="K923" s="43">
        <v>25000</v>
      </c>
      <c r="L923" s="46">
        <v>0</v>
      </c>
      <c r="M923" s="43">
        <v>760</v>
      </c>
      <c r="N923" s="43">
        <v>717.5</v>
      </c>
      <c r="O923" s="44">
        <f>+Tabla12[[#This Row],[sbruto]]-Tabla12[[#This Row],[Impuesto Sobre la R]]-Tabla12[[#This Row],[Seguro Familiar de]]-Tabla12[[#This Row],[AFP]]-Tabla12[[#This Row],[sneto]]</f>
        <v>25</v>
      </c>
      <c r="P923" s="41">
        <v>23497.5</v>
      </c>
      <c r="Q923" s="15" t="str" cm="1">
        <f t="array" ref="Q923">_xlfn.XLOOKUP(Tabla12[[#This Row],[codigo]],Tabla5[codigo],LEFT(Tabla5[Genero],1))</f>
        <v>F</v>
      </c>
      <c r="R923" s="15" t="str">
        <f>_xlfn.XLOOKUP(Tabla12[[#This Row],[codigo]],Tabla5[codigo],Tabla5[Lugar Funciones Codigo])</f>
        <v>01.83.03.04</v>
      </c>
    </row>
    <row r="924" spans="1:18">
      <c r="A924" s="40" t="s">
        <v>11</v>
      </c>
      <c r="B924" s="40" t="str">
        <f t="shared" si="14"/>
        <v>2.1.1.1.0140213551191</v>
      </c>
      <c r="C924" s="40" t="str">
        <f>_xlfn.XLOOKUP(A924,ctas[Tipo Empleado],ctas[cta])</f>
        <v>2.1.1.1.01</v>
      </c>
      <c r="D924" s="40" t="s">
        <v>2671</v>
      </c>
      <c r="E924" s="40" t="str">
        <f>_xlfn.XLOOKUP(Tabla12[[#This Row],[codigo]],Tabla5[codigo],Tabla5[Empleado])</f>
        <v>NIZALDY NOEMI BONILLA CID</v>
      </c>
      <c r="F924" s="40" t="str">
        <f>_xlfn.XLOOKUP(Tabla12[[#This Row],[codigo]],Tabla5[codigo],Tabla5[Cargo])</f>
        <v>CAJERO (A)</v>
      </c>
      <c r="G924" s="40" t="str">
        <f>_xlfn.XLOOKUP(Tabla12[[#This Row],[codigo]],Tabla5[codigo],Tabla5[Lugar Funciones])</f>
        <v>DIRECCION GENERAL DE MUSEOS</v>
      </c>
      <c r="H924" s="45" t="str">
        <f>Tabla12[[#This Row],[TIPO]]</f>
        <v>FIJO</v>
      </c>
      <c r="I924" s="45" t="e">
        <f>_xlfn.XLOOKUP(Tabla12[[#This Row],[nodoc]],'[1]Temporales 2022'!$B$146:$B$362,'[1]Temporales 2022'!$F$146:$F$362)</f>
        <v>#N/A</v>
      </c>
      <c r="J924" s="45" t="e">
        <f>_xlfn.XLOOKUP(Tabla12[[#This Row],[nodoc]],'[1]Temporales 2022'!$B$146:$B$362,'[1]Temporales 2022'!$G$146:$G$362)</f>
        <v>#N/A</v>
      </c>
      <c r="K924" s="43">
        <v>25000</v>
      </c>
      <c r="L924" s="46">
        <v>0</v>
      </c>
      <c r="M924" s="43">
        <v>760</v>
      </c>
      <c r="N924" s="43">
        <v>717.5</v>
      </c>
      <c r="O924" s="44">
        <f>+Tabla12[[#This Row],[sbruto]]-Tabla12[[#This Row],[Impuesto Sobre la R]]-Tabla12[[#This Row],[Seguro Familiar de]]-Tabla12[[#This Row],[AFP]]-Tabla12[[#This Row],[sneto]]</f>
        <v>25</v>
      </c>
      <c r="P924" s="41">
        <v>23497.5</v>
      </c>
      <c r="Q924" s="15" t="str" cm="1">
        <f t="array" ref="Q924">_xlfn.XLOOKUP(Tabla12[[#This Row],[codigo]],Tabla5[codigo],LEFT(Tabla5[Genero],1))</f>
        <v>F</v>
      </c>
      <c r="R924" s="15" t="str">
        <f>_xlfn.XLOOKUP(Tabla12[[#This Row],[codigo]],Tabla5[codigo],Tabla5[Lugar Funciones Codigo])</f>
        <v>01.83.03.04</v>
      </c>
    </row>
    <row r="925" spans="1:18">
      <c r="A925" s="40" t="s">
        <v>11</v>
      </c>
      <c r="B925" s="40" t="str">
        <f t="shared" si="14"/>
        <v>2.1.1.1.0122300326414</v>
      </c>
      <c r="C925" s="40" t="str">
        <f>_xlfn.XLOOKUP(A925,ctas[Tipo Empleado],ctas[cta])</f>
        <v>2.1.1.1.01</v>
      </c>
      <c r="D925" s="40" t="s">
        <v>2673</v>
      </c>
      <c r="E925" s="40" t="str">
        <f>_xlfn.XLOOKUP(Tabla12[[#This Row],[codigo]],Tabla5[codigo],Tabla5[Empleado])</f>
        <v>NORVIS SALOME CASTILLO</v>
      </c>
      <c r="F925" s="40" t="str">
        <f>_xlfn.XLOOKUP(Tabla12[[#This Row],[codigo]],Tabla5[codigo],Tabla5[Cargo])</f>
        <v>VIGILANTE DE SALA</v>
      </c>
      <c r="G925" s="40" t="str">
        <f>_xlfn.XLOOKUP(Tabla12[[#This Row],[codigo]],Tabla5[codigo],Tabla5[Lugar Funciones])</f>
        <v>DIRECCION GENERAL DE MUSEOS</v>
      </c>
      <c r="H925" s="45" t="str">
        <f>Tabla12[[#This Row],[TIPO]]</f>
        <v>FIJO</v>
      </c>
      <c r="I925" s="45" t="e">
        <f>_xlfn.XLOOKUP(Tabla12[[#This Row],[nodoc]],'[1]Temporales 2022'!$B$146:$B$362,'[1]Temporales 2022'!$F$146:$F$362)</f>
        <v>#N/A</v>
      </c>
      <c r="J925" s="45" t="e">
        <f>_xlfn.XLOOKUP(Tabla12[[#This Row],[nodoc]],'[1]Temporales 2022'!$B$146:$B$362,'[1]Temporales 2022'!$G$146:$G$362)</f>
        <v>#N/A</v>
      </c>
      <c r="K925" s="43">
        <v>25000</v>
      </c>
      <c r="L925" s="46">
        <v>0</v>
      </c>
      <c r="M925" s="43">
        <v>760</v>
      </c>
      <c r="N925" s="43">
        <v>717.5</v>
      </c>
      <c r="O925" s="44">
        <f>+Tabla12[[#This Row],[sbruto]]-Tabla12[[#This Row],[Impuesto Sobre la R]]-Tabla12[[#This Row],[Seguro Familiar de]]-Tabla12[[#This Row],[AFP]]-Tabla12[[#This Row],[sneto]]</f>
        <v>25</v>
      </c>
      <c r="P925" s="41">
        <v>23497.5</v>
      </c>
      <c r="Q925" s="15" t="str" cm="1">
        <f t="array" ref="Q925">_xlfn.XLOOKUP(Tabla12[[#This Row],[codigo]],Tabla5[codigo],LEFT(Tabla5[Genero],1))</f>
        <v>M</v>
      </c>
      <c r="R925" s="15" t="str">
        <f>_xlfn.XLOOKUP(Tabla12[[#This Row],[codigo]],Tabla5[codigo],Tabla5[Lugar Funciones Codigo])</f>
        <v>01.83.03.04</v>
      </c>
    </row>
    <row r="926" spans="1:18">
      <c r="A926" s="40" t="s">
        <v>11</v>
      </c>
      <c r="B926" s="40" t="str">
        <f t="shared" si="14"/>
        <v>2.1.1.1.0100118189083</v>
      </c>
      <c r="C926" s="40" t="str">
        <f>_xlfn.XLOOKUP(A926,ctas[Tipo Empleado],ctas[cta])</f>
        <v>2.1.1.1.01</v>
      </c>
      <c r="D926" s="40" t="s">
        <v>2676</v>
      </c>
      <c r="E926" s="40" t="str">
        <f>_xlfn.XLOOKUP(Tabla12[[#This Row],[codigo]],Tabla5[codigo],Tabla5[Empleado])</f>
        <v>PAMELA LISBETH BAEZ</v>
      </c>
      <c r="F926" s="40" t="str">
        <f>_xlfn.XLOOKUP(Tabla12[[#This Row],[codigo]],Tabla5[codigo],Tabla5[Cargo])</f>
        <v>VIGILANTE DE SALA</v>
      </c>
      <c r="G926" s="40" t="str">
        <f>_xlfn.XLOOKUP(Tabla12[[#This Row],[codigo]],Tabla5[codigo],Tabla5[Lugar Funciones])</f>
        <v>DIRECCION GENERAL DE MUSEOS</v>
      </c>
      <c r="H926" s="43" t="str">
        <f>Tabla12[[#This Row],[TIPO]]</f>
        <v>FIJO</v>
      </c>
      <c r="I926" s="43">
        <f>_xlfn.XLOOKUP(Tabla12[[#This Row],[nodoc]],'[1]Temporales 2022'!$B$146:$B$362,'[1]Temporales 2022'!$F$146:$F$362)</f>
        <v>44348</v>
      </c>
      <c r="J926" s="43" t="str">
        <f>_xlfn.XLOOKUP(Tabla12[[#This Row],[nodoc]],'[1]Temporales 2022'!$B$146:$B$362,'[1]Temporales 2022'!$G$146:$G$362)</f>
        <v>01/06/2022</v>
      </c>
      <c r="K926" s="43">
        <v>25000</v>
      </c>
      <c r="L926" s="44">
        <v>0</v>
      </c>
      <c r="M926" s="43">
        <v>760</v>
      </c>
      <c r="N926" s="43">
        <v>717.5</v>
      </c>
      <c r="O926" s="44">
        <f>+Tabla12[[#This Row],[sbruto]]-Tabla12[[#This Row],[Impuesto Sobre la R]]-Tabla12[[#This Row],[Seguro Familiar de]]-Tabla12[[#This Row],[AFP]]-Tabla12[[#This Row],[sneto]]</f>
        <v>25</v>
      </c>
      <c r="P926" s="41">
        <v>23497.5</v>
      </c>
      <c r="Q926" s="15" t="str" cm="1">
        <f t="array" ref="Q926">_xlfn.XLOOKUP(Tabla12[[#This Row],[codigo]],Tabla5[codigo],LEFT(Tabla5[Genero],1))</f>
        <v>F</v>
      </c>
      <c r="R926" s="15" t="str">
        <f>_xlfn.XLOOKUP(Tabla12[[#This Row],[codigo]],Tabla5[codigo],Tabla5[Lugar Funciones Codigo])</f>
        <v>01.83.03.04</v>
      </c>
    </row>
    <row r="927" spans="1:18">
      <c r="A927" s="40" t="s">
        <v>11</v>
      </c>
      <c r="B927" s="40" t="str">
        <f t="shared" si="14"/>
        <v>2.1.1.1.0140220742734</v>
      </c>
      <c r="C927" s="40" t="str">
        <f>_xlfn.XLOOKUP(A927,ctas[Tipo Empleado],ctas[cta])</f>
        <v>2.1.1.1.01</v>
      </c>
      <c r="D927" s="40" t="s">
        <v>2679</v>
      </c>
      <c r="E927" s="40" t="str">
        <f>_xlfn.XLOOKUP(Tabla12[[#This Row],[codigo]],Tabla5[codigo],Tabla5[Empleado])</f>
        <v>PEDRO MICHAEL SANTANA PAEZ</v>
      </c>
      <c r="F927" s="40" t="str">
        <f>_xlfn.XLOOKUP(Tabla12[[#This Row],[codigo]],Tabla5[codigo],Tabla5[Cargo])</f>
        <v>VIGILANTE DE SALA</v>
      </c>
      <c r="G927" s="40" t="str">
        <f>_xlfn.XLOOKUP(Tabla12[[#This Row],[codigo]],Tabla5[codigo],Tabla5[Lugar Funciones])</f>
        <v>DIRECCION GENERAL DE MUSEOS</v>
      </c>
      <c r="H927" s="45" t="str">
        <f>Tabla12[[#This Row],[TIPO]]</f>
        <v>FIJO</v>
      </c>
      <c r="I927" s="45" t="e">
        <f>_xlfn.XLOOKUP(Tabla12[[#This Row],[nodoc]],'[1]Temporales 2022'!$B$146:$B$362,'[1]Temporales 2022'!$F$146:$F$362)</f>
        <v>#N/A</v>
      </c>
      <c r="J927" s="45" t="e">
        <f>_xlfn.XLOOKUP(Tabla12[[#This Row],[nodoc]],'[1]Temporales 2022'!$B$146:$B$362,'[1]Temporales 2022'!$G$146:$G$362)</f>
        <v>#N/A</v>
      </c>
      <c r="K927" s="43">
        <v>25000</v>
      </c>
      <c r="L927" s="46">
        <v>0</v>
      </c>
      <c r="M927" s="43">
        <v>760</v>
      </c>
      <c r="N927" s="43">
        <v>717.5</v>
      </c>
      <c r="O927" s="44">
        <f>+Tabla12[[#This Row],[sbruto]]-Tabla12[[#This Row],[Impuesto Sobre la R]]-Tabla12[[#This Row],[Seguro Familiar de]]-Tabla12[[#This Row],[AFP]]-Tabla12[[#This Row],[sneto]]</f>
        <v>25</v>
      </c>
      <c r="P927" s="41">
        <v>23497.5</v>
      </c>
      <c r="Q927" s="15" t="str" cm="1">
        <f t="array" ref="Q927">_xlfn.XLOOKUP(Tabla12[[#This Row],[codigo]],Tabla5[codigo],LEFT(Tabla5[Genero],1))</f>
        <v>M</v>
      </c>
      <c r="R927" s="15" t="str">
        <f>_xlfn.XLOOKUP(Tabla12[[#This Row],[codigo]],Tabla5[codigo],Tabla5[Lugar Funciones Codigo])</f>
        <v>01.83.03.04</v>
      </c>
    </row>
    <row r="928" spans="1:18">
      <c r="A928" s="40" t="s">
        <v>11</v>
      </c>
      <c r="B928" s="40" t="str">
        <f t="shared" si="14"/>
        <v>2.1.1.1.0140239298637</v>
      </c>
      <c r="C928" s="40" t="str">
        <f>_xlfn.XLOOKUP(A928,ctas[Tipo Empleado],ctas[cta])</f>
        <v>2.1.1.1.01</v>
      </c>
      <c r="D928" s="40" t="s">
        <v>2683</v>
      </c>
      <c r="E928" s="40" t="str">
        <f>_xlfn.XLOOKUP(Tabla12[[#This Row],[codigo]],Tabla5[codigo],Tabla5[Empleado])</f>
        <v>RAELBI PAULINO JACOBO</v>
      </c>
      <c r="F928" s="40" t="str">
        <f>_xlfn.XLOOKUP(Tabla12[[#This Row],[codigo]],Tabla5[codigo],Tabla5[Cargo])</f>
        <v>GUIA DE MUSEO</v>
      </c>
      <c r="G928" s="40" t="str">
        <f>_xlfn.XLOOKUP(Tabla12[[#This Row],[codigo]],Tabla5[codigo],Tabla5[Lugar Funciones])</f>
        <v>DIRECCION GENERAL DE MUSEOS</v>
      </c>
      <c r="H928" s="45" t="str">
        <f>Tabla12[[#This Row],[TIPO]]</f>
        <v>FIJO</v>
      </c>
      <c r="I928" s="45" t="e">
        <f>_xlfn.XLOOKUP(Tabla12[[#This Row],[nodoc]],'[1]Temporales 2022'!$B$146:$B$362,'[1]Temporales 2022'!$F$146:$F$362)</f>
        <v>#N/A</v>
      </c>
      <c r="J928" s="45" t="e">
        <f>_xlfn.XLOOKUP(Tabla12[[#This Row],[nodoc]],'[1]Temporales 2022'!$B$146:$B$362,'[1]Temporales 2022'!$G$146:$G$362)</f>
        <v>#N/A</v>
      </c>
      <c r="K928" s="43">
        <v>25000</v>
      </c>
      <c r="L928" s="46">
        <v>0</v>
      </c>
      <c r="M928" s="43">
        <v>760</v>
      </c>
      <c r="N928" s="43">
        <v>717.5</v>
      </c>
      <c r="O928" s="44">
        <f>+Tabla12[[#This Row],[sbruto]]-Tabla12[[#This Row],[Impuesto Sobre la R]]-Tabla12[[#This Row],[Seguro Familiar de]]-Tabla12[[#This Row],[AFP]]-Tabla12[[#This Row],[sneto]]</f>
        <v>25</v>
      </c>
      <c r="P928" s="41">
        <v>23497.5</v>
      </c>
      <c r="Q928" s="15" t="str" cm="1">
        <f t="array" ref="Q928">_xlfn.XLOOKUP(Tabla12[[#This Row],[codigo]],Tabla5[codigo],LEFT(Tabla5[Genero],1))</f>
        <v>M</v>
      </c>
      <c r="R928" s="15" t="str">
        <f>_xlfn.XLOOKUP(Tabla12[[#This Row],[codigo]],Tabla5[codigo],Tabla5[Lugar Funciones Codigo])</f>
        <v>01.83.03.04</v>
      </c>
    </row>
    <row r="929" spans="1:18">
      <c r="A929" s="40" t="s">
        <v>11</v>
      </c>
      <c r="B929" s="40" t="str">
        <f t="shared" si="14"/>
        <v>2.1.1.1.0122301697045</v>
      </c>
      <c r="C929" s="40" t="str">
        <f>_xlfn.XLOOKUP(A929,ctas[Tipo Empleado],ctas[cta])</f>
        <v>2.1.1.1.01</v>
      </c>
      <c r="D929" s="40" t="s">
        <v>2688</v>
      </c>
      <c r="E929" s="40" t="str">
        <f>_xlfn.XLOOKUP(Tabla12[[#This Row],[codigo]],Tabla5[codigo],Tabla5[Empleado])</f>
        <v>RAMON CLEMENTE DOMINGUEZ MENDEZ</v>
      </c>
      <c r="F929" s="40" t="str">
        <f>_xlfn.XLOOKUP(Tabla12[[#This Row],[codigo]],Tabla5[codigo],Tabla5[Cargo])</f>
        <v>VIGILANTE DE SALA</v>
      </c>
      <c r="G929" s="40" t="str">
        <f>_xlfn.XLOOKUP(Tabla12[[#This Row],[codigo]],Tabla5[codigo],Tabla5[Lugar Funciones])</f>
        <v>DIRECCION GENERAL DE MUSEOS</v>
      </c>
      <c r="H929" s="43" t="str">
        <f>Tabla12[[#This Row],[TIPO]]</f>
        <v>FIJO</v>
      </c>
      <c r="I929" s="43" t="e">
        <f>_xlfn.XLOOKUP(Tabla12[[#This Row],[nodoc]],'[1]Temporales 2022'!$B$146:$B$362,'[1]Temporales 2022'!$F$146:$F$362)</f>
        <v>#N/A</v>
      </c>
      <c r="J929" s="43" t="e">
        <f>_xlfn.XLOOKUP(Tabla12[[#This Row],[nodoc]],'[1]Temporales 2022'!$B$146:$B$362,'[1]Temporales 2022'!$G$146:$G$362)</f>
        <v>#N/A</v>
      </c>
      <c r="K929" s="43">
        <v>25000</v>
      </c>
      <c r="L929" s="44">
        <v>0</v>
      </c>
      <c r="M929" s="43">
        <v>760</v>
      </c>
      <c r="N929" s="43">
        <v>717.5</v>
      </c>
      <c r="O929" s="44">
        <f>+Tabla12[[#This Row],[sbruto]]-Tabla12[[#This Row],[Impuesto Sobre la R]]-Tabla12[[#This Row],[Seguro Familiar de]]-Tabla12[[#This Row],[AFP]]-Tabla12[[#This Row],[sneto]]</f>
        <v>25</v>
      </c>
      <c r="P929" s="41">
        <v>23497.5</v>
      </c>
      <c r="Q929" s="15" t="str" cm="1">
        <f t="array" ref="Q929">_xlfn.XLOOKUP(Tabla12[[#This Row],[codigo]],Tabla5[codigo],LEFT(Tabla5[Genero],1))</f>
        <v>M</v>
      </c>
      <c r="R929" s="15" t="str">
        <f>_xlfn.XLOOKUP(Tabla12[[#This Row],[codigo]],Tabla5[codigo],Tabla5[Lugar Funciones Codigo])</f>
        <v>01.83.03.04</v>
      </c>
    </row>
    <row r="930" spans="1:18">
      <c r="A930" s="40" t="s">
        <v>11</v>
      </c>
      <c r="B930" s="40" t="str">
        <f t="shared" si="14"/>
        <v>2.1.1.1.0101201022892</v>
      </c>
      <c r="C930" s="40" t="str">
        <f>_xlfn.XLOOKUP(A930,ctas[Tipo Empleado],ctas[cta])</f>
        <v>2.1.1.1.01</v>
      </c>
      <c r="D930" s="40" t="s">
        <v>2690</v>
      </c>
      <c r="E930" s="40" t="e">
        <f>_xlfn.XLOOKUP(Tabla12[[#This Row],[codigo]],Tabla5[codigo],Tabla5[Empleado])</f>
        <v>#N/A</v>
      </c>
      <c r="F930" s="40" t="e">
        <f>_xlfn.XLOOKUP(Tabla12[[#This Row],[codigo]],Tabla5[codigo],Tabla5[Cargo])</f>
        <v>#N/A</v>
      </c>
      <c r="G930" s="40" t="e">
        <f>_xlfn.XLOOKUP(Tabla12[[#This Row],[codigo]],Tabla5[codigo],Tabla5[Lugar Funciones])</f>
        <v>#N/A</v>
      </c>
      <c r="H930" s="45" t="str">
        <f>Tabla12[[#This Row],[TIPO]]</f>
        <v>FIJO</v>
      </c>
      <c r="I930" s="45" t="e">
        <f>_xlfn.XLOOKUP(Tabla12[[#This Row],[nodoc]],'[1]Temporales 2022'!$B$146:$B$362,'[1]Temporales 2022'!$F$146:$F$362)</f>
        <v>#N/A</v>
      </c>
      <c r="J930" s="45" t="e">
        <f>_xlfn.XLOOKUP(Tabla12[[#This Row],[nodoc]],'[1]Temporales 2022'!$B$146:$B$362,'[1]Temporales 2022'!$G$146:$G$362)</f>
        <v>#N/A</v>
      </c>
      <c r="K930" s="43">
        <v>25000</v>
      </c>
      <c r="L930" s="46">
        <v>0</v>
      </c>
      <c r="M930" s="43">
        <v>760</v>
      </c>
      <c r="N930" s="43">
        <v>717.5</v>
      </c>
      <c r="O930" s="44">
        <f>+Tabla12[[#This Row],[sbruto]]-Tabla12[[#This Row],[Impuesto Sobre la R]]-Tabla12[[#This Row],[Seguro Familiar de]]-Tabla12[[#This Row],[AFP]]-Tabla12[[#This Row],[sneto]]</f>
        <v>25</v>
      </c>
      <c r="P930" s="41">
        <v>23497.5</v>
      </c>
      <c r="Q930" s="15" t="e" cm="1">
        <f t="array" ref="Q930">_xlfn.XLOOKUP(Tabla12[[#This Row],[codigo]],Tabla5[codigo],LEFT(Tabla5[Genero],1))</f>
        <v>#N/A</v>
      </c>
      <c r="R930" s="15" t="e">
        <f>_xlfn.XLOOKUP(Tabla12[[#This Row],[codigo]],Tabla5[codigo],Tabla5[Lugar Funciones Codigo])</f>
        <v>#N/A</v>
      </c>
    </row>
    <row r="931" spans="1:18">
      <c r="A931" s="40" t="s">
        <v>11</v>
      </c>
      <c r="B931" s="40" t="str">
        <f t="shared" si="14"/>
        <v>2.1.1.1.0100116620550</v>
      </c>
      <c r="C931" s="40" t="str">
        <f>_xlfn.XLOOKUP(A931,ctas[Tipo Empleado],ctas[cta])</f>
        <v>2.1.1.1.01</v>
      </c>
      <c r="D931" s="40" t="s">
        <v>1552</v>
      </c>
      <c r="E931" s="40" t="str">
        <f>_xlfn.XLOOKUP(Tabla12[[#This Row],[codigo]],Tabla5[codigo],Tabla5[Empleado])</f>
        <v>RICARDO ANTONIO ESPINAL OLIVO</v>
      </c>
      <c r="F931" s="40" t="str">
        <f>_xlfn.XLOOKUP(Tabla12[[#This Row],[codigo]],Tabla5[codigo],Tabla5[Cargo])</f>
        <v>GUIA BILINGUE</v>
      </c>
      <c r="G931" s="40" t="str">
        <f>_xlfn.XLOOKUP(Tabla12[[#This Row],[codigo]],Tabla5[codigo],Tabla5[Lugar Funciones])</f>
        <v>DIRECCION GENERAL DE MUSEOS</v>
      </c>
      <c r="H931" s="45" t="str">
        <f>Tabla12[[#This Row],[TIPO]]</f>
        <v>FIJO</v>
      </c>
      <c r="I931" s="45" t="e">
        <f>_xlfn.XLOOKUP(Tabla12[[#This Row],[nodoc]],'[1]Temporales 2022'!$B$146:$B$362,'[1]Temporales 2022'!$F$146:$F$362)</f>
        <v>#N/A</v>
      </c>
      <c r="J931" s="45" t="e">
        <f>_xlfn.XLOOKUP(Tabla12[[#This Row],[nodoc]],'[1]Temporales 2022'!$B$146:$B$362,'[1]Temporales 2022'!$G$146:$G$362)</f>
        <v>#N/A</v>
      </c>
      <c r="K931" s="43">
        <v>25000</v>
      </c>
      <c r="L931" s="46">
        <v>0</v>
      </c>
      <c r="M931" s="43">
        <v>760</v>
      </c>
      <c r="N931" s="43">
        <v>717.5</v>
      </c>
      <c r="O931" s="44">
        <f>+Tabla12[[#This Row],[sbruto]]-Tabla12[[#This Row],[Impuesto Sobre la R]]-Tabla12[[#This Row],[Seguro Familiar de]]-Tabla12[[#This Row],[AFP]]-Tabla12[[#This Row],[sneto]]</f>
        <v>871</v>
      </c>
      <c r="P931" s="41">
        <v>22651.5</v>
      </c>
      <c r="Q931" s="15" t="str" cm="1">
        <f t="array" ref="Q931">_xlfn.XLOOKUP(Tabla12[[#This Row],[codigo]],Tabla5[codigo],LEFT(Tabla5[Genero],1))</f>
        <v>M</v>
      </c>
      <c r="R931" s="15" t="str">
        <f>_xlfn.XLOOKUP(Tabla12[[#This Row],[codigo]],Tabla5[codigo],Tabla5[Lugar Funciones Codigo])</f>
        <v>01.83.03.04</v>
      </c>
    </row>
    <row r="932" spans="1:18">
      <c r="A932" s="40" t="s">
        <v>11</v>
      </c>
      <c r="B932" s="40" t="str">
        <f t="shared" si="14"/>
        <v>2.1.1.1.0140210218562</v>
      </c>
      <c r="C932" s="40" t="str">
        <f>_xlfn.XLOOKUP(A932,ctas[Tipo Empleado],ctas[cta])</f>
        <v>2.1.1.1.01</v>
      </c>
      <c r="D932" s="40" t="s">
        <v>2696</v>
      </c>
      <c r="E932" s="40" t="str">
        <f>_xlfn.XLOOKUP(Tabla12[[#This Row],[codigo]],Tabla5[codigo],Tabla5[Empleado])</f>
        <v>RISSELYS DURAN PADILLA</v>
      </c>
      <c r="F932" s="40" t="str">
        <f>_xlfn.XLOOKUP(Tabla12[[#This Row],[codigo]],Tabla5[codigo],Tabla5[Cargo])</f>
        <v>VIGILANTE DE SALA</v>
      </c>
      <c r="G932" s="40" t="str">
        <f>_xlfn.XLOOKUP(Tabla12[[#This Row],[codigo]],Tabla5[codigo],Tabla5[Lugar Funciones])</f>
        <v>DIRECCION GENERAL DE MUSEOS</v>
      </c>
      <c r="H932" s="45" t="str">
        <f>Tabla12[[#This Row],[TIPO]]</f>
        <v>FIJO</v>
      </c>
      <c r="I932" s="45">
        <f>_xlfn.XLOOKUP(Tabla12[[#This Row],[nodoc]],'[1]Temporales 2022'!$B$146:$B$362,'[1]Temporales 2022'!$F$146:$F$362)</f>
        <v>44348</v>
      </c>
      <c r="J932" s="45" t="str">
        <f>_xlfn.XLOOKUP(Tabla12[[#This Row],[nodoc]],'[1]Temporales 2022'!$B$146:$B$362,'[1]Temporales 2022'!$G$146:$G$362)</f>
        <v>01/06/2022</v>
      </c>
      <c r="K932" s="43">
        <v>25000</v>
      </c>
      <c r="L932" s="46">
        <v>0</v>
      </c>
      <c r="M932" s="43">
        <v>760</v>
      </c>
      <c r="N932" s="43">
        <v>717.5</v>
      </c>
      <c r="O932" s="44">
        <f>+Tabla12[[#This Row],[sbruto]]-Tabla12[[#This Row],[Impuesto Sobre la R]]-Tabla12[[#This Row],[Seguro Familiar de]]-Tabla12[[#This Row],[AFP]]-Tabla12[[#This Row],[sneto]]</f>
        <v>25</v>
      </c>
      <c r="P932" s="41">
        <v>23497.5</v>
      </c>
      <c r="Q932" s="15" t="str" cm="1">
        <f t="array" ref="Q932">_xlfn.XLOOKUP(Tabla12[[#This Row],[codigo]],Tabla5[codigo],LEFT(Tabla5[Genero],1))</f>
        <v>F</v>
      </c>
      <c r="R932" s="15" t="str">
        <f>_xlfn.XLOOKUP(Tabla12[[#This Row],[codigo]],Tabla5[codigo],Tabla5[Lugar Funciones Codigo])</f>
        <v>01.83.03.04</v>
      </c>
    </row>
    <row r="933" spans="1:18">
      <c r="A933" s="40" t="s">
        <v>11</v>
      </c>
      <c r="B933" s="40" t="str">
        <f t="shared" si="14"/>
        <v>2.1.1.1.0100117905570</v>
      </c>
      <c r="C933" s="40" t="str">
        <f>_xlfn.XLOOKUP(A933,ctas[Tipo Empleado],ctas[cta])</f>
        <v>2.1.1.1.01</v>
      </c>
      <c r="D933" s="40" t="s">
        <v>2704</v>
      </c>
      <c r="E933" s="40" t="str">
        <f>_xlfn.XLOOKUP(Tabla12[[#This Row],[codigo]],Tabla5[codigo],Tabla5[Empleado])</f>
        <v>RUTH ESTHER GUILLEN PUNTIER</v>
      </c>
      <c r="F933" s="40" t="str">
        <f>_xlfn.XLOOKUP(Tabla12[[#This Row],[codigo]],Tabla5[codigo],Tabla5[Cargo])</f>
        <v>VIGILANTE DE SALA</v>
      </c>
      <c r="G933" s="40" t="str">
        <f>_xlfn.XLOOKUP(Tabla12[[#This Row],[codigo]],Tabla5[codigo],Tabla5[Lugar Funciones])</f>
        <v>DIRECCION GENERAL DE MUSEOS</v>
      </c>
      <c r="H933" s="45" t="str">
        <f>Tabla12[[#This Row],[TIPO]]</f>
        <v>FIJO</v>
      </c>
      <c r="I933" s="45" t="e">
        <f>_xlfn.XLOOKUP(Tabla12[[#This Row],[nodoc]],'[1]Temporales 2022'!$B$146:$B$362,'[1]Temporales 2022'!$F$146:$F$362)</f>
        <v>#N/A</v>
      </c>
      <c r="J933" s="45" t="e">
        <f>_xlfn.XLOOKUP(Tabla12[[#This Row],[nodoc]],'[1]Temporales 2022'!$B$146:$B$362,'[1]Temporales 2022'!$G$146:$G$362)</f>
        <v>#N/A</v>
      </c>
      <c r="K933" s="43">
        <v>25000</v>
      </c>
      <c r="L933" s="46">
        <v>0</v>
      </c>
      <c r="M933" s="43">
        <v>760</v>
      </c>
      <c r="N933" s="43">
        <v>717.5</v>
      </c>
      <c r="O933" s="44">
        <f>+Tabla12[[#This Row],[sbruto]]-Tabla12[[#This Row],[Impuesto Sobre la R]]-Tabla12[[#This Row],[Seguro Familiar de]]-Tabla12[[#This Row],[AFP]]-Tabla12[[#This Row],[sneto]]</f>
        <v>25</v>
      </c>
      <c r="P933" s="41">
        <v>23497.5</v>
      </c>
      <c r="Q933" s="15" t="str" cm="1">
        <f t="array" ref="Q933">_xlfn.XLOOKUP(Tabla12[[#This Row],[codigo]],Tabla5[codigo],LEFT(Tabla5[Genero],1))</f>
        <v>F</v>
      </c>
      <c r="R933" s="15" t="str">
        <f>_xlfn.XLOOKUP(Tabla12[[#This Row],[codigo]],Tabla5[codigo],Tabla5[Lugar Funciones Codigo])</f>
        <v>01.83.03.04</v>
      </c>
    </row>
    <row r="934" spans="1:18">
      <c r="A934" s="40" t="s">
        <v>11</v>
      </c>
      <c r="B934" s="40" t="str">
        <f t="shared" si="14"/>
        <v>2.1.1.1.0108200258062</v>
      </c>
      <c r="C934" s="40" t="str">
        <f>_xlfn.XLOOKUP(A934,ctas[Tipo Empleado],ctas[cta])</f>
        <v>2.1.1.1.01</v>
      </c>
      <c r="D934" s="40" t="s">
        <v>2716</v>
      </c>
      <c r="E934" s="40" t="str">
        <f>_xlfn.XLOOKUP(Tabla12[[#This Row],[codigo]],Tabla5[codigo],Tabla5[Empleado])</f>
        <v>THELMA REYES FIGUEREO</v>
      </c>
      <c r="F934" s="40" t="str">
        <f>_xlfn.XLOOKUP(Tabla12[[#This Row],[codigo]],Tabla5[codigo],Tabla5[Cargo])</f>
        <v>VIGILANTE DE SALA</v>
      </c>
      <c r="G934" s="40" t="str">
        <f>_xlfn.XLOOKUP(Tabla12[[#This Row],[codigo]],Tabla5[codigo],Tabla5[Lugar Funciones])</f>
        <v>DIRECCION GENERAL DE MUSEOS</v>
      </c>
      <c r="H934" s="45" t="str">
        <f>Tabla12[[#This Row],[TIPO]]</f>
        <v>FIJO</v>
      </c>
      <c r="I934" s="45" t="e">
        <f>_xlfn.XLOOKUP(Tabla12[[#This Row],[nodoc]],'[1]Temporales 2022'!$B$146:$B$362,'[1]Temporales 2022'!$F$146:$F$362)</f>
        <v>#N/A</v>
      </c>
      <c r="J934" s="45" t="e">
        <f>_xlfn.XLOOKUP(Tabla12[[#This Row],[nodoc]],'[1]Temporales 2022'!$B$146:$B$362,'[1]Temporales 2022'!$G$146:$G$362)</f>
        <v>#N/A</v>
      </c>
      <c r="K934" s="43">
        <v>25000</v>
      </c>
      <c r="L934" s="46">
        <v>0</v>
      </c>
      <c r="M934" s="43">
        <v>760</v>
      </c>
      <c r="N934" s="43">
        <v>717.5</v>
      </c>
      <c r="O934" s="44">
        <f>+Tabla12[[#This Row],[sbruto]]-Tabla12[[#This Row],[Impuesto Sobre la R]]-Tabla12[[#This Row],[Seguro Familiar de]]-Tabla12[[#This Row],[AFP]]-Tabla12[[#This Row],[sneto]]</f>
        <v>5071</v>
      </c>
      <c r="P934" s="41">
        <v>18451.5</v>
      </c>
      <c r="Q934" s="15" t="str" cm="1">
        <f t="array" ref="Q934">_xlfn.XLOOKUP(Tabla12[[#This Row],[codigo]],Tabla5[codigo],LEFT(Tabla5[Genero],1))</f>
        <v>F</v>
      </c>
      <c r="R934" s="15" t="str">
        <f>_xlfn.XLOOKUP(Tabla12[[#This Row],[codigo]],Tabla5[codigo],Tabla5[Lugar Funciones Codigo])</f>
        <v>01.83.03.04</v>
      </c>
    </row>
    <row r="935" spans="1:18">
      <c r="A935" s="40" t="s">
        <v>11</v>
      </c>
      <c r="B935" s="40" t="str">
        <f t="shared" si="14"/>
        <v>2.1.1.1.0122301803593</v>
      </c>
      <c r="C935" s="40" t="str">
        <f>_xlfn.XLOOKUP(A935,ctas[Tipo Empleado],ctas[cta])</f>
        <v>2.1.1.1.01</v>
      </c>
      <c r="D935" s="40" t="s">
        <v>2717</v>
      </c>
      <c r="E935" s="40" t="str">
        <f>_xlfn.XLOOKUP(Tabla12[[#This Row],[codigo]],Tabla5[codigo],Tabla5[Empleado])</f>
        <v>TITY PEREZ RIVERA</v>
      </c>
      <c r="F935" s="40" t="str">
        <f>_xlfn.XLOOKUP(Tabla12[[#This Row],[codigo]],Tabla5[codigo],Tabla5[Cargo])</f>
        <v>VIGILANTE DE SALA</v>
      </c>
      <c r="G935" s="40" t="str">
        <f>_xlfn.XLOOKUP(Tabla12[[#This Row],[codigo]],Tabla5[codigo],Tabla5[Lugar Funciones])</f>
        <v>DIRECCION GENERAL DE MUSEOS</v>
      </c>
      <c r="H935" s="43" t="str">
        <f>Tabla12[[#This Row],[TIPO]]</f>
        <v>FIJO</v>
      </c>
      <c r="I935" s="43" t="e">
        <f>_xlfn.XLOOKUP(Tabla12[[#This Row],[nodoc]],'[1]Temporales 2022'!$B$146:$B$362,'[1]Temporales 2022'!$F$146:$F$362)</f>
        <v>#N/A</v>
      </c>
      <c r="J935" s="43" t="e">
        <f>_xlfn.XLOOKUP(Tabla12[[#This Row],[nodoc]],'[1]Temporales 2022'!$B$146:$B$362,'[1]Temporales 2022'!$G$146:$G$362)</f>
        <v>#N/A</v>
      </c>
      <c r="K935" s="43">
        <v>25000</v>
      </c>
      <c r="L935" s="44">
        <v>0</v>
      </c>
      <c r="M935" s="43">
        <v>760</v>
      </c>
      <c r="N935" s="43">
        <v>717.5</v>
      </c>
      <c r="O935" s="44">
        <f>+Tabla12[[#This Row],[sbruto]]-Tabla12[[#This Row],[Impuesto Sobre la R]]-Tabla12[[#This Row],[Seguro Familiar de]]-Tabla12[[#This Row],[AFP]]-Tabla12[[#This Row],[sneto]]</f>
        <v>4071</v>
      </c>
      <c r="P935" s="41">
        <v>19451.5</v>
      </c>
      <c r="Q935" s="15" t="str" cm="1">
        <f t="array" ref="Q935">_xlfn.XLOOKUP(Tabla12[[#This Row],[codigo]],Tabla5[codigo],LEFT(Tabla5[Genero],1))</f>
        <v>F</v>
      </c>
      <c r="R935" s="15" t="str">
        <f>_xlfn.XLOOKUP(Tabla12[[#This Row],[codigo]],Tabla5[codigo],Tabla5[Lugar Funciones Codigo])</f>
        <v>01.83.03.04</v>
      </c>
    </row>
    <row r="936" spans="1:18">
      <c r="A936" s="40" t="s">
        <v>11</v>
      </c>
      <c r="B936" s="40" t="str">
        <f t="shared" si="14"/>
        <v>2.1.1.1.0100109599134</v>
      </c>
      <c r="C936" s="40" t="str">
        <f>_xlfn.XLOOKUP(A936,ctas[Tipo Empleado],ctas[cta])</f>
        <v>2.1.1.1.01</v>
      </c>
      <c r="D936" s="40" t="s">
        <v>2722</v>
      </c>
      <c r="E936" s="40" t="str">
        <f>_xlfn.XLOOKUP(Tabla12[[#This Row],[codigo]],Tabla5[codigo],Tabla5[Empleado])</f>
        <v>URSULSA MERCEDES REYES VERAS</v>
      </c>
      <c r="F936" s="40" t="str">
        <f>_xlfn.XLOOKUP(Tabla12[[#This Row],[codigo]],Tabla5[codigo],Tabla5[Cargo])</f>
        <v>VIGILANTE DE SALA</v>
      </c>
      <c r="G936" s="40" t="str">
        <f>_xlfn.XLOOKUP(Tabla12[[#This Row],[codigo]],Tabla5[codigo],Tabla5[Lugar Funciones])</f>
        <v>DIRECCION GENERAL DE MUSEOS</v>
      </c>
      <c r="H936" s="45" t="str">
        <f>Tabla12[[#This Row],[TIPO]]</f>
        <v>FIJO</v>
      </c>
      <c r="I936" s="45" t="e">
        <f>_xlfn.XLOOKUP(Tabla12[[#This Row],[nodoc]],'[1]Temporales 2022'!$B$146:$B$362,'[1]Temporales 2022'!$F$146:$F$362)</f>
        <v>#N/A</v>
      </c>
      <c r="J936" s="45" t="e">
        <f>_xlfn.XLOOKUP(Tabla12[[#This Row],[nodoc]],'[1]Temporales 2022'!$B$146:$B$362,'[1]Temporales 2022'!$G$146:$G$362)</f>
        <v>#N/A</v>
      </c>
      <c r="K936" s="43">
        <v>25000</v>
      </c>
      <c r="L936" s="46">
        <v>0</v>
      </c>
      <c r="M936" s="43">
        <v>760</v>
      </c>
      <c r="N936" s="43">
        <v>717.5</v>
      </c>
      <c r="O936" s="44">
        <f>+Tabla12[[#This Row],[sbruto]]-Tabla12[[#This Row],[Impuesto Sobre la R]]-Tabla12[[#This Row],[Seguro Familiar de]]-Tabla12[[#This Row],[AFP]]-Tabla12[[#This Row],[sneto]]</f>
        <v>25</v>
      </c>
      <c r="P936" s="41">
        <v>23497.5</v>
      </c>
      <c r="Q936" s="15" t="str" cm="1">
        <f t="array" ref="Q936">_xlfn.XLOOKUP(Tabla12[[#This Row],[codigo]],Tabla5[codigo],LEFT(Tabla5[Genero],1))</f>
        <v>F</v>
      </c>
      <c r="R936" s="15" t="str">
        <f>_xlfn.XLOOKUP(Tabla12[[#This Row],[codigo]],Tabla5[codigo],Tabla5[Lugar Funciones Codigo])</f>
        <v>01.83.03.04</v>
      </c>
    </row>
    <row r="937" spans="1:18">
      <c r="A937" s="40" t="s">
        <v>11</v>
      </c>
      <c r="B937" s="40" t="str">
        <f t="shared" si="14"/>
        <v>2.1.1.1.0140223542875</v>
      </c>
      <c r="C937" s="40" t="str">
        <f>_xlfn.XLOOKUP(A937,ctas[Tipo Empleado],ctas[cta])</f>
        <v>2.1.1.1.01</v>
      </c>
      <c r="D937" s="40" t="s">
        <v>2731</v>
      </c>
      <c r="E937" s="40" t="str">
        <f>_xlfn.XLOOKUP(Tabla12[[#This Row],[codigo]],Tabla5[codigo],Tabla5[Empleado])</f>
        <v>YARKIS ELIDANIA MARTINEZ MONTERO</v>
      </c>
      <c r="F937" s="40" t="str">
        <f>_xlfn.XLOOKUP(Tabla12[[#This Row],[codigo]],Tabla5[codigo],Tabla5[Cargo])</f>
        <v>SECRETARIA</v>
      </c>
      <c r="G937" s="40" t="str">
        <f>_xlfn.XLOOKUP(Tabla12[[#This Row],[codigo]],Tabla5[codigo],Tabla5[Lugar Funciones])</f>
        <v>DIRECCION GENERAL DE MUSEOS</v>
      </c>
      <c r="H937" s="45" t="str">
        <f>Tabla12[[#This Row],[TIPO]]</f>
        <v>FIJO</v>
      </c>
      <c r="I937" s="45" t="e">
        <f>_xlfn.XLOOKUP(Tabla12[[#This Row],[nodoc]],'[1]Temporales 2022'!$B$146:$B$362,'[1]Temporales 2022'!$F$146:$F$362)</f>
        <v>#N/A</v>
      </c>
      <c r="J937" s="45" t="e">
        <f>_xlfn.XLOOKUP(Tabla12[[#This Row],[nodoc]],'[1]Temporales 2022'!$B$146:$B$362,'[1]Temporales 2022'!$G$146:$G$362)</f>
        <v>#N/A</v>
      </c>
      <c r="K937" s="43">
        <v>25000</v>
      </c>
      <c r="L937" s="46">
        <v>0</v>
      </c>
      <c r="M937" s="43">
        <v>760</v>
      </c>
      <c r="N937" s="43">
        <v>717.5</v>
      </c>
      <c r="O937" s="44">
        <f>+Tabla12[[#This Row],[sbruto]]-Tabla12[[#This Row],[Impuesto Sobre la R]]-Tabla12[[#This Row],[Seguro Familiar de]]-Tabla12[[#This Row],[AFP]]-Tabla12[[#This Row],[sneto]]</f>
        <v>25</v>
      </c>
      <c r="P937" s="41">
        <v>23497.5</v>
      </c>
      <c r="Q937" s="15" t="str" cm="1">
        <f t="array" ref="Q937">_xlfn.XLOOKUP(Tabla12[[#This Row],[codigo]],Tabla5[codigo],LEFT(Tabla5[Genero],1))</f>
        <v>F</v>
      </c>
      <c r="R937" s="15" t="str">
        <f>_xlfn.XLOOKUP(Tabla12[[#This Row],[codigo]],Tabla5[codigo],Tabla5[Lugar Funciones Codigo])</f>
        <v>01.83.03.04</v>
      </c>
    </row>
    <row r="938" spans="1:18">
      <c r="A938" s="40" t="s">
        <v>11</v>
      </c>
      <c r="B938" s="40" t="str">
        <f t="shared" si="14"/>
        <v>2.1.1.1.0122300614553</v>
      </c>
      <c r="C938" s="40" t="str">
        <f>_xlfn.XLOOKUP(A938,ctas[Tipo Empleado],ctas[cta])</f>
        <v>2.1.1.1.01</v>
      </c>
      <c r="D938" s="40" t="s">
        <v>2732</v>
      </c>
      <c r="E938" s="40" t="str">
        <f>_xlfn.XLOOKUP(Tabla12[[#This Row],[codigo]],Tabla5[codigo],Tabla5[Empleado])</f>
        <v>YENDY BIENVENIDA DOMINGUEZ JIMENEZ</v>
      </c>
      <c r="F938" s="40" t="str">
        <f>_xlfn.XLOOKUP(Tabla12[[#This Row],[codigo]],Tabla5[codigo],Tabla5[Cargo])</f>
        <v>VIGILANTE DE SALA</v>
      </c>
      <c r="G938" s="40" t="str">
        <f>_xlfn.XLOOKUP(Tabla12[[#This Row],[codigo]],Tabla5[codigo],Tabla5[Lugar Funciones])</f>
        <v>DIRECCION GENERAL DE MUSEOS</v>
      </c>
      <c r="H938" s="45" t="str">
        <f>Tabla12[[#This Row],[TIPO]]</f>
        <v>FIJO</v>
      </c>
      <c r="I938" s="45">
        <f>_xlfn.XLOOKUP(Tabla12[[#This Row],[nodoc]],'[1]Temporales 2022'!$B$146:$B$362,'[1]Temporales 2022'!$F$146:$F$362)</f>
        <v>44348</v>
      </c>
      <c r="J938" s="45" t="str">
        <f>_xlfn.XLOOKUP(Tabla12[[#This Row],[nodoc]],'[1]Temporales 2022'!$B$146:$B$362,'[1]Temporales 2022'!$G$146:$G$362)</f>
        <v>01/06/2022</v>
      </c>
      <c r="K938" s="43">
        <v>25000</v>
      </c>
      <c r="L938" s="46">
        <v>0</v>
      </c>
      <c r="M938" s="43">
        <v>760</v>
      </c>
      <c r="N938" s="43">
        <v>717.5</v>
      </c>
      <c r="O938" s="44">
        <f>+Tabla12[[#This Row],[sbruto]]-Tabla12[[#This Row],[Impuesto Sobre la R]]-Tabla12[[#This Row],[Seguro Familiar de]]-Tabla12[[#This Row],[AFP]]-Tabla12[[#This Row],[sneto]]</f>
        <v>25</v>
      </c>
      <c r="P938" s="41">
        <v>23497.5</v>
      </c>
      <c r="Q938" s="15" t="str" cm="1">
        <f t="array" ref="Q938">_xlfn.XLOOKUP(Tabla12[[#This Row],[codigo]],Tabla5[codigo],LEFT(Tabla5[Genero],1))</f>
        <v>F</v>
      </c>
      <c r="R938" s="15" t="str">
        <f>_xlfn.XLOOKUP(Tabla12[[#This Row],[codigo]],Tabla5[codigo],Tabla5[Lugar Funciones Codigo])</f>
        <v>01.83.03.04</v>
      </c>
    </row>
    <row r="939" spans="1:18">
      <c r="A939" s="40" t="s">
        <v>11</v>
      </c>
      <c r="B939" s="40" t="str">
        <f t="shared" si="14"/>
        <v>2.1.1.1.0140220862953</v>
      </c>
      <c r="C939" s="40" t="str">
        <f>_xlfn.XLOOKUP(A939,ctas[Tipo Empleado],ctas[cta])</f>
        <v>2.1.1.1.01</v>
      </c>
      <c r="D939" s="40" t="s">
        <v>2733</v>
      </c>
      <c r="E939" s="40" t="str">
        <f>_xlfn.XLOOKUP(Tabla12[[#This Row],[codigo]],Tabla5[codigo],Tabla5[Empleado])</f>
        <v>YERICA MARIZOL CALDERON REYES</v>
      </c>
      <c r="F939" s="40" t="str">
        <f>_xlfn.XLOOKUP(Tabla12[[#This Row],[codigo]],Tabla5[codigo],Tabla5[Cargo])</f>
        <v>VIGILANTE DE SALA</v>
      </c>
      <c r="G939" s="40" t="str">
        <f>_xlfn.XLOOKUP(Tabla12[[#This Row],[codigo]],Tabla5[codigo],Tabla5[Lugar Funciones])</f>
        <v>DIRECCION GENERAL DE MUSEOS</v>
      </c>
      <c r="H939" s="45" t="str">
        <f>Tabla12[[#This Row],[TIPO]]</f>
        <v>FIJO</v>
      </c>
      <c r="I939" s="45" t="e">
        <f>_xlfn.XLOOKUP(Tabla12[[#This Row],[nodoc]],'[1]Temporales 2022'!$B$146:$B$362,'[1]Temporales 2022'!$F$146:$F$362)</f>
        <v>#N/A</v>
      </c>
      <c r="J939" s="45" t="e">
        <f>_xlfn.XLOOKUP(Tabla12[[#This Row],[nodoc]],'[1]Temporales 2022'!$B$146:$B$362,'[1]Temporales 2022'!$G$146:$G$362)</f>
        <v>#N/A</v>
      </c>
      <c r="K939" s="43">
        <v>25000</v>
      </c>
      <c r="L939" s="46">
        <v>0</v>
      </c>
      <c r="M939" s="43">
        <v>760</v>
      </c>
      <c r="N939" s="43">
        <v>717.5</v>
      </c>
      <c r="O939" s="44">
        <f>+Tabla12[[#This Row],[sbruto]]-Tabla12[[#This Row],[Impuesto Sobre la R]]-Tabla12[[#This Row],[Seguro Familiar de]]-Tabla12[[#This Row],[AFP]]-Tabla12[[#This Row],[sneto]]</f>
        <v>625</v>
      </c>
      <c r="P939" s="41">
        <v>22897.5</v>
      </c>
      <c r="Q939" s="15" t="str" cm="1">
        <f t="array" ref="Q939">_xlfn.XLOOKUP(Tabla12[[#This Row],[codigo]],Tabla5[codigo],LEFT(Tabla5[Genero],1))</f>
        <v>F</v>
      </c>
      <c r="R939" s="15" t="str">
        <f>_xlfn.XLOOKUP(Tabla12[[#This Row],[codigo]],Tabla5[codigo],Tabla5[Lugar Funciones Codigo])</f>
        <v>01.83.03.04</v>
      </c>
    </row>
    <row r="940" spans="1:18">
      <c r="A940" s="40" t="s">
        <v>11</v>
      </c>
      <c r="B940" s="40" t="str">
        <f t="shared" si="14"/>
        <v>2.1.1.1.0103700690880</v>
      </c>
      <c r="C940" s="40" t="str">
        <f>_xlfn.XLOOKUP(A940,ctas[Tipo Empleado],ctas[cta])</f>
        <v>2.1.1.1.01</v>
      </c>
      <c r="D940" s="40" t="s">
        <v>2736</v>
      </c>
      <c r="E940" s="40" t="str">
        <f>_xlfn.XLOOKUP(Tabla12[[#This Row],[codigo]],Tabla5[codigo],Tabla5[Empleado])</f>
        <v>YNGRIS SANTANA DE NUÑEZ</v>
      </c>
      <c r="F940" s="40" t="str">
        <f>_xlfn.XLOOKUP(Tabla12[[#This Row],[codigo]],Tabla5[codigo],Tabla5[Cargo])</f>
        <v>SECRETARIA</v>
      </c>
      <c r="G940" s="40" t="str">
        <f>_xlfn.XLOOKUP(Tabla12[[#This Row],[codigo]],Tabla5[codigo],Tabla5[Lugar Funciones])</f>
        <v>DIRECCION GENERAL DE MUSEOS</v>
      </c>
      <c r="H940" s="45" t="str">
        <f>Tabla12[[#This Row],[TIPO]]</f>
        <v>FIJO</v>
      </c>
      <c r="I940" s="45" t="e">
        <f>_xlfn.XLOOKUP(Tabla12[[#This Row],[nodoc]],'[1]Temporales 2022'!$B$146:$B$362,'[1]Temporales 2022'!$F$146:$F$362)</f>
        <v>#N/A</v>
      </c>
      <c r="J940" s="45" t="e">
        <f>_xlfn.XLOOKUP(Tabla12[[#This Row],[nodoc]],'[1]Temporales 2022'!$B$146:$B$362,'[1]Temporales 2022'!$G$146:$G$362)</f>
        <v>#N/A</v>
      </c>
      <c r="K940" s="43">
        <v>25000</v>
      </c>
      <c r="L940" s="46">
        <v>0</v>
      </c>
      <c r="M940" s="43">
        <v>760</v>
      </c>
      <c r="N940" s="43">
        <v>717.5</v>
      </c>
      <c r="O940" s="44">
        <f>+Tabla12[[#This Row],[sbruto]]-Tabla12[[#This Row],[Impuesto Sobre la R]]-Tabla12[[#This Row],[Seguro Familiar de]]-Tabla12[[#This Row],[AFP]]-Tabla12[[#This Row],[sneto]]</f>
        <v>25</v>
      </c>
      <c r="P940" s="41">
        <v>23497.5</v>
      </c>
      <c r="Q940" s="15" t="str" cm="1">
        <f t="array" ref="Q940">_xlfn.XLOOKUP(Tabla12[[#This Row],[codigo]],Tabla5[codigo],LEFT(Tabla5[Genero],1))</f>
        <v>F</v>
      </c>
      <c r="R940" s="15" t="str">
        <f>_xlfn.XLOOKUP(Tabla12[[#This Row],[codigo]],Tabla5[codigo],Tabla5[Lugar Funciones Codigo])</f>
        <v>01.83.03.04</v>
      </c>
    </row>
    <row r="941" spans="1:18">
      <c r="A941" s="40" t="s">
        <v>11</v>
      </c>
      <c r="B941" s="40" t="str">
        <f t="shared" si="14"/>
        <v>2.1.1.1.0107800125002</v>
      </c>
      <c r="C941" s="40" t="str">
        <f>_xlfn.XLOOKUP(A941,ctas[Tipo Empleado],ctas[cta])</f>
        <v>2.1.1.1.01</v>
      </c>
      <c r="D941" s="40" t="s">
        <v>2737</v>
      </c>
      <c r="E941" s="40" t="str">
        <f>_xlfn.XLOOKUP(Tabla12[[#This Row],[codigo]],Tabla5[codigo],Tabla5[Empleado])</f>
        <v>YNNEIDI MATOS MATOS</v>
      </c>
      <c r="F941" s="40" t="str">
        <f>_xlfn.XLOOKUP(Tabla12[[#This Row],[codigo]],Tabla5[codigo],Tabla5[Cargo])</f>
        <v>ELECTRICISTA</v>
      </c>
      <c r="G941" s="40" t="str">
        <f>_xlfn.XLOOKUP(Tabla12[[#This Row],[codigo]],Tabla5[codigo],Tabla5[Lugar Funciones])</f>
        <v>DIRECCION GENERAL DE MUSEOS</v>
      </c>
      <c r="H941" s="45" t="str">
        <f>Tabla12[[#This Row],[TIPO]]</f>
        <v>FIJO</v>
      </c>
      <c r="I941" s="45" t="e">
        <f>_xlfn.XLOOKUP(Tabla12[[#This Row],[nodoc]],'[1]Temporales 2022'!$B$146:$B$362,'[1]Temporales 2022'!$F$146:$F$362)</f>
        <v>#N/A</v>
      </c>
      <c r="J941" s="45" t="e">
        <f>_xlfn.XLOOKUP(Tabla12[[#This Row],[nodoc]],'[1]Temporales 2022'!$B$146:$B$362,'[1]Temporales 2022'!$G$146:$G$362)</f>
        <v>#N/A</v>
      </c>
      <c r="K941" s="43">
        <v>25000</v>
      </c>
      <c r="L941" s="46">
        <v>0</v>
      </c>
      <c r="M941" s="43">
        <v>760</v>
      </c>
      <c r="N941" s="43">
        <v>717.5</v>
      </c>
      <c r="O941" s="44">
        <f>+Tabla12[[#This Row],[sbruto]]-Tabla12[[#This Row],[Impuesto Sobre la R]]-Tabla12[[#This Row],[Seguro Familiar de]]-Tabla12[[#This Row],[AFP]]-Tabla12[[#This Row],[sneto]]</f>
        <v>25</v>
      </c>
      <c r="P941" s="41">
        <v>23497.5</v>
      </c>
      <c r="Q941" s="15" t="str" cm="1">
        <f t="array" ref="Q941">_xlfn.XLOOKUP(Tabla12[[#This Row],[codigo]],Tabla5[codigo],LEFT(Tabla5[Genero],1))</f>
        <v>M</v>
      </c>
      <c r="R941" s="15" t="str">
        <f>_xlfn.XLOOKUP(Tabla12[[#This Row],[codigo]],Tabla5[codigo],Tabla5[Lugar Funciones Codigo])</f>
        <v>01.83.03.04</v>
      </c>
    </row>
    <row r="942" spans="1:18">
      <c r="A942" s="40" t="s">
        <v>11</v>
      </c>
      <c r="B942" s="40" t="str">
        <f t="shared" si="14"/>
        <v>2.1.1.1.0122300933672</v>
      </c>
      <c r="C942" s="40" t="str">
        <f>_xlfn.XLOOKUP(A942,ctas[Tipo Empleado],ctas[cta])</f>
        <v>2.1.1.1.01</v>
      </c>
      <c r="D942" s="40" t="s">
        <v>2740</v>
      </c>
      <c r="E942" s="40" t="str">
        <f>_xlfn.XLOOKUP(Tabla12[[#This Row],[codigo]],Tabla5[codigo],Tabla5[Empleado])</f>
        <v>YONATHAN MAURICIO GARCIA DURAN</v>
      </c>
      <c r="F942" s="40" t="str">
        <f>_xlfn.XLOOKUP(Tabla12[[#This Row],[codigo]],Tabla5[codigo],Tabla5[Cargo])</f>
        <v>VIGILANTE DE SALA</v>
      </c>
      <c r="G942" s="40" t="str">
        <f>_xlfn.XLOOKUP(Tabla12[[#This Row],[codigo]],Tabla5[codigo],Tabla5[Lugar Funciones])</f>
        <v>DIRECCION GENERAL DE MUSEOS</v>
      </c>
      <c r="H942" s="45" t="str">
        <f>Tabla12[[#This Row],[TIPO]]</f>
        <v>FIJO</v>
      </c>
      <c r="I942" s="45" t="e">
        <f>_xlfn.XLOOKUP(Tabla12[[#This Row],[nodoc]],'[1]Temporales 2022'!$B$146:$B$362,'[1]Temporales 2022'!$F$146:$F$362)</f>
        <v>#N/A</v>
      </c>
      <c r="J942" s="45" t="e">
        <f>_xlfn.XLOOKUP(Tabla12[[#This Row],[nodoc]],'[1]Temporales 2022'!$B$146:$B$362,'[1]Temporales 2022'!$G$146:$G$362)</f>
        <v>#N/A</v>
      </c>
      <c r="K942" s="43">
        <v>25000</v>
      </c>
      <c r="L942" s="46">
        <v>0</v>
      </c>
      <c r="M942" s="43">
        <v>760</v>
      </c>
      <c r="N942" s="43">
        <v>717.5</v>
      </c>
      <c r="O942" s="44">
        <f>+Tabla12[[#This Row],[sbruto]]-Tabla12[[#This Row],[Impuesto Sobre la R]]-Tabla12[[#This Row],[Seguro Familiar de]]-Tabla12[[#This Row],[AFP]]-Tabla12[[#This Row],[sneto]]</f>
        <v>25</v>
      </c>
      <c r="P942" s="41">
        <v>23497.5</v>
      </c>
      <c r="Q942" s="15" t="str" cm="1">
        <f t="array" ref="Q942">_xlfn.XLOOKUP(Tabla12[[#This Row],[codigo]],Tabla5[codigo],LEFT(Tabla5[Genero],1))</f>
        <v>M</v>
      </c>
      <c r="R942" s="15" t="str">
        <f>_xlfn.XLOOKUP(Tabla12[[#This Row],[codigo]],Tabla5[codigo],Tabla5[Lugar Funciones Codigo])</f>
        <v>01.83.03.04</v>
      </c>
    </row>
    <row r="943" spans="1:18">
      <c r="A943" s="40" t="s">
        <v>11</v>
      </c>
      <c r="B943" s="40" t="str">
        <f t="shared" si="14"/>
        <v>2.1.1.1.0100105801385</v>
      </c>
      <c r="C943" s="40" t="str">
        <f>_xlfn.XLOOKUP(A943,ctas[Tipo Empleado],ctas[cta])</f>
        <v>2.1.1.1.01</v>
      </c>
      <c r="D943" s="40" t="s">
        <v>1566</v>
      </c>
      <c r="E943" s="40" t="str">
        <f>_xlfn.XLOOKUP(Tabla12[[#This Row],[codigo]],Tabla5[codigo],Tabla5[Empleado])</f>
        <v>YUBELKIS PACHECO BERROA</v>
      </c>
      <c r="F943" s="40" t="str">
        <f>_xlfn.XLOOKUP(Tabla12[[#This Row],[codigo]],Tabla5[codigo],Tabla5[Cargo])</f>
        <v>GUIA BILINGUE</v>
      </c>
      <c r="G943" s="40" t="str">
        <f>_xlfn.XLOOKUP(Tabla12[[#This Row],[codigo]],Tabla5[codigo],Tabla5[Lugar Funciones])</f>
        <v>DIRECCION GENERAL DE MUSEOS</v>
      </c>
      <c r="H943" s="45" t="str">
        <f>Tabla12[[#This Row],[TIPO]]</f>
        <v>FIJO</v>
      </c>
      <c r="I943" s="45" t="e">
        <f>_xlfn.XLOOKUP(Tabla12[[#This Row],[nodoc]],'[1]Temporales 2022'!$B$146:$B$362,'[1]Temporales 2022'!$F$146:$F$362)</f>
        <v>#N/A</v>
      </c>
      <c r="J943" s="45" t="e">
        <f>_xlfn.XLOOKUP(Tabla12[[#This Row],[nodoc]],'[1]Temporales 2022'!$B$146:$B$362,'[1]Temporales 2022'!$G$146:$G$362)</f>
        <v>#N/A</v>
      </c>
      <c r="K943" s="43">
        <v>25000</v>
      </c>
      <c r="L943" s="46">
        <v>0</v>
      </c>
      <c r="M943" s="43">
        <v>760</v>
      </c>
      <c r="N943" s="43">
        <v>717.5</v>
      </c>
      <c r="O943" s="44">
        <f>+Tabla12[[#This Row],[sbruto]]-Tabla12[[#This Row],[Impuesto Sobre la R]]-Tabla12[[#This Row],[Seguro Familiar de]]-Tabla12[[#This Row],[AFP]]-Tabla12[[#This Row],[sneto]]</f>
        <v>425</v>
      </c>
      <c r="P943" s="41">
        <v>23097.5</v>
      </c>
      <c r="Q943" s="15" t="str" cm="1">
        <f t="array" ref="Q943">_xlfn.XLOOKUP(Tabla12[[#This Row],[codigo]],Tabla5[codigo],LEFT(Tabla5[Genero],1))</f>
        <v>F</v>
      </c>
      <c r="R943" s="15" t="str">
        <f>_xlfn.XLOOKUP(Tabla12[[#This Row],[codigo]],Tabla5[codigo],Tabla5[Lugar Funciones Codigo])</f>
        <v>01.83.03.04</v>
      </c>
    </row>
    <row r="944" spans="1:18">
      <c r="A944" s="40" t="s">
        <v>11</v>
      </c>
      <c r="B944" s="40" t="str">
        <f t="shared" si="14"/>
        <v>2.1.1.1.0105401354104</v>
      </c>
      <c r="C944" s="40" t="str">
        <f>_xlfn.XLOOKUP(A944,ctas[Tipo Empleado],ctas[cta])</f>
        <v>2.1.1.1.01</v>
      </c>
      <c r="D944" s="40" t="s">
        <v>2658</v>
      </c>
      <c r="E944" s="40" t="str">
        <f>_xlfn.XLOOKUP(Tabla12[[#This Row],[codigo]],Tabla5[codigo],Tabla5[Empleado])</f>
        <v>MARLENY ALTAGRACIA VELOZ TRINIDAD</v>
      </c>
      <c r="F944" s="40" t="str">
        <f>_xlfn.XLOOKUP(Tabla12[[#This Row],[codigo]],Tabla5[codigo],Tabla5[Cargo])</f>
        <v>RECEPCIONISTA</v>
      </c>
      <c r="G944" s="40" t="str">
        <f>_xlfn.XLOOKUP(Tabla12[[#This Row],[codigo]],Tabla5[codigo],Tabla5[Lugar Funciones])</f>
        <v>DIRECCION GENERAL DE MUSEOS</v>
      </c>
      <c r="H944" s="43" t="str">
        <f>Tabla12[[#This Row],[TIPO]]</f>
        <v>FIJO</v>
      </c>
      <c r="I944" s="43" t="e">
        <f>_xlfn.XLOOKUP(Tabla12[[#This Row],[nodoc]],'[1]Temporales 2022'!$B$146:$B$362,'[1]Temporales 2022'!$F$146:$F$362)</f>
        <v>#N/A</v>
      </c>
      <c r="J944" s="43" t="e">
        <f>_xlfn.XLOOKUP(Tabla12[[#This Row],[nodoc]],'[1]Temporales 2022'!$B$146:$B$362,'[1]Temporales 2022'!$G$146:$G$362)</f>
        <v>#N/A</v>
      </c>
      <c r="K944" s="43">
        <v>24150</v>
      </c>
      <c r="L944" s="44">
        <v>0</v>
      </c>
      <c r="M944" s="43">
        <v>734.16</v>
      </c>
      <c r="N944" s="43">
        <v>693.11</v>
      </c>
      <c r="O944" s="44">
        <f>+Tabla12[[#This Row],[sbruto]]-Tabla12[[#This Row],[Impuesto Sobre la R]]-Tabla12[[#This Row],[Seguro Familiar de]]-Tabla12[[#This Row],[AFP]]-Tabla12[[#This Row],[sneto]]</f>
        <v>25</v>
      </c>
      <c r="P944" s="41">
        <v>22697.73</v>
      </c>
      <c r="Q944" s="15" t="str" cm="1">
        <f t="array" ref="Q944">_xlfn.XLOOKUP(Tabla12[[#This Row],[codigo]],Tabla5[codigo],LEFT(Tabla5[Genero],1))</f>
        <v>F</v>
      </c>
      <c r="R944" s="15" t="str">
        <f>_xlfn.XLOOKUP(Tabla12[[#This Row],[codigo]],Tabla5[codigo],Tabla5[Lugar Funciones Codigo])</f>
        <v>01.83.03.04</v>
      </c>
    </row>
    <row r="945" spans="1:18">
      <c r="A945" s="40" t="s">
        <v>11</v>
      </c>
      <c r="B945" s="40" t="str">
        <f t="shared" si="14"/>
        <v>2.1.1.1.0100111151544</v>
      </c>
      <c r="C945" s="40" t="str">
        <f>_xlfn.XLOOKUP(A945,ctas[Tipo Empleado],ctas[cta])</f>
        <v>2.1.1.1.01</v>
      </c>
      <c r="D945" s="40" t="s">
        <v>2609</v>
      </c>
      <c r="E945" s="40" t="str">
        <f>_xlfn.XLOOKUP(Tabla12[[#This Row],[codigo]],Tabla5[codigo],Tabla5[Empleado])</f>
        <v>JOSE MANUEL RODRIGUEZ GARCIA</v>
      </c>
      <c r="F945" s="40" t="str">
        <f>_xlfn.XLOOKUP(Tabla12[[#This Row],[codigo]],Tabla5[codigo],Tabla5[Cargo])</f>
        <v>CHOFER</v>
      </c>
      <c r="G945" s="40" t="str">
        <f>_xlfn.XLOOKUP(Tabla12[[#This Row],[codigo]],Tabla5[codigo],Tabla5[Lugar Funciones])</f>
        <v>DIRECCION GENERAL DE MUSEOS</v>
      </c>
      <c r="H945" s="45" t="str">
        <f>Tabla12[[#This Row],[TIPO]]</f>
        <v>FIJO</v>
      </c>
      <c r="I945" s="45" t="e">
        <f>_xlfn.XLOOKUP(Tabla12[[#This Row],[nodoc]],'[1]Temporales 2022'!$B$146:$B$362,'[1]Temporales 2022'!$F$146:$F$362)</f>
        <v>#N/A</v>
      </c>
      <c r="J945" s="45" t="e">
        <f>_xlfn.XLOOKUP(Tabla12[[#This Row],[nodoc]],'[1]Temporales 2022'!$B$146:$B$362,'[1]Temporales 2022'!$G$146:$G$362)</f>
        <v>#N/A</v>
      </c>
      <c r="K945" s="43">
        <v>24000</v>
      </c>
      <c r="L945" s="46">
        <v>0</v>
      </c>
      <c r="M945" s="43">
        <v>729.6</v>
      </c>
      <c r="N945" s="43">
        <v>688.8</v>
      </c>
      <c r="O945" s="44">
        <f>+Tabla12[[#This Row],[sbruto]]-Tabla12[[#This Row],[Impuesto Sobre la R]]-Tabla12[[#This Row],[Seguro Familiar de]]-Tabla12[[#This Row],[AFP]]-Tabla12[[#This Row],[sneto]]</f>
        <v>25.000000000003638</v>
      </c>
      <c r="P945" s="41">
        <v>22556.6</v>
      </c>
      <c r="Q945" s="15" t="str" cm="1">
        <f t="array" ref="Q945">_xlfn.XLOOKUP(Tabla12[[#This Row],[codigo]],Tabla5[codigo],LEFT(Tabla5[Genero],1))</f>
        <v>M</v>
      </c>
      <c r="R945" s="15" t="str">
        <f>_xlfn.XLOOKUP(Tabla12[[#This Row],[codigo]],Tabla5[codigo],Tabla5[Lugar Funciones Codigo])</f>
        <v>01.83.03.04</v>
      </c>
    </row>
    <row r="946" spans="1:18">
      <c r="A946" s="40" t="s">
        <v>11</v>
      </c>
      <c r="B946" s="40" t="str">
        <f t="shared" si="14"/>
        <v>2.1.1.1.0100118903640</v>
      </c>
      <c r="C946" s="40" t="str">
        <f>_xlfn.XLOOKUP(A946,ctas[Tipo Empleado],ctas[cta])</f>
        <v>2.1.1.1.01</v>
      </c>
      <c r="D946" s="40" t="s">
        <v>2695</v>
      </c>
      <c r="E946" s="40" t="str">
        <f>_xlfn.XLOOKUP(Tabla12[[#This Row],[codigo]],Tabla5[codigo],Tabla5[Empleado])</f>
        <v>RICHAR VITALIANO VALDEZ SUBERBI</v>
      </c>
      <c r="F946" s="40" t="str">
        <f>_xlfn.XLOOKUP(Tabla12[[#This Row],[codigo]],Tabla5[codigo],Tabla5[Cargo])</f>
        <v>MENSAJERO</v>
      </c>
      <c r="G946" s="40" t="str">
        <f>_xlfn.XLOOKUP(Tabla12[[#This Row],[codigo]],Tabla5[codigo],Tabla5[Lugar Funciones])</f>
        <v>DIRECCION GENERAL DE MUSEOS</v>
      </c>
      <c r="H946" s="45" t="str">
        <f>Tabla12[[#This Row],[TIPO]]</f>
        <v>FIJO</v>
      </c>
      <c r="I946" s="45" t="e">
        <f>_xlfn.XLOOKUP(Tabla12[[#This Row],[nodoc]],'[1]Temporales 2022'!$B$146:$B$362,'[1]Temporales 2022'!$F$146:$F$362)</f>
        <v>#N/A</v>
      </c>
      <c r="J946" s="45" t="e">
        <f>_xlfn.XLOOKUP(Tabla12[[#This Row],[nodoc]],'[1]Temporales 2022'!$B$146:$B$362,'[1]Temporales 2022'!$G$146:$G$362)</f>
        <v>#N/A</v>
      </c>
      <c r="K946" s="43">
        <v>22050</v>
      </c>
      <c r="L946" s="46">
        <v>0</v>
      </c>
      <c r="M946" s="43">
        <v>670.32</v>
      </c>
      <c r="N946" s="43">
        <v>632.84</v>
      </c>
      <c r="O946" s="44">
        <f>+Tabla12[[#This Row],[sbruto]]-Tabla12[[#This Row],[Impuesto Sobre la R]]-Tabla12[[#This Row],[Seguro Familiar de]]-Tabla12[[#This Row],[AFP]]-Tabla12[[#This Row],[sneto]]</f>
        <v>13983.52</v>
      </c>
      <c r="P946" s="41">
        <v>6763.32</v>
      </c>
      <c r="Q946" s="15" t="str" cm="1">
        <f t="array" ref="Q946">_xlfn.XLOOKUP(Tabla12[[#This Row],[codigo]],Tabla5[codigo],LEFT(Tabla5[Genero],1))</f>
        <v>M</v>
      </c>
      <c r="R946" s="15" t="str">
        <f>_xlfn.XLOOKUP(Tabla12[[#This Row],[codigo]],Tabla5[codigo],Tabla5[Lugar Funciones Codigo])</f>
        <v>01.83.03.04</v>
      </c>
    </row>
    <row r="947" spans="1:18">
      <c r="A947" s="40" t="s">
        <v>11</v>
      </c>
      <c r="B947" s="40" t="str">
        <f t="shared" si="14"/>
        <v>2.1.1.1.0100116507781</v>
      </c>
      <c r="C947" s="40" t="str">
        <f>_xlfn.XLOOKUP(A947,ctas[Tipo Empleado],ctas[cta])</f>
        <v>2.1.1.1.01</v>
      </c>
      <c r="D947" s="40" t="s">
        <v>2491</v>
      </c>
      <c r="E947" s="40" t="str">
        <f>_xlfn.XLOOKUP(Tabla12[[#This Row],[codigo]],Tabla5[codigo],Tabla5[Empleado])</f>
        <v>ANA ANDREINA PEREZ FELIZ</v>
      </c>
      <c r="F947" s="40" t="str">
        <f>_xlfn.XLOOKUP(Tabla12[[#This Row],[codigo]],Tabla5[codigo],Tabla5[Cargo])</f>
        <v>VIGILANTE DE SALA</v>
      </c>
      <c r="G947" s="40" t="str">
        <f>_xlfn.XLOOKUP(Tabla12[[#This Row],[codigo]],Tabla5[codigo],Tabla5[Lugar Funciones])</f>
        <v>DIRECCION GENERAL DE MUSEOS</v>
      </c>
      <c r="H947" s="43" t="str">
        <f>Tabla12[[#This Row],[TIPO]]</f>
        <v>FIJO</v>
      </c>
      <c r="I947" s="43" t="e">
        <f>_xlfn.XLOOKUP(Tabla12[[#This Row],[nodoc]],'[1]Temporales 2022'!$B$146:$B$362,'[1]Temporales 2022'!$F$146:$F$362)</f>
        <v>#N/A</v>
      </c>
      <c r="J947" s="43" t="e">
        <f>_xlfn.XLOOKUP(Tabla12[[#This Row],[nodoc]],'[1]Temporales 2022'!$B$146:$B$362,'[1]Temporales 2022'!$G$146:$G$362)</f>
        <v>#N/A</v>
      </c>
      <c r="K947" s="43">
        <v>22000</v>
      </c>
      <c r="L947" s="44">
        <v>0</v>
      </c>
      <c r="M947" s="43">
        <v>668.8</v>
      </c>
      <c r="N947" s="43">
        <v>631.4</v>
      </c>
      <c r="O947" s="44">
        <f>+Tabla12[[#This Row],[sbruto]]-Tabla12[[#This Row],[Impuesto Sobre la R]]-Tabla12[[#This Row],[Seguro Familiar de]]-Tabla12[[#This Row],[AFP]]-Tabla12[[#This Row],[sneto]]</f>
        <v>6115.6399999999994</v>
      </c>
      <c r="P947" s="41">
        <v>14584.16</v>
      </c>
      <c r="Q947" s="15" t="str" cm="1">
        <f t="array" ref="Q947">_xlfn.XLOOKUP(Tabla12[[#This Row],[codigo]],Tabla5[codigo],LEFT(Tabla5[Genero],1))</f>
        <v>F</v>
      </c>
      <c r="R947" s="15" t="str">
        <f>_xlfn.XLOOKUP(Tabla12[[#This Row],[codigo]],Tabla5[codigo],Tabla5[Lugar Funciones Codigo])</f>
        <v>01.83.03.04</v>
      </c>
    </row>
    <row r="948" spans="1:18">
      <c r="A948" s="40" t="s">
        <v>11</v>
      </c>
      <c r="B948" s="40" t="str">
        <f t="shared" si="14"/>
        <v>2.1.1.1.0100118068667</v>
      </c>
      <c r="C948" s="40" t="str">
        <f>_xlfn.XLOOKUP(A948,ctas[Tipo Empleado],ctas[cta])</f>
        <v>2.1.1.1.01</v>
      </c>
      <c r="D948" s="40" t="s">
        <v>2524</v>
      </c>
      <c r="E948" s="40" t="str">
        <f>_xlfn.XLOOKUP(Tabla12[[#This Row],[codigo]],Tabla5[codigo],Tabla5[Empleado])</f>
        <v>CINTHIA ALTAGRACIA DIAZ MERCEDES</v>
      </c>
      <c r="F948" s="40" t="str">
        <f>_xlfn.XLOOKUP(Tabla12[[#This Row],[codigo]],Tabla5[codigo],Tabla5[Cargo])</f>
        <v>VIGILANTE DE SALA</v>
      </c>
      <c r="G948" s="40" t="str">
        <f>_xlfn.XLOOKUP(Tabla12[[#This Row],[codigo]],Tabla5[codigo],Tabla5[Lugar Funciones])</f>
        <v>DIRECCION GENERAL DE MUSEOS</v>
      </c>
      <c r="H948" s="45" t="str">
        <f>Tabla12[[#This Row],[TIPO]]</f>
        <v>FIJO</v>
      </c>
      <c r="I948" s="45" t="e">
        <f>_xlfn.XLOOKUP(Tabla12[[#This Row],[nodoc]],'[1]Temporales 2022'!$B$146:$B$362,'[1]Temporales 2022'!$F$146:$F$362)</f>
        <v>#N/A</v>
      </c>
      <c r="J948" s="45" t="e">
        <f>_xlfn.XLOOKUP(Tabla12[[#This Row],[nodoc]],'[1]Temporales 2022'!$B$146:$B$362,'[1]Temporales 2022'!$G$146:$G$362)</f>
        <v>#N/A</v>
      </c>
      <c r="K948" s="43">
        <v>22000</v>
      </c>
      <c r="L948" s="46">
        <v>0</v>
      </c>
      <c r="M948" s="43">
        <v>668.8</v>
      </c>
      <c r="N948" s="43">
        <v>631.4</v>
      </c>
      <c r="O948" s="44">
        <f>+Tabla12[[#This Row],[sbruto]]-Tabla12[[#This Row],[Impuesto Sobre la R]]-Tabla12[[#This Row],[Seguro Familiar de]]-Tabla12[[#This Row],[AFP]]-Tabla12[[#This Row],[sneto]]</f>
        <v>731</v>
      </c>
      <c r="P948" s="41">
        <v>19968.8</v>
      </c>
      <c r="Q948" s="15" t="str" cm="1">
        <f t="array" ref="Q948">_xlfn.XLOOKUP(Tabla12[[#This Row],[codigo]],Tabla5[codigo],LEFT(Tabla5[Genero],1))</f>
        <v>F</v>
      </c>
      <c r="R948" s="15" t="str">
        <f>_xlfn.XLOOKUP(Tabla12[[#This Row],[codigo]],Tabla5[codigo],Tabla5[Lugar Funciones Codigo])</f>
        <v>01.83.03.04</v>
      </c>
    </row>
    <row r="949" spans="1:18">
      <c r="A949" s="40" t="s">
        <v>11</v>
      </c>
      <c r="B949" s="40" t="str">
        <f t="shared" si="14"/>
        <v>2.1.1.1.0100108076746</v>
      </c>
      <c r="C949" s="40" t="str">
        <f>_xlfn.XLOOKUP(A949,ctas[Tipo Empleado],ctas[cta])</f>
        <v>2.1.1.1.01</v>
      </c>
      <c r="D949" s="40" t="s">
        <v>1475</v>
      </c>
      <c r="E949" s="40" t="str">
        <f>_xlfn.XLOOKUP(Tabla12[[#This Row],[codigo]],Tabla5[codigo],Tabla5[Empleado])</f>
        <v>DELSI ALTAGRACIA BELLIARD LUGO DE GARCIA</v>
      </c>
      <c r="F949" s="40" t="str">
        <f>_xlfn.XLOOKUP(Tabla12[[#This Row],[codigo]],Tabla5[codigo],Tabla5[Cargo])</f>
        <v>SUPERVISOR (A) DE SALA</v>
      </c>
      <c r="G949" s="40" t="str">
        <f>_xlfn.XLOOKUP(Tabla12[[#This Row],[codigo]],Tabla5[codigo],Tabla5[Lugar Funciones])</f>
        <v>DIRECCION GENERAL DE MUSEOS</v>
      </c>
      <c r="H949" s="45" t="str">
        <f>Tabla12[[#This Row],[TIPO]]</f>
        <v>FIJO</v>
      </c>
      <c r="I949" s="45" t="e">
        <f>_xlfn.XLOOKUP(Tabla12[[#This Row],[nodoc]],'[1]Temporales 2022'!$B$146:$B$362,'[1]Temporales 2022'!$F$146:$F$362)</f>
        <v>#N/A</v>
      </c>
      <c r="J949" s="45" t="e">
        <f>_xlfn.XLOOKUP(Tabla12[[#This Row],[nodoc]],'[1]Temporales 2022'!$B$146:$B$362,'[1]Temporales 2022'!$G$146:$G$362)</f>
        <v>#N/A</v>
      </c>
      <c r="K949" s="43">
        <v>22000</v>
      </c>
      <c r="L949" s="46">
        <v>0</v>
      </c>
      <c r="M949" s="43">
        <v>668.8</v>
      </c>
      <c r="N949" s="43">
        <v>631.4</v>
      </c>
      <c r="O949" s="44">
        <f>+Tabla12[[#This Row],[sbruto]]-Tabla12[[#This Row],[Impuesto Sobre la R]]-Tabla12[[#This Row],[Seguro Familiar de]]-Tabla12[[#This Row],[AFP]]-Tabla12[[#This Row],[sneto]]</f>
        <v>16761.18</v>
      </c>
      <c r="P949" s="41">
        <v>3938.62</v>
      </c>
      <c r="Q949" s="15" t="str" cm="1">
        <f t="array" ref="Q949">_xlfn.XLOOKUP(Tabla12[[#This Row],[codigo]],Tabla5[codigo],LEFT(Tabla5[Genero],1))</f>
        <v>F</v>
      </c>
      <c r="R949" s="15" t="str">
        <f>_xlfn.XLOOKUP(Tabla12[[#This Row],[codigo]],Tabla5[codigo],Tabla5[Lugar Funciones Codigo])</f>
        <v>01.83.03.04</v>
      </c>
    </row>
    <row r="950" spans="1:18">
      <c r="A950" s="40" t="s">
        <v>11</v>
      </c>
      <c r="B950" s="40" t="str">
        <f t="shared" si="14"/>
        <v>2.1.1.1.0100118097096</v>
      </c>
      <c r="C950" s="40" t="str">
        <f>_xlfn.XLOOKUP(A950,ctas[Tipo Empleado],ctas[cta])</f>
        <v>2.1.1.1.01</v>
      </c>
      <c r="D950" s="40" t="s">
        <v>1477</v>
      </c>
      <c r="E950" s="40" t="str">
        <f>_xlfn.XLOOKUP(Tabla12[[#This Row],[codigo]],Tabla5[codigo],Tabla5[Empleado])</f>
        <v>DIONERIZ GILBERTO SANCHEZ TRINIDAD</v>
      </c>
      <c r="F950" s="40" t="str">
        <f>_xlfn.XLOOKUP(Tabla12[[#This Row],[codigo]],Tabla5[codigo],Tabla5[Cargo])</f>
        <v>VIGILANTE</v>
      </c>
      <c r="G950" s="40" t="str">
        <f>_xlfn.XLOOKUP(Tabla12[[#This Row],[codigo]],Tabla5[codigo],Tabla5[Lugar Funciones])</f>
        <v>DIRECCION GENERAL DE MUSEOS</v>
      </c>
      <c r="H950" s="45" t="str">
        <f>Tabla12[[#This Row],[TIPO]]</f>
        <v>FIJO</v>
      </c>
      <c r="I950" s="45" t="e">
        <f>_xlfn.XLOOKUP(Tabla12[[#This Row],[nodoc]],'[1]Temporales 2022'!$B$146:$B$362,'[1]Temporales 2022'!$F$146:$F$362)</f>
        <v>#N/A</v>
      </c>
      <c r="J950" s="45" t="e">
        <f>_xlfn.XLOOKUP(Tabla12[[#This Row],[nodoc]],'[1]Temporales 2022'!$B$146:$B$362,'[1]Temporales 2022'!$G$146:$G$362)</f>
        <v>#N/A</v>
      </c>
      <c r="K950" s="43">
        <v>22000</v>
      </c>
      <c r="L950" s="46">
        <v>0</v>
      </c>
      <c r="M950" s="43">
        <v>668.8</v>
      </c>
      <c r="N950" s="43">
        <v>631.4</v>
      </c>
      <c r="O950" s="44">
        <f>+Tabla12[[#This Row],[sbruto]]-Tabla12[[#This Row],[Impuesto Sobre la R]]-Tabla12[[#This Row],[Seguro Familiar de]]-Tabla12[[#This Row],[AFP]]-Tabla12[[#This Row],[sneto]]</f>
        <v>375</v>
      </c>
      <c r="P950" s="41">
        <v>20324.8</v>
      </c>
      <c r="Q950" s="15" t="str" cm="1">
        <f t="array" ref="Q950">_xlfn.XLOOKUP(Tabla12[[#This Row],[codigo]],Tabla5[codigo],LEFT(Tabla5[Genero],1))</f>
        <v>M</v>
      </c>
      <c r="R950" s="15" t="str">
        <f>_xlfn.XLOOKUP(Tabla12[[#This Row],[codigo]],Tabla5[codigo],Tabla5[Lugar Funciones Codigo])</f>
        <v>01.83.03.04</v>
      </c>
    </row>
    <row r="951" spans="1:18">
      <c r="A951" s="40" t="s">
        <v>11</v>
      </c>
      <c r="B951" s="40" t="str">
        <f t="shared" si="14"/>
        <v>2.1.1.1.0140221626779</v>
      </c>
      <c r="C951" s="40" t="str">
        <f>_xlfn.XLOOKUP(A951,ctas[Tipo Empleado],ctas[cta])</f>
        <v>2.1.1.1.01</v>
      </c>
      <c r="D951" s="40" t="s">
        <v>2540</v>
      </c>
      <c r="E951" s="40" t="str">
        <f>_xlfn.XLOOKUP(Tabla12[[#This Row],[codigo]],Tabla5[codigo],Tabla5[Empleado])</f>
        <v>EDWARD MISAEL RAMOS REYES</v>
      </c>
      <c r="F951" s="40" t="str">
        <f>_xlfn.XLOOKUP(Tabla12[[#This Row],[codigo]],Tabla5[codigo],Tabla5[Cargo])</f>
        <v>VIGILANTE DE SALA</v>
      </c>
      <c r="G951" s="40" t="str">
        <f>_xlfn.XLOOKUP(Tabla12[[#This Row],[codigo]],Tabla5[codigo],Tabla5[Lugar Funciones])</f>
        <v>DIRECCION GENERAL DE MUSEOS</v>
      </c>
      <c r="H951" s="45" t="str">
        <f>Tabla12[[#This Row],[TIPO]]</f>
        <v>FIJO</v>
      </c>
      <c r="I951" s="45" t="e">
        <f>_xlfn.XLOOKUP(Tabla12[[#This Row],[nodoc]],'[1]Temporales 2022'!$B$146:$B$362,'[1]Temporales 2022'!$F$146:$F$362)</f>
        <v>#N/A</v>
      </c>
      <c r="J951" s="45" t="e">
        <f>_xlfn.XLOOKUP(Tabla12[[#This Row],[nodoc]],'[1]Temporales 2022'!$B$146:$B$362,'[1]Temporales 2022'!$G$146:$G$362)</f>
        <v>#N/A</v>
      </c>
      <c r="K951" s="43">
        <v>22000</v>
      </c>
      <c r="L951" s="46">
        <v>0</v>
      </c>
      <c r="M951" s="43">
        <v>668.8</v>
      </c>
      <c r="N951" s="43">
        <v>631.4</v>
      </c>
      <c r="O951" s="44">
        <f>+Tabla12[[#This Row],[sbruto]]-Tabla12[[#This Row],[Impuesto Sobre la R]]-Tabla12[[#This Row],[Seguro Familiar de]]-Tabla12[[#This Row],[AFP]]-Tabla12[[#This Row],[sneto]]</f>
        <v>7691.369999999999</v>
      </c>
      <c r="P951" s="41">
        <v>13008.43</v>
      </c>
      <c r="Q951" s="15" t="str" cm="1">
        <f t="array" ref="Q951">_xlfn.XLOOKUP(Tabla12[[#This Row],[codigo]],Tabla5[codigo],LEFT(Tabla5[Genero],1))</f>
        <v>M</v>
      </c>
      <c r="R951" s="15" t="str">
        <f>_xlfn.XLOOKUP(Tabla12[[#This Row],[codigo]],Tabla5[codigo],Tabla5[Lugar Funciones Codigo])</f>
        <v>01.83.03.04</v>
      </c>
    </row>
    <row r="952" spans="1:18">
      <c r="A952" s="40" t="s">
        <v>11</v>
      </c>
      <c r="B952" s="40" t="str">
        <f t="shared" si="14"/>
        <v>2.1.1.1.0100104690219</v>
      </c>
      <c r="C952" s="40" t="str">
        <f>_xlfn.XLOOKUP(A952,ctas[Tipo Empleado],ctas[cta])</f>
        <v>2.1.1.1.01</v>
      </c>
      <c r="D952" s="40" t="s">
        <v>2554</v>
      </c>
      <c r="E952" s="40" t="str">
        <f>_xlfn.XLOOKUP(Tabla12[[#This Row],[codigo]],Tabla5[codigo],Tabla5[Empleado])</f>
        <v>EVELYN ENCARNACION ESQUEA</v>
      </c>
      <c r="F952" s="40" t="str">
        <f>_xlfn.XLOOKUP(Tabla12[[#This Row],[codigo]],Tabla5[codigo],Tabla5[Cargo])</f>
        <v>AUXILIAR</v>
      </c>
      <c r="G952" s="40" t="str">
        <f>_xlfn.XLOOKUP(Tabla12[[#This Row],[codigo]],Tabla5[codigo],Tabla5[Lugar Funciones])</f>
        <v>DIRECCION GENERAL DE MUSEOS</v>
      </c>
      <c r="H952" s="45" t="str">
        <f>Tabla12[[#This Row],[TIPO]]</f>
        <v>FIJO</v>
      </c>
      <c r="I952" s="45" t="e">
        <f>_xlfn.XLOOKUP(Tabla12[[#This Row],[nodoc]],'[1]Temporales 2022'!$B$146:$B$362,'[1]Temporales 2022'!$F$146:$F$362)</f>
        <v>#N/A</v>
      </c>
      <c r="J952" s="45" t="e">
        <f>_xlfn.XLOOKUP(Tabla12[[#This Row],[nodoc]],'[1]Temporales 2022'!$B$146:$B$362,'[1]Temporales 2022'!$G$146:$G$362)</f>
        <v>#N/A</v>
      </c>
      <c r="K952" s="43">
        <v>22000</v>
      </c>
      <c r="L952" s="46">
        <v>0</v>
      </c>
      <c r="M952" s="43">
        <v>668.8</v>
      </c>
      <c r="N952" s="43">
        <v>631.4</v>
      </c>
      <c r="O952" s="44">
        <f>+Tabla12[[#This Row],[sbruto]]-Tabla12[[#This Row],[Impuesto Sobre la R]]-Tabla12[[#This Row],[Seguro Familiar de]]-Tabla12[[#This Row],[AFP]]-Tabla12[[#This Row],[sneto]]</f>
        <v>375</v>
      </c>
      <c r="P952" s="41">
        <v>20324.8</v>
      </c>
      <c r="Q952" s="15" t="str" cm="1">
        <f t="array" ref="Q952">_xlfn.XLOOKUP(Tabla12[[#This Row],[codigo]],Tabla5[codigo],LEFT(Tabla5[Genero],1))</f>
        <v>F</v>
      </c>
      <c r="R952" s="15" t="str">
        <f>_xlfn.XLOOKUP(Tabla12[[#This Row],[codigo]],Tabla5[codigo],Tabla5[Lugar Funciones Codigo])</f>
        <v>01.83.03.04</v>
      </c>
    </row>
    <row r="953" spans="1:18">
      <c r="A953" s="40" t="s">
        <v>11</v>
      </c>
      <c r="B953" s="40" t="str">
        <f t="shared" si="14"/>
        <v>2.1.1.1.0122300625591</v>
      </c>
      <c r="C953" s="40" t="str">
        <f>_xlfn.XLOOKUP(A953,ctas[Tipo Empleado],ctas[cta])</f>
        <v>2.1.1.1.01</v>
      </c>
      <c r="D953" s="40" t="s">
        <v>2569</v>
      </c>
      <c r="E953" s="40" t="str">
        <f>_xlfn.XLOOKUP(Tabla12[[#This Row],[codigo]],Tabla5[codigo],Tabla5[Empleado])</f>
        <v>GABRIELA PAREDES ESPINAL</v>
      </c>
      <c r="F953" s="40" t="str">
        <f>_xlfn.XLOOKUP(Tabla12[[#This Row],[codigo]],Tabla5[codigo],Tabla5[Cargo])</f>
        <v>SERVICIO AL CLIENTE</v>
      </c>
      <c r="G953" s="40" t="str">
        <f>_xlfn.XLOOKUP(Tabla12[[#This Row],[codigo]],Tabla5[codigo],Tabla5[Lugar Funciones])</f>
        <v>DIRECCION GENERAL DE MUSEOS</v>
      </c>
      <c r="H953" s="45" t="str">
        <f>Tabla12[[#This Row],[TIPO]]</f>
        <v>FIJO</v>
      </c>
      <c r="I953" s="45" t="e">
        <f>_xlfn.XLOOKUP(Tabla12[[#This Row],[nodoc]],'[1]Temporales 2022'!$B$146:$B$362,'[1]Temporales 2022'!$F$146:$F$362)</f>
        <v>#N/A</v>
      </c>
      <c r="J953" s="45" t="e">
        <f>_xlfn.XLOOKUP(Tabla12[[#This Row],[nodoc]],'[1]Temporales 2022'!$B$146:$B$362,'[1]Temporales 2022'!$G$146:$G$362)</f>
        <v>#N/A</v>
      </c>
      <c r="K953" s="43">
        <v>22000</v>
      </c>
      <c r="L953" s="46">
        <v>0</v>
      </c>
      <c r="M953" s="43">
        <v>668.8</v>
      </c>
      <c r="N953" s="43">
        <v>631.4</v>
      </c>
      <c r="O953" s="44">
        <f>+Tabla12[[#This Row],[sbruto]]-Tabla12[[#This Row],[Impuesto Sobre la R]]-Tabla12[[#This Row],[Seguro Familiar de]]-Tabla12[[#This Row],[AFP]]-Tabla12[[#This Row],[sneto]]</f>
        <v>731</v>
      </c>
      <c r="P953" s="41">
        <v>19968.8</v>
      </c>
      <c r="Q953" s="15" t="str" cm="1">
        <f t="array" ref="Q953">_xlfn.XLOOKUP(Tabla12[[#This Row],[codigo]],Tabla5[codigo],LEFT(Tabla5[Genero],1))</f>
        <v>F</v>
      </c>
      <c r="R953" s="15" t="str">
        <f>_xlfn.XLOOKUP(Tabla12[[#This Row],[codigo]],Tabla5[codigo],Tabla5[Lugar Funciones Codigo])</f>
        <v>01.83.03.04</v>
      </c>
    </row>
    <row r="954" spans="1:18">
      <c r="A954" s="40" t="s">
        <v>11</v>
      </c>
      <c r="B954" s="40" t="str">
        <f t="shared" si="14"/>
        <v>2.1.1.1.0100111452181</v>
      </c>
      <c r="C954" s="40" t="str">
        <f>_xlfn.XLOOKUP(A954,ctas[Tipo Empleado],ctas[cta])</f>
        <v>2.1.1.1.01</v>
      </c>
      <c r="D954" s="40" t="s">
        <v>2580</v>
      </c>
      <c r="E954" s="40" t="str">
        <f>_xlfn.XLOOKUP(Tabla12[[#This Row],[codigo]],Tabla5[codigo],Tabla5[Empleado])</f>
        <v>IRENE MATEO CASTILLO</v>
      </c>
      <c r="F954" s="40" t="str">
        <f>_xlfn.XLOOKUP(Tabla12[[#This Row],[codigo]],Tabla5[codigo],Tabla5[Cargo])</f>
        <v>AUXILIAR MUSEOS</v>
      </c>
      <c r="G954" s="40" t="str">
        <f>_xlfn.XLOOKUP(Tabla12[[#This Row],[codigo]],Tabla5[codigo],Tabla5[Lugar Funciones])</f>
        <v>DIRECCION GENERAL DE MUSEOS</v>
      </c>
      <c r="H954" s="45" t="str">
        <f>Tabla12[[#This Row],[TIPO]]</f>
        <v>FIJO</v>
      </c>
      <c r="I954" s="45" t="e">
        <f>_xlfn.XLOOKUP(Tabla12[[#This Row],[nodoc]],'[1]Temporales 2022'!$B$146:$B$362,'[1]Temporales 2022'!$F$146:$F$362)</f>
        <v>#N/A</v>
      </c>
      <c r="J954" s="45" t="e">
        <f>_xlfn.XLOOKUP(Tabla12[[#This Row],[nodoc]],'[1]Temporales 2022'!$B$146:$B$362,'[1]Temporales 2022'!$G$146:$G$362)</f>
        <v>#N/A</v>
      </c>
      <c r="K954" s="43">
        <v>22000</v>
      </c>
      <c r="L954" s="46">
        <v>0</v>
      </c>
      <c r="M954" s="43">
        <v>668.8</v>
      </c>
      <c r="N954" s="43">
        <v>631.4</v>
      </c>
      <c r="O954" s="44">
        <f>+Tabla12[[#This Row],[sbruto]]-Tabla12[[#This Row],[Impuesto Sobre la R]]-Tabla12[[#This Row],[Seguro Familiar de]]-Tabla12[[#This Row],[AFP]]-Tabla12[[#This Row],[sneto]]</f>
        <v>4404.2599999999984</v>
      </c>
      <c r="P954" s="41">
        <v>16295.54</v>
      </c>
      <c r="Q954" s="15" t="str" cm="1">
        <f t="array" ref="Q954">_xlfn.XLOOKUP(Tabla12[[#This Row],[codigo]],Tabla5[codigo],LEFT(Tabla5[Genero],1))</f>
        <v>F</v>
      </c>
      <c r="R954" s="15" t="str">
        <f>_xlfn.XLOOKUP(Tabla12[[#This Row],[codigo]],Tabla5[codigo],Tabla5[Lugar Funciones Codigo])</f>
        <v>01.83.03.04</v>
      </c>
    </row>
    <row r="955" spans="1:18">
      <c r="A955" s="40" t="s">
        <v>11</v>
      </c>
      <c r="B955" s="40" t="str">
        <f t="shared" si="14"/>
        <v>2.1.1.1.0140223059656</v>
      </c>
      <c r="C955" s="40" t="str">
        <f>_xlfn.XLOOKUP(A955,ctas[Tipo Empleado],ctas[cta])</f>
        <v>2.1.1.1.01</v>
      </c>
      <c r="D955" s="40" t="s">
        <v>2586</v>
      </c>
      <c r="E955" s="40" t="str">
        <f>_xlfn.XLOOKUP(Tabla12[[#This Row],[codigo]],Tabla5[codigo],Tabla5[Empleado])</f>
        <v>JEANCARLOS PEREZ CARRASCO</v>
      </c>
      <c r="F955" s="40" t="str">
        <f>_xlfn.XLOOKUP(Tabla12[[#This Row],[codigo]],Tabla5[codigo],Tabla5[Cargo])</f>
        <v>VIGILANTE DE SALA</v>
      </c>
      <c r="G955" s="40" t="str">
        <f>_xlfn.XLOOKUP(Tabla12[[#This Row],[codigo]],Tabla5[codigo],Tabla5[Lugar Funciones])</f>
        <v>DIRECCION GENERAL DE MUSEOS</v>
      </c>
      <c r="H955" s="45" t="str">
        <f>Tabla12[[#This Row],[TIPO]]</f>
        <v>FIJO</v>
      </c>
      <c r="I955" s="45" t="e">
        <f>_xlfn.XLOOKUP(Tabla12[[#This Row],[nodoc]],'[1]Temporales 2022'!$B$146:$B$362,'[1]Temporales 2022'!$F$146:$F$362)</f>
        <v>#N/A</v>
      </c>
      <c r="J955" s="45" t="e">
        <f>_xlfn.XLOOKUP(Tabla12[[#This Row],[nodoc]],'[1]Temporales 2022'!$B$146:$B$362,'[1]Temporales 2022'!$G$146:$G$362)</f>
        <v>#N/A</v>
      </c>
      <c r="K955" s="43">
        <v>22000</v>
      </c>
      <c r="L955" s="46">
        <v>0</v>
      </c>
      <c r="M955" s="43">
        <v>668.8</v>
      </c>
      <c r="N955" s="43">
        <v>631.4</v>
      </c>
      <c r="O955" s="44">
        <f>+Tabla12[[#This Row],[sbruto]]-Tabla12[[#This Row],[Impuesto Sobre la R]]-Tabla12[[#This Row],[Seguro Familiar de]]-Tabla12[[#This Row],[AFP]]-Tabla12[[#This Row],[sneto]]</f>
        <v>1375.119999999999</v>
      </c>
      <c r="P955" s="41">
        <v>19324.68</v>
      </c>
      <c r="Q955" s="15" t="str" cm="1">
        <f t="array" ref="Q955">_xlfn.XLOOKUP(Tabla12[[#This Row],[codigo]],Tabla5[codigo],LEFT(Tabla5[Genero],1))</f>
        <v>M</v>
      </c>
      <c r="R955" s="15" t="str">
        <f>_xlfn.XLOOKUP(Tabla12[[#This Row],[codigo]],Tabla5[codigo],Tabla5[Lugar Funciones Codigo])</f>
        <v>01.83.03.04</v>
      </c>
    </row>
    <row r="956" spans="1:18">
      <c r="A956" s="40" t="s">
        <v>11</v>
      </c>
      <c r="B956" s="40" t="str">
        <f t="shared" si="14"/>
        <v>2.1.1.1.0100116344102</v>
      </c>
      <c r="C956" s="40" t="str">
        <f>_xlfn.XLOOKUP(A956,ctas[Tipo Empleado],ctas[cta])</f>
        <v>2.1.1.1.01</v>
      </c>
      <c r="D956" s="40" t="s">
        <v>2596</v>
      </c>
      <c r="E956" s="40" t="str">
        <f>_xlfn.XLOOKUP(Tabla12[[#This Row],[codigo]],Tabla5[codigo],Tabla5[Empleado])</f>
        <v>JOSE ANTONIO JACOBO SANCHEZ</v>
      </c>
      <c r="F956" s="40" t="str">
        <f>_xlfn.XLOOKUP(Tabla12[[#This Row],[codigo]],Tabla5[codigo],Tabla5[Cargo])</f>
        <v>MAESTRO (A)</v>
      </c>
      <c r="G956" s="40" t="str">
        <f>_xlfn.XLOOKUP(Tabla12[[#This Row],[codigo]],Tabla5[codigo],Tabla5[Lugar Funciones])</f>
        <v>DIRECCION GENERAL DE MUSEOS</v>
      </c>
      <c r="H956" s="45" t="str">
        <f>Tabla12[[#This Row],[TIPO]]</f>
        <v>FIJO</v>
      </c>
      <c r="I956" s="45" t="e">
        <f>_xlfn.XLOOKUP(Tabla12[[#This Row],[nodoc]],'[1]Temporales 2022'!$B$146:$B$362,'[1]Temporales 2022'!$F$146:$F$362)</f>
        <v>#N/A</v>
      </c>
      <c r="J956" s="45" t="e">
        <f>_xlfn.XLOOKUP(Tabla12[[#This Row],[nodoc]],'[1]Temporales 2022'!$B$146:$B$362,'[1]Temporales 2022'!$G$146:$G$362)</f>
        <v>#N/A</v>
      </c>
      <c r="K956" s="43">
        <v>22000</v>
      </c>
      <c r="L956" s="46">
        <v>0</v>
      </c>
      <c r="M956" s="43">
        <v>668.8</v>
      </c>
      <c r="N956" s="43">
        <v>631.4</v>
      </c>
      <c r="O956" s="44">
        <f>+Tabla12[[#This Row],[sbruto]]-Tabla12[[#This Row],[Impuesto Sobre la R]]-Tabla12[[#This Row],[Seguro Familiar de]]-Tabla12[[#This Row],[AFP]]-Tabla12[[#This Row],[sneto]]</f>
        <v>3625.239999999998</v>
      </c>
      <c r="P956" s="41">
        <v>17074.560000000001</v>
      </c>
      <c r="Q956" s="15" t="str" cm="1">
        <f t="array" ref="Q956">_xlfn.XLOOKUP(Tabla12[[#This Row],[codigo]],Tabla5[codigo],LEFT(Tabla5[Genero],1))</f>
        <v>M</v>
      </c>
      <c r="R956" s="15" t="str">
        <f>_xlfn.XLOOKUP(Tabla12[[#This Row],[codigo]],Tabla5[codigo],Tabla5[Lugar Funciones Codigo])</f>
        <v>01.83.03.04</v>
      </c>
    </row>
    <row r="957" spans="1:18">
      <c r="A957" s="40" t="s">
        <v>11</v>
      </c>
      <c r="B957" s="40" t="str">
        <f t="shared" si="14"/>
        <v>2.1.1.1.0100108887589</v>
      </c>
      <c r="C957" s="40" t="str">
        <f>_xlfn.XLOOKUP(A957,ctas[Tipo Empleado],ctas[cta])</f>
        <v>2.1.1.1.01</v>
      </c>
      <c r="D957" s="40" t="s">
        <v>1503</v>
      </c>
      <c r="E957" s="40" t="str">
        <f>_xlfn.XLOOKUP(Tabla12[[#This Row],[codigo]],Tabla5[codigo],Tabla5[Empleado])</f>
        <v>JOSEFINA CUELLO NATALIO</v>
      </c>
      <c r="F957" s="40" t="str">
        <f>_xlfn.XLOOKUP(Tabla12[[#This Row],[codigo]],Tabla5[codigo],Tabla5[Cargo])</f>
        <v>CONSERJE</v>
      </c>
      <c r="G957" s="40" t="str">
        <f>_xlfn.XLOOKUP(Tabla12[[#This Row],[codigo]],Tabla5[codigo],Tabla5[Lugar Funciones])</f>
        <v>DIRECCION GENERAL DE MUSEOS</v>
      </c>
      <c r="H957" s="43" t="str">
        <f>Tabla12[[#This Row],[TIPO]]</f>
        <v>FIJO</v>
      </c>
      <c r="I957" s="43" t="e">
        <f>_xlfn.XLOOKUP(Tabla12[[#This Row],[nodoc]],'[1]Temporales 2022'!$B$146:$B$362,'[1]Temporales 2022'!$F$146:$F$362)</f>
        <v>#N/A</v>
      </c>
      <c r="J957" s="43" t="e">
        <f>_xlfn.XLOOKUP(Tabla12[[#This Row],[nodoc]],'[1]Temporales 2022'!$B$146:$B$362,'[1]Temporales 2022'!$G$146:$G$362)</f>
        <v>#N/A</v>
      </c>
      <c r="K957" s="43">
        <v>22000</v>
      </c>
      <c r="L957" s="44">
        <v>0</v>
      </c>
      <c r="M957" s="43">
        <v>668.8</v>
      </c>
      <c r="N957" s="43">
        <v>631.4</v>
      </c>
      <c r="O957" s="44">
        <f>+Tabla12[[#This Row],[sbruto]]-Tabla12[[#This Row],[Impuesto Sobre la R]]-Tabla12[[#This Row],[Seguro Familiar de]]-Tabla12[[#This Row],[AFP]]-Tabla12[[#This Row],[sneto]]</f>
        <v>15901.91</v>
      </c>
      <c r="P957" s="41">
        <v>4797.8900000000003</v>
      </c>
      <c r="Q957" s="15" t="str" cm="1">
        <f t="array" ref="Q957">_xlfn.XLOOKUP(Tabla12[[#This Row],[codigo]],Tabla5[codigo],LEFT(Tabla5[Genero],1))</f>
        <v>F</v>
      </c>
      <c r="R957" s="15" t="str">
        <f>_xlfn.XLOOKUP(Tabla12[[#This Row],[codigo]],Tabla5[codigo],Tabla5[Lugar Funciones Codigo])</f>
        <v>01.83.03.04</v>
      </c>
    </row>
    <row r="958" spans="1:18">
      <c r="A958" s="40" t="s">
        <v>11</v>
      </c>
      <c r="B958" s="40" t="str">
        <f t="shared" si="14"/>
        <v>2.1.1.1.0111300039101</v>
      </c>
      <c r="C958" s="40" t="str">
        <f>_xlfn.XLOOKUP(A958,ctas[Tipo Empleado],ctas[cta])</f>
        <v>2.1.1.1.01</v>
      </c>
      <c r="D958" s="40" t="s">
        <v>2632</v>
      </c>
      <c r="E958" s="40" t="str">
        <f>_xlfn.XLOOKUP(Tabla12[[#This Row],[codigo]],Tabla5[codigo],Tabla5[Empleado])</f>
        <v>LAYO SALVADOR RAMIREZ</v>
      </c>
      <c r="F958" s="40" t="str">
        <f>_xlfn.XLOOKUP(Tabla12[[#This Row],[codigo]],Tabla5[codigo],Tabla5[Cargo])</f>
        <v>GUIA</v>
      </c>
      <c r="G958" s="40" t="str">
        <f>_xlfn.XLOOKUP(Tabla12[[#This Row],[codigo]],Tabla5[codigo],Tabla5[Lugar Funciones])</f>
        <v>DIRECCION GENERAL DE MUSEOS</v>
      </c>
      <c r="H958" s="43" t="str">
        <f>Tabla12[[#This Row],[TIPO]]</f>
        <v>FIJO</v>
      </c>
      <c r="I958" s="43" t="e">
        <f>_xlfn.XLOOKUP(Tabla12[[#This Row],[nodoc]],'[1]Temporales 2022'!$B$146:$B$362,'[1]Temporales 2022'!$F$146:$F$362)</f>
        <v>#N/A</v>
      </c>
      <c r="J958" s="43" t="e">
        <f>_xlfn.XLOOKUP(Tabla12[[#This Row],[nodoc]],'[1]Temporales 2022'!$B$146:$B$362,'[1]Temporales 2022'!$G$146:$G$362)</f>
        <v>#N/A</v>
      </c>
      <c r="K958" s="43">
        <v>22000</v>
      </c>
      <c r="L958" s="44">
        <v>0</v>
      </c>
      <c r="M958" s="43">
        <v>668.8</v>
      </c>
      <c r="N958" s="43">
        <v>631.4</v>
      </c>
      <c r="O958" s="44">
        <f>+Tabla12[[#This Row],[sbruto]]-Tabla12[[#This Row],[Impuesto Sobre la R]]-Tabla12[[#This Row],[Seguro Familiar de]]-Tabla12[[#This Row],[AFP]]-Tabla12[[#This Row],[sneto]]</f>
        <v>9460.3799999999992</v>
      </c>
      <c r="P958" s="41">
        <v>11239.42</v>
      </c>
      <c r="Q958" s="15" t="str" cm="1">
        <f t="array" ref="Q958">_xlfn.XLOOKUP(Tabla12[[#This Row],[codigo]],Tabla5[codigo],LEFT(Tabla5[Genero],1))</f>
        <v>M</v>
      </c>
      <c r="R958" s="15" t="str">
        <f>_xlfn.XLOOKUP(Tabla12[[#This Row],[codigo]],Tabla5[codigo],Tabla5[Lugar Funciones Codigo])</f>
        <v>01.83.03.04</v>
      </c>
    </row>
    <row r="959" spans="1:18">
      <c r="A959" s="40" t="s">
        <v>11</v>
      </c>
      <c r="B959" s="40" t="str">
        <f t="shared" si="14"/>
        <v>2.1.1.1.0100110700614</v>
      </c>
      <c r="C959" s="40" t="str">
        <f>_xlfn.XLOOKUP(A959,ctas[Tipo Empleado],ctas[cta])</f>
        <v>2.1.1.1.01</v>
      </c>
      <c r="D959" s="40" t="s">
        <v>2655</v>
      </c>
      <c r="E959" s="40" t="str">
        <f>_xlfn.XLOOKUP(Tabla12[[#This Row],[codigo]],Tabla5[codigo],Tabla5[Empleado])</f>
        <v>MARIA MAGDALENA PATIÑO DE LOS SANTOS</v>
      </c>
      <c r="F959" s="40" t="str">
        <f>_xlfn.XLOOKUP(Tabla12[[#This Row],[codigo]],Tabla5[codigo],Tabla5[Cargo])</f>
        <v>SUPERVISOR MAYORDOMIA</v>
      </c>
      <c r="G959" s="40" t="str">
        <f>_xlfn.XLOOKUP(Tabla12[[#This Row],[codigo]],Tabla5[codigo],Tabla5[Lugar Funciones])</f>
        <v>DIRECCION GENERAL DE MUSEOS</v>
      </c>
      <c r="H959" s="45" t="str">
        <f>Tabla12[[#This Row],[TIPO]]</f>
        <v>FIJO</v>
      </c>
      <c r="I959" s="45" t="e">
        <f>_xlfn.XLOOKUP(Tabla12[[#This Row],[nodoc]],'[1]Temporales 2022'!$B$146:$B$362,'[1]Temporales 2022'!$F$146:$F$362)</f>
        <v>#N/A</v>
      </c>
      <c r="J959" s="45" t="e">
        <f>_xlfn.XLOOKUP(Tabla12[[#This Row],[nodoc]],'[1]Temporales 2022'!$B$146:$B$362,'[1]Temporales 2022'!$G$146:$G$362)</f>
        <v>#N/A</v>
      </c>
      <c r="K959" s="43">
        <v>22000</v>
      </c>
      <c r="L959" s="46">
        <v>0</v>
      </c>
      <c r="M959" s="43">
        <v>668.8</v>
      </c>
      <c r="N959" s="43">
        <v>631.4</v>
      </c>
      <c r="O959" s="44">
        <f>+Tabla12[[#This Row],[sbruto]]-Tabla12[[#This Row],[Impuesto Sobre la R]]-Tabla12[[#This Row],[Seguro Familiar de]]-Tabla12[[#This Row],[AFP]]-Tabla12[[#This Row],[sneto]]</f>
        <v>25</v>
      </c>
      <c r="P959" s="41">
        <v>20674.8</v>
      </c>
      <c r="Q959" s="15" t="str" cm="1">
        <f t="array" ref="Q959">_xlfn.XLOOKUP(Tabla12[[#This Row],[codigo]],Tabla5[codigo],LEFT(Tabla5[Genero],1))</f>
        <v>F</v>
      </c>
      <c r="R959" s="15" t="str">
        <f>_xlfn.XLOOKUP(Tabla12[[#This Row],[codigo]],Tabla5[codigo],Tabla5[Lugar Funciones Codigo])</f>
        <v>01.83.03.04</v>
      </c>
    </row>
    <row r="960" spans="1:18">
      <c r="A960" s="40" t="s">
        <v>11</v>
      </c>
      <c r="B960" s="40" t="str">
        <f t="shared" si="14"/>
        <v>2.1.1.1.0100113273163</v>
      </c>
      <c r="C960" s="40" t="str">
        <f>_xlfn.XLOOKUP(A960,ctas[Tipo Empleado],ctas[cta])</f>
        <v>2.1.1.1.01</v>
      </c>
      <c r="D960" s="40" t="s">
        <v>1530</v>
      </c>
      <c r="E960" s="40" t="str">
        <f>_xlfn.XLOOKUP(Tabla12[[#This Row],[codigo]],Tabla5[codigo],Tabla5[Empleado])</f>
        <v>MERCEDES JUDITH PEREZ PEREZ</v>
      </c>
      <c r="F960" s="40" t="str">
        <f>_xlfn.XLOOKUP(Tabla12[[#This Row],[codigo]],Tabla5[codigo],Tabla5[Cargo])</f>
        <v>AUXILIAR DE SALAS</v>
      </c>
      <c r="G960" s="40" t="str">
        <f>_xlfn.XLOOKUP(Tabla12[[#This Row],[codigo]],Tabla5[codigo],Tabla5[Lugar Funciones])</f>
        <v>DIRECCION GENERAL DE MUSEOS</v>
      </c>
      <c r="H960" s="45" t="str">
        <f>Tabla12[[#This Row],[TIPO]]</f>
        <v>FIJO</v>
      </c>
      <c r="I960" s="45" t="e">
        <f>_xlfn.XLOOKUP(Tabla12[[#This Row],[nodoc]],'[1]Temporales 2022'!$B$146:$B$362,'[1]Temporales 2022'!$F$146:$F$362)</f>
        <v>#N/A</v>
      </c>
      <c r="J960" s="45" t="e">
        <f>_xlfn.XLOOKUP(Tabla12[[#This Row],[nodoc]],'[1]Temporales 2022'!$B$146:$B$362,'[1]Temporales 2022'!$G$146:$G$362)</f>
        <v>#N/A</v>
      </c>
      <c r="K960" s="43">
        <v>22000</v>
      </c>
      <c r="L960" s="46">
        <v>0</v>
      </c>
      <c r="M960" s="43">
        <v>668.8</v>
      </c>
      <c r="N960" s="43">
        <v>631.4</v>
      </c>
      <c r="O960" s="44">
        <f>+Tabla12[[#This Row],[sbruto]]-Tabla12[[#This Row],[Impuesto Sobre la R]]-Tabla12[[#This Row],[Seguro Familiar de]]-Tabla12[[#This Row],[AFP]]-Tabla12[[#This Row],[sneto]]</f>
        <v>4402.1499999999996</v>
      </c>
      <c r="P960" s="41">
        <v>16297.65</v>
      </c>
      <c r="Q960" s="15" t="str" cm="1">
        <f t="array" ref="Q960">_xlfn.XLOOKUP(Tabla12[[#This Row],[codigo]],Tabla5[codigo],LEFT(Tabla5[Genero],1))</f>
        <v>F</v>
      </c>
      <c r="R960" s="15" t="str">
        <f>_xlfn.XLOOKUP(Tabla12[[#This Row],[codigo]],Tabla5[codigo],Tabla5[Lugar Funciones Codigo])</f>
        <v>01.83.03.04</v>
      </c>
    </row>
    <row r="961" spans="1:18">
      <c r="A961" s="40" t="s">
        <v>11</v>
      </c>
      <c r="B961" s="40" t="str">
        <f t="shared" si="14"/>
        <v>2.1.1.1.0100103025771</v>
      </c>
      <c r="C961" s="40" t="str">
        <f>_xlfn.XLOOKUP(A961,ctas[Tipo Empleado],ctas[cta])</f>
        <v>2.1.1.1.01</v>
      </c>
      <c r="D961" s="40" t="s">
        <v>1532</v>
      </c>
      <c r="E961" s="40" t="str">
        <f>_xlfn.XLOOKUP(Tabla12[[#This Row],[codigo]],Tabla5[codigo],Tabla5[Empleado])</f>
        <v>MIGUEL ANTONIO HERNANDEZ</v>
      </c>
      <c r="F961" s="40" t="str">
        <f>_xlfn.XLOOKUP(Tabla12[[#This Row],[codigo]],Tabla5[codigo],Tabla5[Cargo])</f>
        <v>MENSAJERO</v>
      </c>
      <c r="G961" s="40" t="str">
        <f>_xlfn.XLOOKUP(Tabla12[[#This Row],[codigo]],Tabla5[codigo],Tabla5[Lugar Funciones])</f>
        <v>DIRECCION GENERAL DE MUSEOS</v>
      </c>
      <c r="H961" s="45" t="str">
        <f>Tabla12[[#This Row],[TIPO]]</f>
        <v>FIJO</v>
      </c>
      <c r="I961" s="45" t="e">
        <f>_xlfn.XLOOKUP(Tabla12[[#This Row],[nodoc]],'[1]Temporales 2022'!$B$146:$B$362,'[1]Temporales 2022'!$F$146:$F$362)</f>
        <v>#N/A</v>
      </c>
      <c r="J961" s="45" t="e">
        <f>_xlfn.XLOOKUP(Tabla12[[#This Row],[nodoc]],'[1]Temporales 2022'!$B$146:$B$362,'[1]Temporales 2022'!$G$146:$G$362)</f>
        <v>#N/A</v>
      </c>
      <c r="K961" s="43">
        <v>22000</v>
      </c>
      <c r="L961" s="46">
        <v>0</v>
      </c>
      <c r="M961" s="43">
        <v>668.8</v>
      </c>
      <c r="N961" s="43">
        <v>631.4</v>
      </c>
      <c r="O961" s="44">
        <f>+Tabla12[[#This Row],[sbruto]]-Tabla12[[#This Row],[Impuesto Sobre la R]]-Tabla12[[#This Row],[Seguro Familiar de]]-Tabla12[[#This Row],[AFP]]-Tabla12[[#This Row],[sneto]]</f>
        <v>13799.529999999999</v>
      </c>
      <c r="P961" s="41">
        <v>6900.27</v>
      </c>
      <c r="Q961" s="15" t="str" cm="1">
        <f t="array" ref="Q961">_xlfn.XLOOKUP(Tabla12[[#This Row],[codigo]],Tabla5[codigo],LEFT(Tabla5[Genero],1))</f>
        <v>M</v>
      </c>
      <c r="R961" s="15" t="str">
        <f>_xlfn.XLOOKUP(Tabla12[[#This Row],[codigo]],Tabla5[codigo],Tabla5[Lugar Funciones Codigo])</f>
        <v>01.83.03.04</v>
      </c>
    </row>
    <row r="962" spans="1:18">
      <c r="A962" s="40" t="s">
        <v>11</v>
      </c>
      <c r="B962" s="40" t="str">
        <f t="shared" ref="B962:B1025" si="15">C962&amp;D962</f>
        <v>2.1.1.1.0100111289872</v>
      </c>
      <c r="C962" s="40" t="str">
        <f>_xlfn.XLOOKUP(A962,ctas[Tipo Empleado],ctas[cta])</f>
        <v>2.1.1.1.01</v>
      </c>
      <c r="D962" s="40" t="s">
        <v>1538</v>
      </c>
      <c r="E962" s="40" t="str">
        <f>_xlfn.XLOOKUP(Tabla12[[#This Row],[codigo]],Tabla5[codigo],Tabla5[Empleado])</f>
        <v>NIURKA MERCEDES MADERA FLORES</v>
      </c>
      <c r="F962" s="40" t="str">
        <f>_xlfn.XLOOKUP(Tabla12[[#This Row],[codigo]],Tabla5[codigo],Tabla5[Cargo])</f>
        <v>RECEPCIONISTA</v>
      </c>
      <c r="G962" s="40" t="str">
        <f>_xlfn.XLOOKUP(Tabla12[[#This Row],[codigo]],Tabla5[codigo],Tabla5[Lugar Funciones])</f>
        <v>DIRECCION GENERAL DE MUSEOS</v>
      </c>
      <c r="H962" s="45" t="str">
        <f>Tabla12[[#This Row],[TIPO]]</f>
        <v>FIJO</v>
      </c>
      <c r="I962" s="45" t="e">
        <f>_xlfn.XLOOKUP(Tabla12[[#This Row],[nodoc]],'[1]Temporales 2022'!$B$146:$B$362,'[1]Temporales 2022'!$F$146:$F$362)</f>
        <v>#N/A</v>
      </c>
      <c r="J962" s="45" t="e">
        <f>_xlfn.XLOOKUP(Tabla12[[#This Row],[nodoc]],'[1]Temporales 2022'!$B$146:$B$362,'[1]Temporales 2022'!$G$146:$G$362)</f>
        <v>#N/A</v>
      </c>
      <c r="K962" s="43">
        <v>22000</v>
      </c>
      <c r="L962" s="46">
        <v>0</v>
      </c>
      <c r="M962" s="43">
        <v>668.8</v>
      </c>
      <c r="N962" s="43">
        <v>631.4</v>
      </c>
      <c r="O962" s="44">
        <f>+Tabla12[[#This Row],[sbruto]]-Tabla12[[#This Row],[Impuesto Sobre la R]]-Tabla12[[#This Row],[Seguro Familiar de]]-Tabla12[[#This Row],[AFP]]-Tabla12[[#This Row],[sneto]]</f>
        <v>16979.73</v>
      </c>
      <c r="P962" s="41">
        <v>3720.07</v>
      </c>
      <c r="Q962" s="15" t="str" cm="1">
        <f t="array" ref="Q962">_xlfn.XLOOKUP(Tabla12[[#This Row],[codigo]],Tabla5[codigo],LEFT(Tabla5[Genero],1))</f>
        <v>F</v>
      </c>
      <c r="R962" s="15" t="str">
        <f>_xlfn.XLOOKUP(Tabla12[[#This Row],[codigo]],Tabla5[codigo],Tabla5[Lugar Funciones Codigo])</f>
        <v>01.83.03.04</v>
      </c>
    </row>
    <row r="963" spans="1:18">
      <c r="A963" s="40" t="s">
        <v>11</v>
      </c>
      <c r="B963" s="40" t="str">
        <f t="shared" si="15"/>
        <v>2.1.1.1.0100100347400</v>
      </c>
      <c r="C963" s="40" t="str">
        <f>_xlfn.XLOOKUP(A963,ctas[Tipo Empleado],ctas[cta])</f>
        <v>2.1.1.1.01</v>
      </c>
      <c r="D963" s="40" t="s">
        <v>1545</v>
      </c>
      <c r="E963" s="40" t="str">
        <f>_xlfn.XLOOKUP(Tabla12[[#This Row],[codigo]],Tabla5[codigo],Tabla5[Empleado])</f>
        <v>PROVIDENCIA ANTONIA BRACHE ROSARIO</v>
      </c>
      <c r="F963" s="40" t="str">
        <f>_xlfn.XLOOKUP(Tabla12[[#This Row],[codigo]],Tabla5[codigo],Tabla5[Cargo])</f>
        <v>BOLETERA</v>
      </c>
      <c r="G963" s="40" t="str">
        <f>_xlfn.XLOOKUP(Tabla12[[#This Row],[codigo]],Tabla5[codigo],Tabla5[Lugar Funciones])</f>
        <v>DIRECCION GENERAL DE MUSEOS</v>
      </c>
      <c r="H963" s="45" t="str">
        <f>Tabla12[[#This Row],[TIPO]]</f>
        <v>FIJO</v>
      </c>
      <c r="I963" s="45" t="e">
        <f>_xlfn.XLOOKUP(Tabla12[[#This Row],[nodoc]],'[1]Temporales 2022'!$B$146:$B$362,'[1]Temporales 2022'!$F$146:$F$362)</f>
        <v>#N/A</v>
      </c>
      <c r="J963" s="45" t="e">
        <f>_xlfn.XLOOKUP(Tabla12[[#This Row],[nodoc]],'[1]Temporales 2022'!$B$146:$B$362,'[1]Temporales 2022'!$G$146:$G$362)</f>
        <v>#N/A</v>
      </c>
      <c r="K963" s="43">
        <v>22000</v>
      </c>
      <c r="L963" s="46">
        <v>0</v>
      </c>
      <c r="M963" s="43">
        <v>668.8</v>
      </c>
      <c r="N963" s="43">
        <v>631.4</v>
      </c>
      <c r="O963" s="44">
        <f>+Tabla12[[#This Row],[sbruto]]-Tabla12[[#This Row],[Impuesto Sobre la R]]-Tabla12[[#This Row],[Seguro Familiar de]]-Tabla12[[#This Row],[AFP]]-Tabla12[[#This Row],[sneto]]</f>
        <v>75</v>
      </c>
      <c r="P963" s="41">
        <v>20624.8</v>
      </c>
      <c r="Q963" s="15" t="str" cm="1">
        <f t="array" ref="Q963">_xlfn.XLOOKUP(Tabla12[[#This Row],[codigo]],Tabla5[codigo],LEFT(Tabla5[Genero],1))</f>
        <v>F</v>
      </c>
      <c r="R963" s="15" t="str">
        <f>_xlfn.XLOOKUP(Tabla12[[#This Row],[codigo]],Tabla5[codigo],Tabla5[Lugar Funciones Codigo])</f>
        <v>01.83.03.04</v>
      </c>
    </row>
    <row r="964" spans="1:18">
      <c r="A964" s="40" t="s">
        <v>11</v>
      </c>
      <c r="B964" s="40" t="str">
        <f t="shared" si="15"/>
        <v>2.1.1.1.0100800168817</v>
      </c>
      <c r="C964" s="40" t="str">
        <f>_xlfn.XLOOKUP(A964,ctas[Tipo Empleado],ctas[cta])</f>
        <v>2.1.1.1.01</v>
      </c>
      <c r="D964" s="40" t="s">
        <v>2718</v>
      </c>
      <c r="E964" s="40" t="str">
        <f>_xlfn.XLOOKUP(Tabla12[[#This Row],[codigo]],Tabla5[codigo],Tabla5[Empleado])</f>
        <v>TOMAS FELIZ LORA</v>
      </c>
      <c r="F964" s="40" t="str">
        <f>_xlfn.XLOOKUP(Tabla12[[#This Row],[codigo]],Tabla5[codigo],Tabla5[Cargo])</f>
        <v>VIGILANTE DE SALA</v>
      </c>
      <c r="G964" s="40" t="str">
        <f>_xlfn.XLOOKUP(Tabla12[[#This Row],[codigo]],Tabla5[codigo],Tabla5[Lugar Funciones])</f>
        <v>DIRECCION GENERAL DE MUSEOS</v>
      </c>
      <c r="H964" s="45" t="str">
        <f>Tabla12[[#This Row],[TIPO]]</f>
        <v>FIJO</v>
      </c>
      <c r="I964" s="45" t="e">
        <f>_xlfn.XLOOKUP(Tabla12[[#This Row],[nodoc]],'[1]Temporales 2022'!$B$146:$B$362,'[1]Temporales 2022'!$F$146:$F$362)</f>
        <v>#N/A</v>
      </c>
      <c r="J964" s="45" t="e">
        <f>_xlfn.XLOOKUP(Tabla12[[#This Row],[nodoc]],'[1]Temporales 2022'!$B$146:$B$362,'[1]Temporales 2022'!$G$146:$G$362)</f>
        <v>#N/A</v>
      </c>
      <c r="K964" s="43">
        <v>22000</v>
      </c>
      <c r="L964" s="46">
        <v>0</v>
      </c>
      <c r="M964" s="43">
        <v>668.8</v>
      </c>
      <c r="N964" s="43">
        <v>631.4</v>
      </c>
      <c r="O964" s="44">
        <f>+Tabla12[[#This Row],[sbruto]]-Tabla12[[#This Row],[Impuesto Sobre la R]]-Tabla12[[#This Row],[Seguro Familiar de]]-Tabla12[[#This Row],[AFP]]-Tabla12[[#This Row],[sneto]]</f>
        <v>25</v>
      </c>
      <c r="P964" s="41">
        <v>20674.8</v>
      </c>
      <c r="Q964" s="15" t="str" cm="1">
        <f t="array" ref="Q964">_xlfn.XLOOKUP(Tabla12[[#This Row],[codigo]],Tabla5[codigo],LEFT(Tabla5[Genero],1))</f>
        <v>M</v>
      </c>
      <c r="R964" s="15" t="str">
        <f>_xlfn.XLOOKUP(Tabla12[[#This Row],[codigo]],Tabla5[codigo],Tabla5[Lugar Funciones Codigo])</f>
        <v>01.83.03.04</v>
      </c>
    </row>
    <row r="965" spans="1:18">
      <c r="A965" s="40" t="s">
        <v>11</v>
      </c>
      <c r="B965" s="40" t="str">
        <f t="shared" si="15"/>
        <v>2.1.1.1.0140224218764</v>
      </c>
      <c r="C965" s="40" t="str">
        <f>_xlfn.XLOOKUP(A965,ctas[Tipo Empleado],ctas[cta])</f>
        <v>2.1.1.1.01</v>
      </c>
      <c r="D965" s="40" t="s">
        <v>2728</v>
      </c>
      <c r="E965" s="40" t="str">
        <f>_xlfn.XLOOKUP(Tabla12[[#This Row],[codigo]],Tabla5[codigo],Tabla5[Empleado])</f>
        <v>YAMILKA CASTRO PEREZ</v>
      </c>
      <c r="F965" s="40" t="str">
        <f>_xlfn.XLOOKUP(Tabla12[[#This Row],[codigo]],Tabla5[codigo],Tabla5[Cargo])</f>
        <v>GUIA</v>
      </c>
      <c r="G965" s="40" t="str">
        <f>_xlfn.XLOOKUP(Tabla12[[#This Row],[codigo]],Tabla5[codigo],Tabla5[Lugar Funciones])</f>
        <v>DIRECCION GENERAL DE MUSEOS</v>
      </c>
      <c r="H965" s="43" t="str">
        <f>Tabla12[[#This Row],[TIPO]]</f>
        <v>FIJO</v>
      </c>
      <c r="I965" s="43" t="e">
        <f>_xlfn.XLOOKUP(Tabla12[[#This Row],[nodoc]],'[1]Temporales 2022'!$B$146:$B$362,'[1]Temporales 2022'!$F$146:$F$362)</f>
        <v>#N/A</v>
      </c>
      <c r="J965" s="43" t="e">
        <f>_xlfn.XLOOKUP(Tabla12[[#This Row],[nodoc]],'[1]Temporales 2022'!$B$146:$B$362,'[1]Temporales 2022'!$G$146:$G$362)</f>
        <v>#N/A</v>
      </c>
      <c r="K965" s="43">
        <v>22000</v>
      </c>
      <c r="L965" s="44">
        <v>0</v>
      </c>
      <c r="M965" s="43">
        <v>668.8</v>
      </c>
      <c r="N965" s="43">
        <v>631.4</v>
      </c>
      <c r="O965" s="44">
        <f>+Tabla12[[#This Row],[sbruto]]-Tabla12[[#This Row],[Impuesto Sobre la R]]-Tabla12[[#This Row],[Seguro Familiar de]]-Tabla12[[#This Row],[AFP]]-Tabla12[[#This Row],[sneto]]</f>
        <v>25</v>
      </c>
      <c r="P965" s="41">
        <v>20674.8</v>
      </c>
      <c r="Q965" s="15" t="str" cm="1">
        <f t="array" ref="Q965">_xlfn.XLOOKUP(Tabla12[[#This Row],[codigo]],Tabla5[codigo],LEFT(Tabla5[Genero],1))</f>
        <v>F</v>
      </c>
      <c r="R965" s="15" t="str">
        <f>_xlfn.XLOOKUP(Tabla12[[#This Row],[codigo]],Tabla5[codigo],Tabla5[Lugar Funciones Codigo])</f>
        <v>01.83.03.04</v>
      </c>
    </row>
    <row r="966" spans="1:18">
      <c r="A966" s="40" t="s">
        <v>11</v>
      </c>
      <c r="B966" s="40" t="str">
        <f t="shared" si="15"/>
        <v>2.1.1.1.0100119088565</v>
      </c>
      <c r="C966" s="40" t="str">
        <f>_xlfn.XLOOKUP(A966,ctas[Tipo Empleado],ctas[cta])</f>
        <v>2.1.1.1.01</v>
      </c>
      <c r="D966" s="40" t="s">
        <v>2738</v>
      </c>
      <c r="E966" s="40" t="str">
        <f>_xlfn.XLOOKUP(Tabla12[[#This Row],[codigo]],Tabla5[codigo],Tabla5[Empleado])</f>
        <v>JOHAIRO DE JESUS MORILLO PERDOMO</v>
      </c>
      <c r="F966" s="40" t="str">
        <f>_xlfn.XLOOKUP(Tabla12[[#This Row],[codigo]],Tabla5[codigo],Tabla5[Cargo])</f>
        <v>VIGILANTE DE SALA</v>
      </c>
      <c r="G966" s="40" t="str">
        <f>_xlfn.XLOOKUP(Tabla12[[#This Row],[codigo]],Tabla5[codigo],Tabla5[Lugar Funciones])</f>
        <v>DIRECCION GENERAL DE MUSEOS</v>
      </c>
      <c r="H966" s="45" t="str">
        <f>Tabla12[[#This Row],[TIPO]]</f>
        <v>FIJO</v>
      </c>
      <c r="I966" s="45" t="e">
        <f>_xlfn.XLOOKUP(Tabla12[[#This Row],[nodoc]],'[1]Temporales 2022'!$B$146:$B$362,'[1]Temporales 2022'!$F$146:$F$362)</f>
        <v>#N/A</v>
      </c>
      <c r="J966" s="45" t="e">
        <f>_xlfn.XLOOKUP(Tabla12[[#This Row],[nodoc]],'[1]Temporales 2022'!$B$146:$B$362,'[1]Temporales 2022'!$G$146:$G$362)</f>
        <v>#N/A</v>
      </c>
      <c r="K966" s="43">
        <v>22000</v>
      </c>
      <c r="L966" s="46">
        <v>0</v>
      </c>
      <c r="M966" s="43">
        <v>668.8</v>
      </c>
      <c r="N966" s="43">
        <v>631.4</v>
      </c>
      <c r="O966" s="44">
        <f>+Tabla12[[#This Row],[sbruto]]-Tabla12[[#This Row],[Impuesto Sobre la R]]-Tabla12[[#This Row],[Seguro Familiar de]]-Tabla12[[#This Row],[AFP]]-Tabla12[[#This Row],[sneto]]</f>
        <v>2251</v>
      </c>
      <c r="P966" s="41">
        <v>18448.8</v>
      </c>
      <c r="Q966" s="15" t="str" cm="1">
        <f t="array" ref="Q966">_xlfn.XLOOKUP(Tabla12[[#This Row],[codigo]],Tabla5[codigo],LEFT(Tabla5[Genero],1))</f>
        <v>M</v>
      </c>
      <c r="R966" s="15" t="str">
        <f>_xlfn.XLOOKUP(Tabla12[[#This Row],[codigo]],Tabla5[codigo],Tabla5[Lugar Funciones Codigo])</f>
        <v>01.83.03.04</v>
      </c>
    </row>
    <row r="967" spans="1:18">
      <c r="A967" s="40" t="s">
        <v>11</v>
      </c>
      <c r="B967" s="40" t="str">
        <f t="shared" si="15"/>
        <v>2.1.1.1.0140226007512</v>
      </c>
      <c r="C967" s="40" t="str">
        <f>_xlfn.XLOOKUP(A967,ctas[Tipo Empleado],ctas[cta])</f>
        <v>2.1.1.1.01</v>
      </c>
      <c r="D967" s="40" t="s">
        <v>2741</v>
      </c>
      <c r="E967" s="40" t="str">
        <f>_xlfn.XLOOKUP(Tabla12[[#This Row],[codigo]],Tabla5[codigo],Tabla5[Empleado])</f>
        <v>YORKIRIS SOLEDAD PLACENCIA DE LA CRUZ</v>
      </c>
      <c r="F967" s="40" t="str">
        <f>_xlfn.XLOOKUP(Tabla12[[#This Row],[codigo]],Tabla5[codigo],Tabla5[Cargo])</f>
        <v>CAJERO (A)</v>
      </c>
      <c r="G967" s="40" t="str">
        <f>_xlfn.XLOOKUP(Tabla12[[#This Row],[codigo]],Tabla5[codigo],Tabla5[Lugar Funciones])</f>
        <v>DIRECCION GENERAL DE MUSEOS</v>
      </c>
      <c r="H967" s="45" t="str">
        <f>Tabla12[[#This Row],[TIPO]]</f>
        <v>FIJO</v>
      </c>
      <c r="I967" s="45" t="e">
        <f>_xlfn.XLOOKUP(Tabla12[[#This Row],[nodoc]],'[1]Temporales 2022'!$B$146:$B$362,'[1]Temporales 2022'!$F$146:$F$362)</f>
        <v>#N/A</v>
      </c>
      <c r="J967" s="45" t="e">
        <f>_xlfn.XLOOKUP(Tabla12[[#This Row],[nodoc]],'[1]Temporales 2022'!$B$146:$B$362,'[1]Temporales 2022'!$G$146:$G$362)</f>
        <v>#N/A</v>
      </c>
      <c r="K967" s="43">
        <v>22000</v>
      </c>
      <c r="L967" s="46">
        <v>0</v>
      </c>
      <c r="M967" s="43">
        <v>668.8</v>
      </c>
      <c r="N967" s="43">
        <v>631.4</v>
      </c>
      <c r="O967" s="44">
        <f>+Tabla12[[#This Row],[sbruto]]-Tabla12[[#This Row],[Impuesto Sobre la R]]-Tabla12[[#This Row],[Seguro Familiar de]]-Tabla12[[#This Row],[AFP]]-Tabla12[[#This Row],[sneto]]</f>
        <v>2725.239999999998</v>
      </c>
      <c r="P967" s="41">
        <v>17974.560000000001</v>
      </c>
      <c r="Q967" s="15" t="str" cm="1">
        <f t="array" ref="Q967">_xlfn.XLOOKUP(Tabla12[[#This Row],[codigo]],Tabla5[codigo],LEFT(Tabla5[Genero],1))</f>
        <v>F</v>
      </c>
      <c r="R967" s="15" t="str">
        <f>_xlfn.XLOOKUP(Tabla12[[#This Row],[codigo]],Tabla5[codigo],Tabla5[Lugar Funciones Codigo])</f>
        <v>01.83.03.04</v>
      </c>
    </row>
    <row r="968" spans="1:18">
      <c r="A968" s="40" t="s">
        <v>11</v>
      </c>
      <c r="B968" s="40" t="str">
        <f t="shared" si="15"/>
        <v>2.1.1.1.0100115868242</v>
      </c>
      <c r="C968" s="40" t="str">
        <f>_xlfn.XLOOKUP(A968,ctas[Tipo Empleado],ctas[cta])</f>
        <v>2.1.1.1.01</v>
      </c>
      <c r="D968" s="40" t="s">
        <v>2745</v>
      </c>
      <c r="E968" s="40" t="str">
        <f>_xlfn.XLOOKUP(Tabla12[[#This Row],[codigo]],Tabla5[codigo],Tabla5[Empleado])</f>
        <v>YUDYS MERCEDES BILLEGA ALCANTARA</v>
      </c>
      <c r="F968" s="40" t="str">
        <f>_xlfn.XLOOKUP(Tabla12[[#This Row],[codigo]],Tabla5[codigo],Tabla5[Cargo])</f>
        <v>VIGILANTE DE SALA</v>
      </c>
      <c r="G968" s="40" t="str">
        <f>_xlfn.XLOOKUP(Tabla12[[#This Row],[codigo]],Tabla5[codigo],Tabla5[Lugar Funciones])</f>
        <v>DIRECCION GENERAL DE MUSEOS</v>
      </c>
      <c r="H968" s="45" t="str">
        <f>Tabla12[[#This Row],[TIPO]]</f>
        <v>FIJO</v>
      </c>
      <c r="I968" s="45" t="e">
        <f>_xlfn.XLOOKUP(Tabla12[[#This Row],[nodoc]],'[1]Temporales 2022'!$B$146:$B$362,'[1]Temporales 2022'!$F$146:$F$362)</f>
        <v>#N/A</v>
      </c>
      <c r="J968" s="45" t="e">
        <f>_xlfn.XLOOKUP(Tabla12[[#This Row],[nodoc]],'[1]Temporales 2022'!$B$146:$B$362,'[1]Temporales 2022'!$G$146:$G$362)</f>
        <v>#N/A</v>
      </c>
      <c r="K968" s="43">
        <v>22000</v>
      </c>
      <c r="L968" s="46">
        <v>0</v>
      </c>
      <c r="M968" s="43">
        <v>668.8</v>
      </c>
      <c r="N968" s="43">
        <v>631.4</v>
      </c>
      <c r="O968" s="44">
        <f>+Tabla12[[#This Row],[sbruto]]-Tabla12[[#This Row],[Impuesto Sobre la R]]-Tabla12[[#This Row],[Seguro Familiar de]]-Tabla12[[#This Row],[AFP]]-Tabla12[[#This Row],[sneto]]</f>
        <v>1071</v>
      </c>
      <c r="P968" s="41">
        <v>19628.8</v>
      </c>
      <c r="Q968" s="15" t="str" cm="1">
        <f t="array" ref="Q968">_xlfn.XLOOKUP(Tabla12[[#This Row],[codigo]],Tabla5[codigo],LEFT(Tabla5[Genero],1))</f>
        <v>F</v>
      </c>
      <c r="R968" s="15" t="str">
        <f>_xlfn.XLOOKUP(Tabla12[[#This Row],[codigo]],Tabla5[codigo],Tabla5[Lugar Funciones Codigo])</f>
        <v>01.83.03.04</v>
      </c>
    </row>
    <row r="969" spans="1:18">
      <c r="A969" s="40" t="s">
        <v>11</v>
      </c>
      <c r="B969" s="40" t="str">
        <f t="shared" si="15"/>
        <v>2.1.1.1.0100104655741</v>
      </c>
      <c r="C969" s="40" t="str">
        <f>_xlfn.XLOOKUP(A969,ctas[Tipo Empleado],ctas[cta])</f>
        <v>2.1.1.1.01</v>
      </c>
      <c r="D969" s="40" t="s">
        <v>3309</v>
      </c>
      <c r="E969" s="40" t="e">
        <f>_xlfn.XLOOKUP(Tabla12[[#This Row],[codigo]],Tabla5[codigo],Tabla5[Empleado])</f>
        <v>#N/A</v>
      </c>
      <c r="F969" s="40" t="e">
        <f>_xlfn.XLOOKUP(Tabla12[[#This Row],[codigo]],Tabla5[codigo],Tabla5[Cargo])</f>
        <v>#N/A</v>
      </c>
      <c r="G969" s="40" t="e">
        <f>_xlfn.XLOOKUP(Tabla12[[#This Row],[codigo]],Tabla5[codigo],Tabla5[Lugar Funciones])</f>
        <v>#N/A</v>
      </c>
      <c r="H969" s="45" t="str">
        <f>Tabla12[[#This Row],[TIPO]]</f>
        <v>FIJO</v>
      </c>
      <c r="I969" s="45" t="e">
        <f>_xlfn.XLOOKUP(Tabla12[[#This Row],[nodoc]],'[1]Temporales 2022'!$B$146:$B$362,'[1]Temporales 2022'!$F$146:$F$362)</f>
        <v>#N/A</v>
      </c>
      <c r="J969" s="45" t="e">
        <f>_xlfn.XLOOKUP(Tabla12[[#This Row],[nodoc]],'[1]Temporales 2022'!$B$146:$B$362,'[1]Temporales 2022'!$G$146:$G$362)</f>
        <v>#N/A</v>
      </c>
      <c r="K969" s="43">
        <v>21976.5</v>
      </c>
      <c r="L969" s="46">
        <v>0</v>
      </c>
      <c r="M969" s="43">
        <v>668.09</v>
      </c>
      <c r="N969" s="43">
        <v>630.73</v>
      </c>
      <c r="O969" s="44">
        <f>+Tabla12[[#This Row],[sbruto]]-Tabla12[[#This Row],[Impuesto Sobre la R]]-Tabla12[[#This Row],[Seguro Familiar de]]-Tabla12[[#This Row],[AFP]]-Tabla12[[#This Row],[sneto]]</f>
        <v>821</v>
      </c>
      <c r="P969" s="41">
        <v>19856.68</v>
      </c>
      <c r="Q969" s="15" t="e" cm="1">
        <f t="array" ref="Q969">_xlfn.XLOOKUP(Tabla12[[#This Row],[codigo]],Tabla5[codigo],LEFT(Tabla5[Genero],1))</f>
        <v>#N/A</v>
      </c>
      <c r="R969" s="15" t="e">
        <f>_xlfn.XLOOKUP(Tabla12[[#This Row],[codigo]],Tabla5[codigo],Tabla5[Lugar Funciones Codigo])</f>
        <v>#N/A</v>
      </c>
    </row>
    <row r="970" spans="1:18">
      <c r="A970" s="40" t="s">
        <v>11</v>
      </c>
      <c r="B970" s="40" t="str">
        <f t="shared" si="15"/>
        <v>2.1.1.1.0100114659535</v>
      </c>
      <c r="C970" s="40" t="str">
        <f>_xlfn.XLOOKUP(A970,ctas[Tipo Empleado],ctas[cta])</f>
        <v>2.1.1.1.01</v>
      </c>
      <c r="D970" s="40" t="s">
        <v>2664</v>
      </c>
      <c r="E970" s="40" t="str">
        <f>_xlfn.XLOOKUP(Tabla12[[#This Row],[codigo]],Tabla5[codigo],Tabla5[Empleado])</f>
        <v>MIRIAN ORLI PEÑA GERMAN</v>
      </c>
      <c r="F970" s="40" t="str">
        <f>_xlfn.XLOOKUP(Tabla12[[#This Row],[codigo]],Tabla5[codigo],Tabla5[Cargo])</f>
        <v>ENCARGADO (A)</v>
      </c>
      <c r="G970" s="40" t="str">
        <f>_xlfn.XLOOKUP(Tabla12[[#This Row],[codigo]],Tabla5[codigo],Tabla5[Lugar Funciones])</f>
        <v>DIRECCION GENERAL DE MUSEOS</v>
      </c>
      <c r="H970" s="43" t="str">
        <f>Tabla12[[#This Row],[TIPO]]</f>
        <v>FIJO</v>
      </c>
      <c r="I970" s="43" t="e">
        <f>_xlfn.XLOOKUP(Tabla12[[#This Row],[nodoc]],'[1]Temporales 2022'!$B$146:$B$362,'[1]Temporales 2022'!$F$146:$F$362)</f>
        <v>#N/A</v>
      </c>
      <c r="J970" s="43" t="e">
        <f>_xlfn.XLOOKUP(Tabla12[[#This Row],[nodoc]],'[1]Temporales 2022'!$B$146:$B$362,'[1]Temporales 2022'!$G$146:$G$362)</f>
        <v>#N/A</v>
      </c>
      <c r="K970" s="43">
        <v>21764.959999999999</v>
      </c>
      <c r="L970" s="44">
        <v>0</v>
      </c>
      <c r="M970" s="43">
        <v>661.65</v>
      </c>
      <c r="N970" s="43">
        <v>624.65</v>
      </c>
      <c r="O970" s="44">
        <f>+Tabla12[[#This Row],[sbruto]]-Tabla12[[#This Row],[Impuesto Sobre la R]]-Tabla12[[#This Row],[Seguro Familiar de]]-Tabla12[[#This Row],[AFP]]-Tabla12[[#This Row],[sneto]]</f>
        <v>124.99999999999636</v>
      </c>
      <c r="P970" s="41">
        <v>20353.66</v>
      </c>
      <c r="Q970" s="15" t="str" cm="1">
        <f t="array" ref="Q970">_xlfn.XLOOKUP(Tabla12[[#This Row],[codigo]],Tabla5[codigo],LEFT(Tabla5[Genero],1))</f>
        <v>F</v>
      </c>
      <c r="R970" s="15" t="str">
        <f>_xlfn.XLOOKUP(Tabla12[[#This Row],[codigo]],Tabla5[codigo],Tabla5[Lugar Funciones Codigo])</f>
        <v>01.83.03.04</v>
      </c>
    </row>
    <row r="971" spans="1:18">
      <c r="A971" s="40" t="s">
        <v>11</v>
      </c>
      <c r="B971" s="40" t="str">
        <f t="shared" si="15"/>
        <v>2.1.1.1.0103103897793</v>
      </c>
      <c r="C971" s="40" t="str">
        <f>_xlfn.XLOOKUP(A971,ctas[Tipo Empleado],ctas[cta])</f>
        <v>2.1.1.1.01</v>
      </c>
      <c r="D971" s="40" t="s">
        <v>2571</v>
      </c>
      <c r="E971" s="40" t="str">
        <f>_xlfn.XLOOKUP(Tabla12[[#This Row],[codigo]],Tabla5[codigo],Tabla5[Empleado])</f>
        <v>GENARO ROSARIO</v>
      </c>
      <c r="F971" s="40" t="str">
        <f>_xlfn.XLOOKUP(Tabla12[[#This Row],[codigo]],Tabla5[codigo],Tabla5[Cargo])</f>
        <v>SUPERVISOR MANTENIMIENTO</v>
      </c>
      <c r="G971" s="40" t="str">
        <f>_xlfn.XLOOKUP(Tabla12[[#This Row],[codigo]],Tabla5[codigo],Tabla5[Lugar Funciones])</f>
        <v>DIRECCION GENERAL DE MUSEOS</v>
      </c>
      <c r="H971" s="45" t="str">
        <f>Tabla12[[#This Row],[TIPO]]</f>
        <v>FIJO</v>
      </c>
      <c r="I971" s="45" t="e">
        <f>_xlfn.XLOOKUP(Tabla12[[#This Row],[nodoc]],'[1]Temporales 2022'!$B$146:$B$362,'[1]Temporales 2022'!$F$146:$F$362)</f>
        <v>#N/A</v>
      </c>
      <c r="J971" s="45" t="e">
        <f>_xlfn.XLOOKUP(Tabla12[[#This Row],[nodoc]],'[1]Temporales 2022'!$B$146:$B$362,'[1]Temporales 2022'!$G$146:$G$362)</f>
        <v>#N/A</v>
      </c>
      <c r="K971" s="43">
        <v>21735</v>
      </c>
      <c r="L971" s="46">
        <v>0</v>
      </c>
      <c r="M971" s="43">
        <v>660.74</v>
      </c>
      <c r="N971" s="43">
        <v>623.79</v>
      </c>
      <c r="O971" s="44">
        <f>+Tabla12[[#This Row],[sbruto]]-Tabla12[[#This Row],[Impuesto Sobre la R]]-Tabla12[[#This Row],[Seguro Familiar de]]-Tabla12[[#This Row],[AFP]]-Tabla12[[#This Row],[sneto]]</f>
        <v>1375.119999999999</v>
      </c>
      <c r="P971" s="41">
        <v>19075.349999999999</v>
      </c>
      <c r="Q971" s="15" t="str" cm="1">
        <f t="array" ref="Q971">_xlfn.XLOOKUP(Tabla12[[#This Row],[codigo]],Tabla5[codigo],LEFT(Tabla5[Genero],1))</f>
        <v>M</v>
      </c>
      <c r="R971" s="15" t="str">
        <f>_xlfn.XLOOKUP(Tabla12[[#This Row],[codigo]],Tabla5[codigo],Tabla5[Lugar Funciones Codigo])</f>
        <v>01.83.03.04</v>
      </c>
    </row>
    <row r="972" spans="1:18">
      <c r="A972" s="40" t="s">
        <v>11</v>
      </c>
      <c r="B972" s="40" t="str">
        <f t="shared" si="15"/>
        <v>2.1.1.1.0100109016162</v>
      </c>
      <c r="C972" s="40" t="str">
        <f>_xlfn.XLOOKUP(A972,ctas[Tipo Empleado],ctas[cta])</f>
        <v>2.1.1.1.01</v>
      </c>
      <c r="D972" s="40" t="s">
        <v>2601</v>
      </c>
      <c r="E972" s="40" t="str">
        <f>_xlfn.XLOOKUP(Tabla12[[#This Row],[codigo]],Tabla5[codigo],Tabla5[Empleado])</f>
        <v>JOSE FEDERICO CUELLO DAVISON</v>
      </c>
      <c r="F972" s="40" t="str">
        <f>_xlfn.XLOOKUP(Tabla12[[#This Row],[codigo]],Tabla5[codigo],Tabla5[Cargo])</f>
        <v>ENCARGADO ASUNTOS ARTISTICOS</v>
      </c>
      <c r="G972" s="40" t="str">
        <f>_xlfn.XLOOKUP(Tabla12[[#This Row],[codigo]],Tabla5[codigo],Tabla5[Lugar Funciones])</f>
        <v>DIRECCION GENERAL DE MUSEOS</v>
      </c>
      <c r="H972" s="45" t="str">
        <f>Tabla12[[#This Row],[TIPO]]</f>
        <v>FIJO</v>
      </c>
      <c r="I972" s="45" t="e">
        <f>_xlfn.XLOOKUP(Tabla12[[#This Row],[nodoc]],'[1]Temporales 2022'!$B$146:$B$362,'[1]Temporales 2022'!$F$146:$F$362)</f>
        <v>#N/A</v>
      </c>
      <c r="J972" s="45" t="e">
        <f>_xlfn.XLOOKUP(Tabla12[[#This Row],[nodoc]],'[1]Temporales 2022'!$B$146:$B$362,'[1]Temporales 2022'!$G$146:$G$362)</f>
        <v>#N/A</v>
      </c>
      <c r="K972" s="43">
        <v>21735</v>
      </c>
      <c r="L972" s="46">
        <v>0</v>
      </c>
      <c r="M972" s="43">
        <v>660.74</v>
      </c>
      <c r="N972" s="43">
        <v>623.79</v>
      </c>
      <c r="O972" s="44">
        <f>+Tabla12[[#This Row],[sbruto]]-Tabla12[[#This Row],[Impuesto Sobre la R]]-Tabla12[[#This Row],[Seguro Familiar de]]-Tabla12[[#This Row],[AFP]]-Tabla12[[#This Row],[sneto]]</f>
        <v>3833.8199999999961</v>
      </c>
      <c r="P972" s="41">
        <v>16616.650000000001</v>
      </c>
      <c r="Q972" s="15" t="str" cm="1">
        <f t="array" ref="Q972">_xlfn.XLOOKUP(Tabla12[[#This Row],[codigo]],Tabla5[codigo],LEFT(Tabla5[Genero],1))</f>
        <v>M</v>
      </c>
      <c r="R972" s="15" t="str">
        <f>_xlfn.XLOOKUP(Tabla12[[#This Row],[codigo]],Tabla5[codigo],Tabla5[Lugar Funciones Codigo])</f>
        <v>01.83.03.04</v>
      </c>
    </row>
    <row r="973" spans="1:18">
      <c r="A973" s="40" t="s">
        <v>11</v>
      </c>
      <c r="B973" s="40" t="str">
        <f t="shared" si="15"/>
        <v>2.1.1.1.0102300016595</v>
      </c>
      <c r="C973" s="40" t="str">
        <f>_xlfn.XLOOKUP(A973,ctas[Tipo Empleado],ctas[cta])</f>
        <v>2.1.1.1.01</v>
      </c>
      <c r="D973" s="40" t="s">
        <v>2643</v>
      </c>
      <c r="E973" s="40" t="str">
        <f>_xlfn.XLOOKUP(Tabla12[[#This Row],[codigo]],Tabla5[codigo],Tabla5[Empleado])</f>
        <v>LUIS FELIPE RODRIGUEZ ALMONTE</v>
      </c>
      <c r="F973" s="40" t="str">
        <f>_xlfn.XLOOKUP(Tabla12[[#This Row],[codigo]],Tabla5[codigo],Tabla5[Cargo])</f>
        <v>SUPERVISOR MANTENIMIENTO</v>
      </c>
      <c r="G973" s="40" t="str">
        <f>_xlfn.XLOOKUP(Tabla12[[#This Row],[codigo]],Tabla5[codigo],Tabla5[Lugar Funciones])</f>
        <v>DIRECCION GENERAL DE MUSEOS</v>
      </c>
      <c r="H973" s="45" t="str">
        <f>Tabla12[[#This Row],[TIPO]]</f>
        <v>FIJO</v>
      </c>
      <c r="I973" s="45" t="e">
        <f>_xlfn.XLOOKUP(Tabla12[[#This Row],[nodoc]],'[1]Temporales 2022'!$B$146:$B$362,'[1]Temporales 2022'!$F$146:$F$362)</f>
        <v>#N/A</v>
      </c>
      <c r="J973" s="45" t="e">
        <f>_xlfn.XLOOKUP(Tabla12[[#This Row],[nodoc]],'[1]Temporales 2022'!$B$146:$B$362,'[1]Temporales 2022'!$G$146:$G$362)</f>
        <v>#N/A</v>
      </c>
      <c r="K973" s="43">
        <v>21735</v>
      </c>
      <c r="L973" s="46">
        <v>0</v>
      </c>
      <c r="M973" s="43">
        <v>660.74</v>
      </c>
      <c r="N973" s="43">
        <v>623.79</v>
      </c>
      <c r="O973" s="44">
        <f>+Tabla12[[#This Row],[sbruto]]-Tabla12[[#This Row],[Impuesto Sobre la R]]-Tabla12[[#This Row],[Seguro Familiar de]]-Tabla12[[#This Row],[AFP]]-Tabla12[[#This Row],[sneto]]</f>
        <v>1375.119999999999</v>
      </c>
      <c r="P973" s="41">
        <v>19075.349999999999</v>
      </c>
      <c r="Q973" s="15" t="str" cm="1">
        <f t="array" ref="Q973">_xlfn.XLOOKUP(Tabla12[[#This Row],[codigo]],Tabla5[codigo],LEFT(Tabla5[Genero],1))</f>
        <v>M</v>
      </c>
      <c r="R973" s="15" t="str">
        <f>_xlfn.XLOOKUP(Tabla12[[#This Row],[codigo]],Tabla5[codigo],Tabla5[Lugar Funciones Codigo])</f>
        <v>01.83.03.04</v>
      </c>
    </row>
    <row r="974" spans="1:18">
      <c r="A974" s="40" t="s">
        <v>11</v>
      </c>
      <c r="B974" s="40" t="str">
        <f t="shared" si="15"/>
        <v>2.1.1.1.0100109072405</v>
      </c>
      <c r="C974" s="40" t="str">
        <f>_xlfn.XLOOKUP(A974,ctas[Tipo Empleado],ctas[cta])</f>
        <v>2.1.1.1.01</v>
      </c>
      <c r="D974" s="40" t="s">
        <v>2625</v>
      </c>
      <c r="E974" s="40" t="str">
        <f>_xlfn.XLOOKUP(Tabla12[[#This Row],[codigo]],Tabla5[codigo],Tabla5[Empleado])</f>
        <v>JUANA DE LA ROSA PILIER DE LACHAPEL</v>
      </c>
      <c r="F974" s="40" t="str">
        <f>_xlfn.XLOOKUP(Tabla12[[#This Row],[codigo]],Tabla5[codigo],Tabla5[Cargo])</f>
        <v>ENC. DPTO. DE CONTABILIDAD</v>
      </c>
      <c r="G974" s="40" t="str">
        <f>_xlfn.XLOOKUP(Tabla12[[#This Row],[codigo]],Tabla5[codigo],Tabla5[Lugar Funciones])</f>
        <v>DIRECCION GENERAL DE MUSEOS</v>
      </c>
      <c r="H974" s="45" t="str">
        <f>Tabla12[[#This Row],[TIPO]]</f>
        <v>FIJO</v>
      </c>
      <c r="I974" s="45" t="e">
        <f>_xlfn.XLOOKUP(Tabla12[[#This Row],[nodoc]],'[1]Temporales 2022'!$B$146:$B$362,'[1]Temporales 2022'!$F$146:$F$362)</f>
        <v>#N/A</v>
      </c>
      <c r="J974" s="45" t="e">
        <f>_xlfn.XLOOKUP(Tabla12[[#This Row],[nodoc]],'[1]Temporales 2022'!$B$146:$B$362,'[1]Temporales 2022'!$G$146:$G$362)</f>
        <v>#N/A</v>
      </c>
      <c r="K974" s="43">
        <v>21670</v>
      </c>
      <c r="L974" s="46">
        <v>0</v>
      </c>
      <c r="M974" s="43">
        <v>658.77</v>
      </c>
      <c r="N974" s="43">
        <v>621.92999999999995</v>
      </c>
      <c r="O974" s="44">
        <f>+Tabla12[[#This Row],[sbruto]]-Tabla12[[#This Row],[Impuesto Sobre la R]]-Tabla12[[#This Row],[Seguro Familiar de]]-Tabla12[[#This Row],[AFP]]-Tabla12[[#This Row],[sneto]]</f>
        <v>1875.119999999999</v>
      </c>
      <c r="P974" s="41">
        <v>18514.18</v>
      </c>
      <c r="Q974" s="15" t="str" cm="1">
        <f t="array" ref="Q974">_xlfn.XLOOKUP(Tabla12[[#This Row],[codigo]],Tabla5[codigo],LEFT(Tabla5[Genero],1))</f>
        <v>F</v>
      </c>
      <c r="R974" s="15" t="str">
        <f>_xlfn.XLOOKUP(Tabla12[[#This Row],[codigo]],Tabla5[codigo],Tabla5[Lugar Funciones Codigo])</f>
        <v>01.83.03.04</v>
      </c>
    </row>
    <row r="975" spans="1:18">
      <c r="A975" s="40" t="s">
        <v>11</v>
      </c>
      <c r="B975" s="40" t="str">
        <f t="shared" si="15"/>
        <v>2.1.1.1.0100100141316</v>
      </c>
      <c r="C975" s="40" t="str">
        <f>_xlfn.XLOOKUP(A975,ctas[Tipo Empleado],ctas[cta])</f>
        <v>2.1.1.1.01</v>
      </c>
      <c r="D975" s="40" t="s">
        <v>2481</v>
      </c>
      <c r="E975" s="40" t="str">
        <f>_xlfn.XLOOKUP(Tabla12[[#This Row],[codigo]],Tabla5[codigo],Tabla5[Empleado])</f>
        <v>AGUEDA ELIZABETH DEMORIZI RODRIGUEZ</v>
      </c>
      <c r="F975" s="40" t="str">
        <f>_xlfn.XLOOKUP(Tabla12[[#This Row],[codigo]],Tabla5[codigo],Tabla5[Cargo])</f>
        <v>ENCARGADO ASUNTOS ARTISTICOS</v>
      </c>
      <c r="G975" s="40" t="str">
        <f>_xlfn.XLOOKUP(Tabla12[[#This Row],[codigo]],Tabla5[codigo],Tabla5[Lugar Funciones])</f>
        <v>DIRECCION GENERAL DE MUSEOS</v>
      </c>
      <c r="H975" s="45" t="str">
        <f>Tabla12[[#This Row],[TIPO]]</f>
        <v>FIJO</v>
      </c>
      <c r="I975" s="45" t="e">
        <f>_xlfn.XLOOKUP(Tabla12[[#This Row],[nodoc]],'[1]Temporales 2022'!$B$146:$B$362,'[1]Temporales 2022'!$F$146:$F$362)</f>
        <v>#N/A</v>
      </c>
      <c r="J975" s="45" t="e">
        <f>_xlfn.XLOOKUP(Tabla12[[#This Row],[nodoc]],'[1]Temporales 2022'!$B$146:$B$362,'[1]Temporales 2022'!$G$146:$G$362)</f>
        <v>#N/A</v>
      </c>
      <c r="K975" s="43">
        <v>21120</v>
      </c>
      <c r="L975" s="46">
        <v>0</v>
      </c>
      <c r="M975" s="43">
        <v>642.04999999999995</v>
      </c>
      <c r="N975" s="43">
        <v>606.14</v>
      </c>
      <c r="O975" s="44">
        <f>+Tabla12[[#This Row],[sbruto]]-Tabla12[[#This Row],[Impuesto Sobre la R]]-Tabla12[[#This Row],[Seguro Familiar de]]-Tabla12[[#This Row],[AFP]]-Tabla12[[#This Row],[sneto]]</f>
        <v>17592.120000000003</v>
      </c>
      <c r="P975" s="41">
        <v>2279.69</v>
      </c>
      <c r="Q975" s="15" t="str" cm="1">
        <f t="array" ref="Q975">_xlfn.XLOOKUP(Tabla12[[#This Row],[codigo]],Tabla5[codigo],LEFT(Tabla5[Genero],1))</f>
        <v>F</v>
      </c>
      <c r="R975" s="15" t="str">
        <f>_xlfn.XLOOKUP(Tabla12[[#This Row],[codigo]],Tabla5[codigo],Tabla5[Lugar Funciones Codigo])</f>
        <v>01.83.03.04</v>
      </c>
    </row>
    <row r="976" spans="1:18">
      <c r="A976" s="40" t="s">
        <v>11</v>
      </c>
      <c r="B976" s="40" t="str">
        <f t="shared" si="15"/>
        <v>2.1.1.1.0100115658015</v>
      </c>
      <c r="C976" s="40" t="str">
        <f>_xlfn.XLOOKUP(A976,ctas[Tipo Empleado],ctas[cta])</f>
        <v>2.1.1.1.01</v>
      </c>
      <c r="D976" s="40" t="s">
        <v>2602</v>
      </c>
      <c r="E976" s="40" t="str">
        <f>_xlfn.XLOOKUP(Tabla12[[#This Row],[codigo]],Tabla5[codigo],Tabla5[Empleado])</f>
        <v>JOSE GABRIEL ATILES BIDO BIDO</v>
      </c>
      <c r="F976" s="40" t="str">
        <f>_xlfn.XLOOKUP(Tabla12[[#This Row],[codigo]],Tabla5[codigo],Tabla5[Cargo])</f>
        <v>MUSEOGRAFO (A)</v>
      </c>
      <c r="G976" s="40" t="str">
        <f>_xlfn.XLOOKUP(Tabla12[[#This Row],[codigo]],Tabla5[codigo],Tabla5[Lugar Funciones])</f>
        <v>DIRECCION GENERAL DE MUSEOS</v>
      </c>
      <c r="H976" s="45" t="str">
        <f>Tabla12[[#This Row],[TIPO]]</f>
        <v>FIJO</v>
      </c>
      <c r="I976" s="45" t="e">
        <f>_xlfn.XLOOKUP(Tabla12[[#This Row],[nodoc]],'[1]Temporales 2022'!$B$146:$B$362,'[1]Temporales 2022'!$F$146:$F$362)</f>
        <v>#N/A</v>
      </c>
      <c r="J976" s="45" t="e">
        <f>_xlfn.XLOOKUP(Tabla12[[#This Row],[nodoc]],'[1]Temporales 2022'!$B$146:$B$362,'[1]Temporales 2022'!$G$146:$G$362)</f>
        <v>#N/A</v>
      </c>
      <c r="K976" s="43">
        <v>20872</v>
      </c>
      <c r="L976" s="46">
        <v>0</v>
      </c>
      <c r="M976" s="43">
        <v>634.51</v>
      </c>
      <c r="N976" s="43">
        <v>599.03</v>
      </c>
      <c r="O976" s="44">
        <f>+Tabla12[[#This Row],[sbruto]]-Tabla12[[#This Row],[Impuesto Sobre la R]]-Tabla12[[#This Row],[Seguro Familiar de]]-Tabla12[[#This Row],[AFP]]-Tabla12[[#This Row],[sneto]]</f>
        <v>25.000000000003638</v>
      </c>
      <c r="P976" s="41">
        <v>19613.46</v>
      </c>
      <c r="Q976" s="15" t="str" cm="1">
        <f t="array" ref="Q976">_xlfn.XLOOKUP(Tabla12[[#This Row],[codigo]],Tabla5[codigo],LEFT(Tabla5[Genero],1))</f>
        <v>M</v>
      </c>
      <c r="R976" s="15" t="str">
        <f>_xlfn.XLOOKUP(Tabla12[[#This Row],[codigo]],Tabla5[codigo],Tabla5[Lugar Funciones Codigo])</f>
        <v>01.83.03.04</v>
      </c>
    </row>
    <row r="977" spans="1:18">
      <c r="A977" s="40" t="s">
        <v>11</v>
      </c>
      <c r="B977" s="40" t="str">
        <f t="shared" si="15"/>
        <v>2.1.1.1.0100111361986</v>
      </c>
      <c r="C977" s="40" t="str">
        <f>_xlfn.XLOOKUP(A977,ctas[Tipo Empleado],ctas[cta])</f>
        <v>2.1.1.1.01</v>
      </c>
      <c r="D977" s="40" t="s">
        <v>3129</v>
      </c>
      <c r="E977" s="40" t="e">
        <f>_xlfn.XLOOKUP(Tabla12[[#This Row],[codigo]],Tabla5[codigo],Tabla5[Empleado])</f>
        <v>#N/A</v>
      </c>
      <c r="F977" s="40" t="e">
        <f>_xlfn.XLOOKUP(Tabla12[[#This Row],[codigo]],Tabla5[codigo],Tabla5[Cargo])</f>
        <v>#N/A</v>
      </c>
      <c r="G977" s="40" t="e">
        <f>_xlfn.XLOOKUP(Tabla12[[#This Row],[codigo]],Tabla5[codigo],Tabla5[Lugar Funciones])</f>
        <v>#N/A</v>
      </c>
      <c r="H977" s="45" t="str">
        <f>Tabla12[[#This Row],[TIPO]]</f>
        <v>FIJO</v>
      </c>
      <c r="I977" s="45" t="e">
        <f>_xlfn.XLOOKUP(Tabla12[[#This Row],[nodoc]],'[1]Temporales 2022'!$B$146:$B$362,'[1]Temporales 2022'!$F$146:$F$362)</f>
        <v>#N/A</v>
      </c>
      <c r="J977" s="45" t="e">
        <f>_xlfn.XLOOKUP(Tabla12[[#This Row],[nodoc]],'[1]Temporales 2022'!$B$146:$B$362,'[1]Temporales 2022'!$G$146:$G$362)</f>
        <v>#N/A</v>
      </c>
      <c r="K977" s="43">
        <v>20000</v>
      </c>
      <c r="L977" s="46">
        <v>0</v>
      </c>
      <c r="M977" s="43">
        <v>608</v>
      </c>
      <c r="N977" s="43">
        <v>574</v>
      </c>
      <c r="O977" s="44">
        <f>+Tabla12[[#This Row],[sbruto]]-Tabla12[[#This Row],[Impuesto Sobre la R]]-Tabla12[[#This Row],[Seguro Familiar de]]-Tabla12[[#This Row],[AFP]]-Tabla12[[#This Row],[sneto]]</f>
        <v>4334.34</v>
      </c>
      <c r="P977" s="41">
        <v>14483.66</v>
      </c>
      <c r="Q977" s="15" t="e" cm="1">
        <f t="array" ref="Q977">_xlfn.XLOOKUP(Tabla12[[#This Row],[codigo]],Tabla5[codigo],LEFT(Tabla5[Genero],1))</f>
        <v>#N/A</v>
      </c>
      <c r="R977" s="15" t="e">
        <f>_xlfn.XLOOKUP(Tabla12[[#This Row],[codigo]],Tabla5[codigo],Tabla5[Lugar Funciones Codigo])</f>
        <v>#N/A</v>
      </c>
    </row>
    <row r="978" spans="1:18">
      <c r="A978" s="40" t="s">
        <v>11</v>
      </c>
      <c r="B978" s="40" t="str">
        <f t="shared" si="15"/>
        <v>2.1.1.1.0122301456970</v>
      </c>
      <c r="C978" s="40" t="str">
        <f>_xlfn.XLOOKUP(A978,ctas[Tipo Empleado],ctas[cta])</f>
        <v>2.1.1.1.01</v>
      </c>
      <c r="D978" s="40" t="s">
        <v>2487</v>
      </c>
      <c r="E978" s="40" t="str">
        <f>_xlfn.XLOOKUP(Tabla12[[#This Row],[codigo]],Tabla5[codigo],Tabla5[Empleado])</f>
        <v>ALMELIA RIVAS</v>
      </c>
      <c r="F978" s="40" t="str">
        <f>_xlfn.XLOOKUP(Tabla12[[#This Row],[codigo]],Tabla5[codigo],Tabla5[Cargo])</f>
        <v>CONSERJE</v>
      </c>
      <c r="G978" s="40" t="str">
        <f>_xlfn.XLOOKUP(Tabla12[[#This Row],[codigo]],Tabla5[codigo],Tabla5[Lugar Funciones])</f>
        <v>DIRECCION GENERAL DE MUSEOS</v>
      </c>
      <c r="H978" s="45" t="str">
        <f>Tabla12[[#This Row],[TIPO]]</f>
        <v>FIJO</v>
      </c>
      <c r="I978" s="45" t="e">
        <f>_xlfn.XLOOKUP(Tabla12[[#This Row],[nodoc]],'[1]Temporales 2022'!$B$146:$B$362,'[1]Temporales 2022'!$F$146:$F$362)</f>
        <v>#N/A</v>
      </c>
      <c r="J978" s="45" t="e">
        <f>_xlfn.XLOOKUP(Tabla12[[#This Row],[nodoc]],'[1]Temporales 2022'!$B$146:$B$362,'[1]Temporales 2022'!$G$146:$G$362)</f>
        <v>#N/A</v>
      </c>
      <c r="K978" s="43">
        <v>20000</v>
      </c>
      <c r="L978" s="46">
        <v>0</v>
      </c>
      <c r="M978" s="43">
        <v>608</v>
      </c>
      <c r="N978" s="43">
        <v>574</v>
      </c>
      <c r="O978" s="44">
        <f>+Tabla12[[#This Row],[sbruto]]-Tabla12[[#This Row],[Impuesto Sobre la R]]-Tabla12[[#This Row],[Seguro Familiar de]]-Tabla12[[#This Row],[AFP]]-Tabla12[[#This Row],[sneto]]</f>
        <v>2771</v>
      </c>
      <c r="P978" s="41">
        <v>16047</v>
      </c>
      <c r="Q978" s="15" t="str" cm="1">
        <f t="array" ref="Q978">_xlfn.XLOOKUP(Tabla12[[#This Row],[codigo]],Tabla5[codigo],LEFT(Tabla5[Genero],1))</f>
        <v>F</v>
      </c>
      <c r="R978" s="15" t="str">
        <f>_xlfn.XLOOKUP(Tabla12[[#This Row],[codigo]],Tabla5[codigo],Tabla5[Lugar Funciones Codigo])</f>
        <v>01.83.03.04</v>
      </c>
    </row>
    <row r="979" spans="1:18">
      <c r="A979" s="40" t="s">
        <v>11</v>
      </c>
      <c r="B979" s="40" t="str">
        <f t="shared" si="15"/>
        <v>2.1.1.1.0110400155098</v>
      </c>
      <c r="C979" s="40" t="str">
        <f>_xlfn.XLOOKUP(A979,ctas[Tipo Empleado],ctas[cta])</f>
        <v>2.1.1.1.01</v>
      </c>
      <c r="D979" s="40" t="s">
        <v>1460</v>
      </c>
      <c r="E979" s="40" t="str">
        <f>_xlfn.XLOOKUP(Tabla12[[#This Row],[codigo]],Tabla5[codigo],Tabla5[Empleado])</f>
        <v>ANGEL GERINELDO CIPRIAN RAMIREZ</v>
      </c>
      <c r="F979" s="40" t="str">
        <f>_xlfn.XLOOKUP(Tabla12[[#This Row],[codigo]],Tabla5[codigo],Tabla5[Cargo])</f>
        <v>JARDINERO (A)</v>
      </c>
      <c r="G979" s="40" t="str">
        <f>_xlfn.XLOOKUP(Tabla12[[#This Row],[codigo]],Tabla5[codigo],Tabla5[Lugar Funciones])</f>
        <v>DIRECCION GENERAL DE MUSEOS</v>
      </c>
      <c r="H979" s="45" t="str">
        <f>Tabla12[[#This Row],[TIPO]]</f>
        <v>FIJO</v>
      </c>
      <c r="I979" s="45" t="e">
        <f>_xlfn.XLOOKUP(Tabla12[[#This Row],[nodoc]],'[1]Temporales 2022'!$B$146:$B$362,'[1]Temporales 2022'!$F$146:$F$362)</f>
        <v>#N/A</v>
      </c>
      <c r="J979" s="45" t="e">
        <f>_xlfn.XLOOKUP(Tabla12[[#This Row],[nodoc]],'[1]Temporales 2022'!$B$146:$B$362,'[1]Temporales 2022'!$G$146:$G$362)</f>
        <v>#N/A</v>
      </c>
      <c r="K979" s="43">
        <v>20000</v>
      </c>
      <c r="L979" s="46">
        <v>0</v>
      </c>
      <c r="M979" s="43">
        <v>608</v>
      </c>
      <c r="N979" s="43">
        <v>574</v>
      </c>
      <c r="O979" s="44">
        <f>+Tabla12[[#This Row],[sbruto]]-Tabla12[[#This Row],[Impuesto Sobre la R]]-Tabla12[[#This Row],[Seguro Familiar de]]-Tabla12[[#This Row],[AFP]]-Tabla12[[#This Row],[sneto]]</f>
        <v>7268.1900000000005</v>
      </c>
      <c r="P979" s="41">
        <v>11549.81</v>
      </c>
      <c r="Q979" s="15" t="str" cm="1">
        <f t="array" ref="Q979">_xlfn.XLOOKUP(Tabla12[[#This Row],[codigo]],Tabla5[codigo],LEFT(Tabla5[Genero],1))</f>
        <v>M</v>
      </c>
      <c r="R979" s="15" t="str">
        <f>_xlfn.XLOOKUP(Tabla12[[#This Row],[codigo]],Tabla5[codigo],Tabla5[Lugar Funciones Codigo])</f>
        <v>01.83.03.04</v>
      </c>
    </row>
    <row r="980" spans="1:18">
      <c r="A980" s="40" t="s">
        <v>11</v>
      </c>
      <c r="B980" s="40" t="str">
        <f t="shared" si="15"/>
        <v>2.1.1.1.0100105747372</v>
      </c>
      <c r="C980" s="40" t="str">
        <f>_xlfn.XLOOKUP(A980,ctas[Tipo Empleado],ctas[cta])</f>
        <v>2.1.1.1.01</v>
      </c>
      <c r="D980" s="40" t="s">
        <v>1464</v>
      </c>
      <c r="E980" s="40" t="e">
        <f>_xlfn.XLOOKUP(Tabla12[[#This Row],[codigo]],Tabla5[codigo],Tabla5[Empleado])</f>
        <v>#N/A</v>
      </c>
      <c r="F980" s="40" t="e">
        <f>_xlfn.XLOOKUP(Tabla12[[#This Row],[codigo]],Tabla5[codigo],Tabla5[Cargo])</f>
        <v>#N/A</v>
      </c>
      <c r="G980" s="40" t="e">
        <f>_xlfn.XLOOKUP(Tabla12[[#This Row],[codigo]],Tabla5[codigo],Tabla5[Lugar Funciones])</f>
        <v>#N/A</v>
      </c>
      <c r="H980" s="45" t="str">
        <f>Tabla12[[#This Row],[TIPO]]</f>
        <v>FIJO</v>
      </c>
      <c r="I980" s="45" t="e">
        <f>_xlfn.XLOOKUP(Tabla12[[#This Row],[nodoc]],'[1]Temporales 2022'!$B$146:$B$362,'[1]Temporales 2022'!$F$146:$F$362)</f>
        <v>#N/A</v>
      </c>
      <c r="J980" s="45" t="e">
        <f>_xlfn.XLOOKUP(Tabla12[[#This Row],[nodoc]],'[1]Temporales 2022'!$B$146:$B$362,'[1]Temporales 2022'!$G$146:$G$362)</f>
        <v>#N/A</v>
      </c>
      <c r="K980" s="43">
        <v>20000</v>
      </c>
      <c r="L980" s="46">
        <v>0</v>
      </c>
      <c r="M980" s="43">
        <v>608</v>
      </c>
      <c r="N980" s="43">
        <v>574</v>
      </c>
      <c r="O980" s="44">
        <f>+Tabla12[[#This Row],[sbruto]]-Tabla12[[#This Row],[Impuesto Sobre la R]]-Tabla12[[#This Row],[Seguro Familiar de]]-Tabla12[[#This Row],[AFP]]-Tabla12[[#This Row],[sneto]]</f>
        <v>8950.83</v>
      </c>
      <c r="P980" s="41">
        <v>9867.17</v>
      </c>
      <c r="Q980" s="15" t="e" cm="1">
        <f t="array" ref="Q980">_xlfn.XLOOKUP(Tabla12[[#This Row],[codigo]],Tabla5[codigo],LEFT(Tabla5[Genero],1))</f>
        <v>#N/A</v>
      </c>
      <c r="R980" s="15" t="e">
        <f>_xlfn.XLOOKUP(Tabla12[[#This Row],[codigo]],Tabla5[codigo],Tabla5[Lugar Funciones Codigo])</f>
        <v>#N/A</v>
      </c>
    </row>
    <row r="981" spans="1:18">
      <c r="A981" s="40" t="s">
        <v>11</v>
      </c>
      <c r="B981" s="40" t="str">
        <f t="shared" si="15"/>
        <v>2.1.1.1.0100105471809</v>
      </c>
      <c r="C981" s="40" t="str">
        <f>_xlfn.XLOOKUP(A981,ctas[Tipo Empleado],ctas[cta])</f>
        <v>2.1.1.1.01</v>
      </c>
      <c r="D981" s="40" t="s">
        <v>1473</v>
      </c>
      <c r="E981" s="40" t="str">
        <f>_xlfn.XLOOKUP(Tabla12[[#This Row],[codigo]],Tabla5[codigo],Tabla5[Empleado])</f>
        <v>DANIEL FLORIAN ENCARNACION</v>
      </c>
      <c r="F981" s="40" t="str">
        <f>_xlfn.XLOOKUP(Tabla12[[#This Row],[codigo]],Tabla5[codigo],Tabla5[Cargo])</f>
        <v>JARDINERO (A)</v>
      </c>
      <c r="G981" s="40" t="str">
        <f>_xlfn.XLOOKUP(Tabla12[[#This Row],[codigo]],Tabla5[codigo],Tabla5[Lugar Funciones])</f>
        <v>DIRECCION GENERAL DE MUSEOS</v>
      </c>
      <c r="H981" s="45" t="str">
        <f>Tabla12[[#This Row],[TIPO]]</f>
        <v>FIJO</v>
      </c>
      <c r="I981" s="45" t="e">
        <f>_xlfn.XLOOKUP(Tabla12[[#This Row],[nodoc]],'[1]Temporales 2022'!$B$146:$B$362,'[1]Temporales 2022'!$F$146:$F$362)</f>
        <v>#N/A</v>
      </c>
      <c r="J981" s="45" t="e">
        <f>_xlfn.XLOOKUP(Tabla12[[#This Row],[nodoc]],'[1]Temporales 2022'!$B$146:$B$362,'[1]Temporales 2022'!$G$146:$G$362)</f>
        <v>#N/A</v>
      </c>
      <c r="K981" s="43">
        <v>20000</v>
      </c>
      <c r="L981" s="46">
        <v>0</v>
      </c>
      <c r="M981" s="43">
        <v>608</v>
      </c>
      <c r="N981" s="43">
        <v>574</v>
      </c>
      <c r="O981" s="44">
        <f>+Tabla12[[#This Row],[sbruto]]-Tabla12[[#This Row],[Impuesto Sobre la R]]-Tabla12[[#This Row],[Seguro Familiar de]]-Tabla12[[#This Row],[AFP]]-Tabla12[[#This Row],[sneto]]</f>
        <v>12394.9</v>
      </c>
      <c r="P981" s="41">
        <v>6423.1</v>
      </c>
      <c r="Q981" s="15" t="str" cm="1">
        <f t="array" ref="Q981">_xlfn.XLOOKUP(Tabla12[[#This Row],[codigo]],Tabla5[codigo],LEFT(Tabla5[Genero],1))</f>
        <v>M</v>
      </c>
      <c r="R981" s="15" t="str">
        <f>_xlfn.XLOOKUP(Tabla12[[#This Row],[codigo]],Tabla5[codigo],Tabla5[Lugar Funciones Codigo])</f>
        <v>01.83.03.04</v>
      </c>
    </row>
    <row r="982" spans="1:18">
      <c r="A982" s="40" t="s">
        <v>11</v>
      </c>
      <c r="B982" s="40" t="str">
        <f t="shared" si="15"/>
        <v>2.1.1.1.0101000484889</v>
      </c>
      <c r="C982" s="40" t="str">
        <f>_xlfn.XLOOKUP(A982,ctas[Tipo Empleado],ctas[cta])</f>
        <v>2.1.1.1.01</v>
      </c>
      <c r="D982" s="40" t="s">
        <v>2562</v>
      </c>
      <c r="E982" s="40" t="str">
        <f>_xlfn.XLOOKUP(Tabla12[[#This Row],[codigo]],Tabla5[codigo],Tabla5[Empleado])</f>
        <v>FIORDALIZA CONTRERAS ALCANTARA</v>
      </c>
      <c r="F982" s="40" t="str">
        <f>_xlfn.XLOOKUP(Tabla12[[#This Row],[codigo]],Tabla5[codigo],Tabla5[Cargo])</f>
        <v>CONSERJE</v>
      </c>
      <c r="G982" s="40" t="str">
        <f>_xlfn.XLOOKUP(Tabla12[[#This Row],[codigo]],Tabla5[codigo],Tabla5[Lugar Funciones])</f>
        <v>DIRECCION GENERAL DE MUSEOS</v>
      </c>
      <c r="H982" s="43" t="str">
        <f>Tabla12[[#This Row],[TIPO]]</f>
        <v>FIJO</v>
      </c>
      <c r="I982" s="43" t="e">
        <f>_xlfn.XLOOKUP(Tabla12[[#This Row],[nodoc]],'[1]Temporales 2022'!$B$146:$B$362,'[1]Temporales 2022'!$F$146:$F$362)</f>
        <v>#N/A</v>
      </c>
      <c r="J982" s="43" t="e">
        <f>_xlfn.XLOOKUP(Tabla12[[#This Row],[nodoc]],'[1]Temporales 2022'!$B$146:$B$362,'[1]Temporales 2022'!$G$146:$G$362)</f>
        <v>#N/A</v>
      </c>
      <c r="K982" s="43">
        <v>20000</v>
      </c>
      <c r="L982" s="44">
        <v>0</v>
      </c>
      <c r="M982" s="43">
        <v>608</v>
      </c>
      <c r="N982" s="43">
        <v>574</v>
      </c>
      <c r="O982" s="44">
        <f>+Tabla12[[#This Row],[sbruto]]-Tabla12[[#This Row],[Impuesto Sobre la R]]-Tabla12[[#This Row],[Seguro Familiar de]]-Tabla12[[#This Row],[AFP]]-Tabla12[[#This Row],[sneto]]</f>
        <v>671</v>
      </c>
      <c r="P982" s="41">
        <v>18147</v>
      </c>
      <c r="Q982" s="15" t="str" cm="1">
        <f t="array" ref="Q982">_xlfn.XLOOKUP(Tabla12[[#This Row],[codigo]],Tabla5[codigo],LEFT(Tabla5[Genero],1))</f>
        <v>F</v>
      </c>
      <c r="R982" s="15" t="str">
        <f>_xlfn.XLOOKUP(Tabla12[[#This Row],[codigo]],Tabla5[codigo],Tabla5[Lugar Funciones Codigo])</f>
        <v>01.83.03.04</v>
      </c>
    </row>
    <row r="983" spans="1:18">
      <c r="A983" s="40" t="s">
        <v>11</v>
      </c>
      <c r="B983" s="40" t="str">
        <f t="shared" si="15"/>
        <v>2.1.1.1.0100111204657</v>
      </c>
      <c r="C983" s="40" t="str">
        <f>_xlfn.XLOOKUP(A983,ctas[Tipo Empleado],ctas[cta])</f>
        <v>2.1.1.1.01</v>
      </c>
      <c r="D983" s="40" t="s">
        <v>2566</v>
      </c>
      <c r="E983" s="40" t="str">
        <f>_xlfn.XLOOKUP(Tabla12[[#This Row],[codigo]],Tabla5[codigo],Tabla5[Empleado])</f>
        <v>FREDDY ANTONIO ABREU DIAZ</v>
      </c>
      <c r="F983" s="40" t="str">
        <f>_xlfn.XLOOKUP(Tabla12[[#This Row],[codigo]],Tabla5[codigo],Tabla5[Cargo])</f>
        <v>CONSERJE</v>
      </c>
      <c r="G983" s="40" t="str">
        <f>_xlfn.XLOOKUP(Tabla12[[#This Row],[codigo]],Tabla5[codigo],Tabla5[Lugar Funciones])</f>
        <v>DIRECCION GENERAL DE MUSEOS</v>
      </c>
      <c r="H983" s="45" t="str">
        <f>Tabla12[[#This Row],[TIPO]]</f>
        <v>FIJO</v>
      </c>
      <c r="I983" s="45" t="e">
        <f>_xlfn.XLOOKUP(Tabla12[[#This Row],[nodoc]],'[1]Temporales 2022'!$B$146:$B$362,'[1]Temporales 2022'!$F$146:$F$362)</f>
        <v>#N/A</v>
      </c>
      <c r="J983" s="45" t="e">
        <f>_xlfn.XLOOKUP(Tabla12[[#This Row],[nodoc]],'[1]Temporales 2022'!$B$146:$B$362,'[1]Temporales 2022'!$G$146:$G$362)</f>
        <v>#N/A</v>
      </c>
      <c r="K983" s="43">
        <v>20000</v>
      </c>
      <c r="L983" s="46">
        <v>0</v>
      </c>
      <c r="M983" s="43">
        <v>608</v>
      </c>
      <c r="N983" s="43">
        <v>574</v>
      </c>
      <c r="O983" s="44">
        <f>+Tabla12[[#This Row],[sbruto]]-Tabla12[[#This Row],[Impuesto Sobre la R]]-Tabla12[[#This Row],[Seguro Familiar de]]-Tabla12[[#This Row],[AFP]]-Tabla12[[#This Row],[sneto]]</f>
        <v>7707.0300000000007</v>
      </c>
      <c r="P983" s="41">
        <v>11110.97</v>
      </c>
      <c r="Q983" s="15" t="str" cm="1">
        <f t="array" ref="Q983">_xlfn.XLOOKUP(Tabla12[[#This Row],[codigo]],Tabla5[codigo],LEFT(Tabla5[Genero],1))</f>
        <v>M</v>
      </c>
      <c r="R983" s="15" t="str">
        <f>_xlfn.XLOOKUP(Tabla12[[#This Row],[codigo]],Tabla5[codigo],Tabla5[Lugar Funciones Codigo])</f>
        <v>01.83.03.04</v>
      </c>
    </row>
    <row r="984" spans="1:18">
      <c r="A984" s="40" t="s">
        <v>11</v>
      </c>
      <c r="B984" s="40" t="str">
        <f t="shared" si="15"/>
        <v>2.1.1.1.0122301150284</v>
      </c>
      <c r="C984" s="40" t="str">
        <f>_xlfn.XLOOKUP(A984,ctas[Tipo Empleado],ctas[cta])</f>
        <v>2.1.1.1.01</v>
      </c>
      <c r="D984" s="40" t="s">
        <v>2585</v>
      </c>
      <c r="E984" s="40" t="str">
        <f>_xlfn.XLOOKUP(Tabla12[[#This Row],[codigo]],Tabla5[codigo],Tabla5[Empleado])</f>
        <v>JAZMIN MERCEDES REYES MEJIA</v>
      </c>
      <c r="F984" s="40" t="str">
        <f>_xlfn.XLOOKUP(Tabla12[[#This Row],[codigo]],Tabla5[codigo],Tabla5[Cargo])</f>
        <v>CONSERJE</v>
      </c>
      <c r="G984" s="40" t="str">
        <f>_xlfn.XLOOKUP(Tabla12[[#This Row],[codigo]],Tabla5[codigo],Tabla5[Lugar Funciones])</f>
        <v>DIRECCION GENERAL DE MUSEOS</v>
      </c>
      <c r="H984" s="45" t="str">
        <f>Tabla12[[#This Row],[TIPO]]</f>
        <v>FIJO</v>
      </c>
      <c r="I984" s="45" t="e">
        <f>_xlfn.XLOOKUP(Tabla12[[#This Row],[nodoc]],'[1]Temporales 2022'!$B$146:$B$362,'[1]Temporales 2022'!$F$146:$F$362)</f>
        <v>#N/A</v>
      </c>
      <c r="J984" s="45" t="e">
        <f>_xlfn.XLOOKUP(Tabla12[[#This Row],[nodoc]],'[1]Temporales 2022'!$B$146:$B$362,'[1]Temporales 2022'!$G$146:$G$362)</f>
        <v>#N/A</v>
      </c>
      <c r="K984" s="43">
        <v>20000</v>
      </c>
      <c r="L984" s="46">
        <v>0</v>
      </c>
      <c r="M984" s="43">
        <v>608</v>
      </c>
      <c r="N984" s="43">
        <v>574</v>
      </c>
      <c r="O984" s="44">
        <f>+Tabla12[[#This Row],[sbruto]]-Tabla12[[#This Row],[Impuesto Sobre la R]]-Tabla12[[#This Row],[Seguro Familiar de]]-Tabla12[[#This Row],[AFP]]-Tabla12[[#This Row],[sneto]]</f>
        <v>2421.119999999999</v>
      </c>
      <c r="P984" s="41">
        <v>16396.88</v>
      </c>
      <c r="Q984" s="15" t="str" cm="1">
        <f t="array" ref="Q984">_xlfn.XLOOKUP(Tabla12[[#This Row],[codigo]],Tabla5[codigo],LEFT(Tabla5[Genero],1))</f>
        <v>F</v>
      </c>
      <c r="R984" s="15" t="str">
        <f>_xlfn.XLOOKUP(Tabla12[[#This Row],[codigo]],Tabla5[codigo],Tabla5[Lugar Funciones Codigo])</f>
        <v>01.83.03.04</v>
      </c>
    </row>
    <row r="985" spans="1:18">
      <c r="A985" s="40" t="s">
        <v>11</v>
      </c>
      <c r="B985" s="40" t="str">
        <f t="shared" si="15"/>
        <v>2.1.1.1.0100105612758</v>
      </c>
      <c r="C985" s="40" t="str">
        <f>_xlfn.XLOOKUP(A985,ctas[Tipo Empleado],ctas[cta])</f>
        <v>2.1.1.1.01</v>
      </c>
      <c r="D985" s="40" t="s">
        <v>1502</v>
      </c>
      <c r="E985" s="40" t="str">
        <f>_xlfn.XLOOKUP(Tabla12[[#This Row],[codigo]],Tabla5[codigo],Tabla5[Empleado])</f>
        <v>JOSE RAUL NUÑEZ</v>
      </c>
      <c r="F985" s="40" t="str">
        <f>_xlfn.XLOOKUP(Tabla12[[#This Row],[codigo]],Tabla5[codigo],Tabla5[Cargo])</f>
        <v>JARDINERO (A)</v>
      </c>
      <c r="G985" s="40" t="str">
        <f>_xlfn.XLOOKUP(Tabla12[[#This Row],[codigo]],Tabla5[codigo],Tabla5[Lugar Funciones])</f>
        <v>DIRECCION GENERAL DE MUSEOS</v>
      </c>
      <c r="H985" s="45" t="str">
        <f>Tabla12[[#This Row],[TIPO]]</f>
        <v>FIJO</v>
      </c>
      <c r="I985" s="45" t="e">
        <f>_xlfn.XLOOKUP(Tabla12[[#This Row],[nodoc]],'[1]Temporales 2022'!$B$146:$B$362,'[1]Temporales 2022'!$F$146:$F$362)</f>
        <v>#N/A</v>
      </c>
      <c r="J985" s="45" t="e">
        <f>_xlfn.XLOOKUP(Tabla12[[#This Row],[nodoc]],'[1]Temporales 2022'!$B$146:$B$362,'[1]Temporales 2022'!$G$146:$G$362)</f>
        <v>#N/A</v>
      </c>
      <c r="K985" s="43">
        <v>20000</v>
      </c>
      <c r="L985" s="46">
        <v>0</v>
      </c>
      <c r="M985" s="43">
        <v>608</v>
      </c>
      <c r="N985" s="43">
        <v>574</v>
      </c>
      <c r="O985" s="44">
        <f>+Tabla12[[#This Row],[sbruto]]-Tabla12[[#This Row],[Impuesto Sobre la R]]-Tabla12[[#This Row],[Seguro Familiar de]]-Tabla12[[#This Row],[AFP]]-Tabla12[[#This Row],[sneto]]</f>
        <v>5357.3600000000006</v>
      </c>
      <c r="P985" s="41">
        <v>13460.64</v>
      </c>
      <c r="Q985" s="15" t="str" cm="1">
        <f t="array" ref="Q985">_xlfn.XLOOKUP(Tabla12[[#This Row],[codigo]],Tabla5[codigo],LEFT(Tabla5[Genero],1))</f>
        <v>M</v>
      </c>
      <c r="R985" s="15" t="str">
        <f>_xlfn.XLOOKUP(Tabla12[[#This Row],[codigo]],Tabla5[codigo],Tabla5[Lugar Funciones Codigo])</f>
        <v>01.83.03.04</v>
      </c>
    </row>
    <row r="986" spans="1:18">
      <c r="A986" s="40" t="s">
        <v>11</v>
      </c>
      <c r="B986" s="40" t="str">
        <f t="shared" si="15"/>
        <v>2.1.1.1.0100103899712</v>
      </c>
      <c r="C986" s="40" t="str">
        <f>_xlfn.XLOOKUP(A986,ctas[Tipo Empleado],ctas[cta])</f>
        <v>2.1.1.1.01</v>
      </c>
      <c r="D986" s="40" t="s">
        <v>2622</v>
      </c>
      <c r="E986" s="40" t="str">
        <f>_xlfn.XLOOKUP(Tabla12[[#This Row],[codigo]],Tabla5[codigo],Tabla5[Empleado])</f>
        <v>JUAN MIGUEL ARIAS</v>
      </c>
      <c r="F986" s="40" t="str">
        <f>_xlfn.XLOOKUP(Tabla12[[#This Row],[codigo]],Tabla5[codigo],Tabla5[Cargo])</f>
        <v>MENSAJERO EXTERNO</v>
      </c>
      <c r="G986" s="40" t="str">
        <f>_xlfn.XLOOKUP(Tabla12[[#This Row],[codigo]],Tabla5[codigo],Tabla5[Lugar Funciones])</f>
        <v>DIRECCION GENERAL DE MUSEOS</v>
      </c>
      <c r="H986" s="45" t="str">
        <f>Tabla12[[#This Row],[TIPO]]</f>
        <v>FIJO</v>
      </c>
      <c r="I986" s="45" t="e">
        <f>_xlfn.XLOOKUP(Tabla12[[#This Row],[nodoc]],'[1]Temporales 2022'!$B$146:$B$362,'[1]Temporales 2022'!$F$146:$F$362)</f>
        <v>#N/A</v>
      </c>
      <c r="J986" s="45" t="e">
        <f>_xlfn.XLOOKUP(Tabla12[[#This Row],[nodoc]],'[1]Temporales 2022'!$B$146:$B$362,'[1]Temporales 2022'!$G$146:$G$362)</f>
        <v>#N/A</v>
      </c>
      <c r="K986" s="43">
        <v>20000</v>
      </c>
      <c r="L986" s="46">
        <v>0</v>
      </c>
      <c r="M986" s="43">
        <v>608</v>
      </c>
      <c r="N986" s="43">
        <v>574</v>
      </c>
      <c r="O986" s="44">
        <f>+Tabla12[[#This Row],[sbruto]]-Tabla12[[#This Row],[Impuesto Sobre la R]]-Tabla12[[#This Row],[Seguro Familiar de]]-Tabla12[[#This Row],[AFP]]-Tabla12[[#This Row],[sneto]]</f>
        <v>25</v>
      </c>
      <c r="P986" s="41">
        <v>18793</v>
      </c>
      <c r="Q986" s="15" t="str" cm="1">
        <f t="array" ref="Q986">_xlfn.XLOOKUP(Tabla12[[#This Row],[codigo]],Tabla5[codigo],LEFT(Tabla5[Genero],1))</f>
        <v>M</v>
      </c>
      <c r="R986" s="15" t="str">
        <f>_xlfn.XLOOKUP(Tabla12[[#This Row],[codigo]],Tabla5[codigo],Tabla5[Lugar Funciones Codigo])</f>
        <v>01.83.03.04</v>
      </c>
    </row>
    <row r="987" spans="1:18">
      <c r="A987" s="40" t="s">
        <v>11</v>
      </c>
      <c r="B987" s="40" t="str">
        <f t="shared" si="15"/>
        <v>2.1.1.1.0100113320956</v>
      </c>
      <c r="C987" s="40" t="str">
        <f>_xlfn.XLOOKUP(A987,ctas[Tipo Empleado],ctas[cta])</f>
        <v>2.1.1.1.01</v>
      </c>
      <c r="D987" s="40" t="s">
        <v>1511</v>
      </c>
      <c r="E987" s="40" t="str">
        <f>_xlfn.XLOOKUP(Tabla12[[#This Row],[codigo]],Tabla5[codigo],Tabla5[Empleado])</f>
        <v>LISSETTE ALTAGRACIA ORTEGA</v>
      </c>
      <c r="F987" s="40" t="str">
        <f>_xlfn.XLOOKUP(Tabla12[[#This Row],[codigo]],Tabla5[codigo],Tabla5[Cargo])</f>
        <v>CONSERJE</v>
      </c>
      <c r="G987" s="40" t="str">
        <f>_xlfn.XLOOKUP(Tabla12[[#This Row],[codigo]],Tabla5[codigo],Tabla5[Lugar Funciones])</f>
        <v>DIRECCION GENERAL DE MUSEOS</v>
      </c>
      <c r="H987" s="45" t="str">
        <f>Tabla12[[#This Row],[TIPO]]</f>
        <v>FIJO</v>
      </c>
      <c r="I987" s="45" t="e">
        <f>_xlfn.XLOOKUP(Tabla12[[#This Row],[nodoc]],'[1]Temporales 2022'!$B$146:$B$362,'[1]Temporales 2022'!$F$146:$F$362)</f>
        <v>#N/A</v>
      </c>
      <c r="J987" s="45" t="e">
        <f>_xlfn.XLOOKUP(Tabla12[[#This Row],[nodoc]],'[1]Temporales 2022'!$B$146:$B$362,'[1]Temporales 2022'!$G$146:$G$362)</f>
        <v>#N/A</v>
      </c>
      <c r="K987" s="43">
        <v>20000</v>
      </c>
      <c r="L987" s="46">
        <v>0</v>
      </c>
      <c r="M987" s="43">
        <v>608</v>
      </c>
      <c r="N987" s="43">
        <v>574</v>
      </c>
      <c r="O987" s="44">
        <f>+Tabla12[[#This Row],[sbruto]]-Tabla12[[#This Row],[Impuesto Sobre la R]]-Tabla12[[#This Row],[Seguro Familiar de]]-Tabla12[[#This Row],[AFP]]-Tabla12[[#This Row],[sneto]]</f>
        <v>4171</v>
      </c>
      <c r="P987" s="41">
        <v>14647</v>
      </c>
      <c r="Q987" s="15" t="str" cm="1">
        <f t="array" ref="Q987">_xlfn.XLOOKUP(Tabla12[[#This Row],[codigo]],Tabla5[codigo],LEFT(Tabla5[Genero],1))</f>
        <v>F</v>
      </c>
      <c r="R987" s="15" t="str">
        <f>_xlfn.XLOOKUP(Tabla12[[#This Row],[codigo]],Tabla5[codigo],Tabla5[Lugar Funciones Codigo])</f>
        <v>01.83.03.04</v>
      </c>
    </row>
    <row r="988" spans="1:18">
      <c r="A988" s="40" t="s">
        <v>11</v>
      </c>
      <c r="B988" s="40" t="str">
        <f t="shared" si="15"/>
        <v>2.1.1.1.0100109486886</v>
      </c>
      <c r="C988" s="40" t="str">
        <f>_xlfn.XLOOKUP(A988,ctas[Tipo Empleado],ctas[cta])</f>
        <v>2.1.1.1.01</v>
      </c>
      <c r="D988" s="40" t="s">
        <v>1513</v>
      </c>
      <c r="E988" s="40" t="str">
        <f>_xlfn.XLOOKUP(Tabla12[[#This Row],[codigo]],Tabla5[codigo],Tabla5[Empleado])</f>
        <v>LOURDE ALTAGRACIA GONZALES</v>
      </c>
      <c r="F988" s="40" t="str">
        <f>_xlfn.XLOOKUP(Tabla12[[#This Row],[codigo]],Tabla5[codigo],Tabla5[Cargo])</f>
        <v>CONSERJE</v>
      </c>
      <c r="G988" s="40" t="str">
        <f>_xlfn.XLOOKUP(Tabla12[[#This Row],[codigo]],Tabla5[codigo],Tabla5[Lugar Funciones])</f>
        <v>DIRECCION GENERAL DE MUSEOS</v>
      </c>
      <c r="H988" s="45" t="str">
        <f>Tabla12[[#This Row],[TIPO]]</f>
        <v>FIJO</v>
      </c>
      <c r="I988" s="45" t="e">
        <f>_xlfn.XLOOKUP(Tabla12[[#This Row],[nodoc]],'[1]Temporales 2022'!$B$146:$B$362,'[1]Temporales 2022'!$F$146:$F$362)</f>
        <v>#N/A</v>
      </c>
      <c r="J988" s="45" t="e">
        <f>_xlfn.XLOOKUP(Tabla12[[#This Row],[nodoc]],'[1]Temporales 2022'!$B$146:$B$362,'[1]Temporales 2022'!$G$146:$G$362)</f>
        <v>#N/A</v>
      </c>
      <c r="K988" s="43">
        <v>20000</v>
      </c>
      <c r="L988" s="46">
        <v>0</v>
      </c>
      <c r="M988" s="43">
        <v>608</v>
      </c>
      <c r="N988" s="43">
        <v>574</v>
      </c>
      <c r="O988" s="44">
        <f>+Tabla12[[#This Row],[sbruto]]-Tabla12[[#This Row],[Impuesto Sobre la R]]-Tabla12[[#This Row],[Seguro Familiar de]]-Tabla12[[#This Row],[AFP]]-Tabla12[[#This Row],[sneto]]</f>
        <v>2349</v>
      </c>
      <c r="P988" s="41">
        <v>16469</v>
      </c>
      <c r="Q988" s="15" t="str" cm="1">
        <f t="array" ref="Q988">_xlfn.XLOOKUP(Tabla12[[#This Row],[codigo]],Tabla5[codigo],LEFT(Tabla5[Genero],1))</f>
        <v>F</v>
      </c>
      <c r="R988" s="15" t="str">
        <f>_xlfn.XLOOKUP(Tabla12[[#This Row],[codigo]],Tabla5[codigo],Tabla5[Lugar Funciones Codigo])</f>
        <v>01.83.03.04</v>
      </c>
    </row>
    <row r="989" spans="1:18">
      <c r="A989" s="40" t="s">
        <v>11</v>
      </c>
      <c r="B989" s="40" t="str">
        <f t="shared" si="15"/>
        <v>2.1.1.1.0122300925991</v>
      </c>
      <c r="C989" s="40" t="str">
        <f>_xlfn.XLOOKUP(A989,ctas[Tipo Empleado],ctas[cta])</f>
        <v>2.1.1.1.01</v>
      </c>
      <c r="D989" s="40" t="s">
        <v>2651</v>
      </c>
      <c r="E989" s="40" t="str">
        <f>_xlfn.XLOOKUP(Tabla12[[#This Row],[codigo]],Tabla5[codigo],Tabla5[Empleado])</f>
        <v>MARIA ESTEFANY CASTRO SANTANA</v>
      </c>
      <c r="F989" s="40" t="str">
        <f>_xlfn.XLOOKUP(Tabla12[[#This Row],[codigo]],Tabla5[codigo],Tabla5[Cargo])</f>
        <v>CONSERJE</v>
      </c>
      <c r="G989" s="40" t="str">
        <f>_xlfn.XLOOKUP(Tabla12[[#This Row],[codigo]],Tabla5[codigo],Tabla5[Lugar Funciones])</f>
        <v>DIRECCION GENERAL DE MUSEOS</v>
      </c>
      <c r="H989" s="45" t="str">
        <f>Tabla12[[#This Row],[TIPO]]</f>
        <v>FIJO</v>
      </c>
      <c r="I989" s="45" t="e">
        <f>_xlfn.XLOOKUP(Tabla12[[#This Row],[nodoc]],'[1]Temporales 2022'!$B$146:$B$362,'[1]Temporales 2022'!$F$146:$F$362)</f>
        <v>#N/A</v>
      </c>
      <c r="J989" s="45" t="e">
        <f>_xlfn.XLOOKUP(Tabla12[[#This Row],[nodoc]],'[1]Temporales 2022'!$B$146:$B$362,'[1]Temporales 2022'!$G$146:$G$362)</f>
        <v>#N/A</v>
      </c>
      <c r="K989" s="43">
        <v>20000</v>
      </c>
      <c r="L989" s="46">
        <v>0</v>
      </c>
      <c r="M989" s="43">
        <v>608</v>
      </c>
      <c r="N989" s="43">
        <v>574</v>
      </c>
      <c r="O989" s="44">
        <f>+Tabla12[[#This Row],[sbruto]]-Tabla12[[#This Row],[Impuesto Sobre la R]]-Tabla12[[#This Row],[Seguro Familiar de]]-Tabla12[[#This Row],[AFP]]-Tabla12[[#This Row],[sneto]]</f>
        <v>8504.34</v>
      </c>
      <c r="P989" s="41">
        <v>10313.66</v>
      </c>
      <c r="Q989" s="15" t="str" cm="1">
        <f t="array" ref="Q989">_xlfn.XLOOKUP(Tabla12[[#This Row],[codigo]],Tabla5[codigo],LEFT(Tabla5[Genero],1))</f>
        <v>F</v>
      </c>
      <c r="R989" s="15" t="str">
        <f>_xlfn.XLOOKUP(Tabla12[[#This Row],[codigo]],Tabla5[codigo],Tabla5[Lugar Funciones Codigo])</f>
        <v>01.83.03.04</v>
      </c>
    </row>
    <row r="990" spans="1:18">
      <c r="A990" s="40" t="s">
        <v>11</v>
      </c>
      <c r="B990" s="40" t="str">
        <f t="shared" si="15"/>
        <v>2.1.1.1.0100112011838</v>
      </c>
      <c r="C990" s="40" t="str">
        <f>_xlfn.XLOOKUP(A990,ctas[Tipo Empleado],ctas[cta])</f>
        <v>2.1.1.1.01</v>
      </c>
      <c r="D990" s="40" t="s">
        <v>1535</v>
      </c>
      <c r="E990" s="40" t="str">
        <f>_xlfn.XLOOKUP(Tabla12[[#This Row],[codigo]],Tabla5[codigo],Tabla5[Empleado])</f>
        <v>MILTON SANTIAGO ADAMES MANZUETA</v>
      </c>
      <c r="F990" s="40" t="str">
        <f>_xlfn.XLOOKUP(Tabla12[[#This Row],[codigo]],Tabla5[codigo],Tabla5[Cargo])</f>
        <v>PORTERO</v>
      </c>
      <c r="G990" s="40" t="str">
        <f>_xlfn.XLOOKUP(Tabla12[[#This Row],[codigo]],Tabla5[codigo],Tabla5[Lugar Funciones])</f>
        <v>DIRECCION GENERAL DE MUSEOS</v>
      </c>
      <c r="H990" s="45" t="str">
        <f>Tabla12[[#This Row],[TIPO]]</f>
        <v>FIJO</v>
      </c>
      <c r="I990" s="45" t="e">
        <f>_xlfn.XLOOKUP(Tabla12[[#This Row],[nodoc]],'[1]Temporales 2022'!$B$146:$B$362,'[1]Temporales 2022'!$F$146:$F$362)</f>
        <v>#N/A</v>
      </c>
      <c r="J990" s="45" t="e">
        <f>_xlfn.XLOOKUP(Tabla12[[#This Row],[nodoc]],'[1]Temporales 2022'!$B$146:$B$362,'[1]Temporales 2022'!$G$146:$G$362)</f>
        <v>#N/A</v>
      </c>
      <c r="K990" s="43">
        <v>20000</v>
      </c>
      <c r="L990" s="46">
        <v>0</v>
      </c>
      <c r="M990" s="43">
        <v>608</v>
      </c>
      <c r="N990" s="43">
        <v>574</v>
      </c>
      <c r="O990" s="44">
        <f>+Tabla12[[#This Row],[sbruto]]-Tabla12[[#This Row],[Impuesto Sobre la R]]-Tabla12[[#This Row],[Seguro Familiar de]]-Tabla12[[#This Row],[AFP]]-Tabla12[[#This Row],[sneto]]</f>
        <v>14646.880000000001</v>
      </c>
      <c r="P990" s="41">
        <v>4171.12</v>
      </c>
      <c r="Q990" s="15" t="str" cm="1">
        <f t="array" ref="Q990">_xlfn.XLOOKUP(Tabla12[[#This Row],[codigo]],Tabla5[codigo],LEFT(Tabla5[Genero],1))</f>
        <v>M</v>
      </c>
      <c r="R990" s="15" t="str">
        <f>_xlfn.XLOOKUP(Tabla12[[#This Row],[codigo]],Tabla5[codigo],Tabla5[Lugar Funciones Codigo])</f>
        <v>01.83.03.04</v>
      </c>
    </row>
    <row r="991" spans="1:18">
      <c r="A991" s="40" t="s">
        <v>11</v>
      </c>
      <c r="B991" s="40" t="str">
        <f t="shared" si="15"/>
        <v>2.1.1.1.0100116164153</v>
      </c>
      <c r="C991" s="40" t="str">
        <f>_xlfn.XLOOKUP(A991,ctas[Tipo Empleado],ctas[cta])</f>
        <v>2.1.1.1.01</v>
      </c>
      <c r="D991" s="40" t="s">
        <v>2667</v>
      </c>
      <c r="E991" s="40" t="str">
        <f>_xlfn.XLOOKUP(Tabla12[[#This Row],[codigo]],Tabla5[codigo],Tabla5[Empleado])</f>
        <v>NAIROBI GUTIERREZ GUZMAN</v>
      </c>
      <c r="F991" s="40" t="str">
        <f>_xlfn.XLOOKUP(Tabla12[[#This Row],[codigo]],Tabla5[codigo],Tabla5[Cargo])</f>
        <v>CONSERJE</v>
      </c>
      <c r="G991" s="40" t="str">
        <f>_xlfn.XLOOKUP(Tabla12[[#This Row],[codigo]],Tabla5[codigo],Tabla5[Lugar Funciones])</f>
        <v>DIRECCION GENERAL DE MUSEOS</v>
      </c>
      <c r="H991" s="45" t="str">
        <f>Tabla12[[#This Row],[TIPO]]</f>
        <v>FIJO</v>
      </c>
      <c r="I991" s="45" t="e">
        <f>_xlfn.XLOOKUP(Tabla12[[#This Row],[nodoc]],'[1]Temporales 2022'!$B$146:$B$362,'[1]Temporales 2022'!$F$146:$F$362)</f>
        <v>#N/A</v>
      </c>
      <c r="J991" s="45" t="e">
        <f>_xlfn.XLOOKUP(Tabla12[[#This Row],[nodoc]],'[1]Temporales 2022'!$B$146:$B$362,'[1]Temporales 2022'!$G$146:$G$362)</f>
        <v>#N/A</v>
      </c>
      <c r="K991" s="43">
        <v>20000</v>
      </c>
      <c r="L991" s="46">
        <v>0</v>
      </c>
      <c r="M991" s="43">
        <v>608</v>
      </c>
      <c r="N991" s="43">
        <v>574</v>
      </c>
      <c r="O991" s="44">
        <f>+Tabla12[[#This Row],[sbruto]]-Tabla12[[#This Row],[Impuesto Sobre la R]]-Tabla12[[#This Row],[Seguro Familiar de]]-Tabla12[[#This Row],[AFP]]-Tabla12[[#This Row],[sneto]]</f>
        <v>25</v>
      </c>
      <c r="P991" s="41">
        <v>18793</v>
      </c>
      <c r="Q991" s="15" t="str" cm="1">
        <f t="array" ref="Q991">_xlfn.XLOOKUP(Tabla12[[#This Row],[codigo]],Tabla5[codigo],LEFT(Tabla5[Genero],1))</f>
        <v>F</v>
      </c>
      <c r="R991" s="15" t="str">
        <f>_xlfn.XLOOKUP(Tabla12[[#This Row],[codigo]],Tabla5[codigo],Tabla5[Lugar Funciones Codigo])</f>
        <v>01.83.03.04</v>
      </c>
    </row>
    <row r="992" spans="1:18">
      <c r="A992" s="40" t="s">
        <v>11</v>
      </c>
      <c r="B992" s="40" t="str">
        <f t="shared" si="15"/>
        <v>2.1.1.1.0100113699243</v>
      </c>
      <c r="C992" s="40" t="str">
        <f>_xlfn.XLOOKUP(A992,ctas[Tipo Empleado],ctas[cta])</f>
        <v>2.1.1.1.01</v>
      </c>
      <c r="D992" s="40" t="s">
        <v>1541</v>
      </c>
      <c r="E992" s="40" t="str">
        <f>_xlfn.XLOOKUP(Tabla12[[#This Row],[codigo]],Tabla5[codigo],Tabla5[Empleado])</f>
        <v>PABLO BELEN DE LOS SANTOS</v>
      </c>
      <c r="F992" s="40" t="str">
        <f>_xlfn.XLOOKUP(Tabla12[[#This Row],[codigo]],Tabla5[codigo],Tabla5[Cargo])</f>
        <v>CONSERJE</v>
      </c>
      <c r="G992" s="40" t="str">
        <f>_xlfn.XLOOKUP(Tabla12[[#This Row],[codigo]],Tabla5[codigo],Tabla5[Lugar Funciones])</f>
        <v>DIRECCION GENERAL DE MUSEOS</v>
      </c>
      <c r="H992" s="45" t="str">
        <f>Tabla12[[#This Row],[TIPO]]</f>
        <v>FIJO</v>
      </c>
      <c r="I992" s="45" t="e">
        <f>_xlfn.XLOOKUP(Tabla12[[#This Row],[nodoc]],'[1]Temporales 2022'!$B$146:$B$362,'[1]Temporales 2022'!$F$146:$F$362)</f>
        <v>#N/A</v>
      </c>
      <c r="J992" s="45" t="e">
        <f>_xlfn.XLOOKUP(Tabla12[[#This Row],[nodoc]],'[1]Temporales 2022'!$B$146:$B$362,'[1]Temporales 2022'!$G$146:$G$362)</f>
        <v>#N/A</v>
      </c>
      <c r="K992" s="43">
        <v>20000</v>
      </c>
      <c r="L992" s="46">
        <v>0</v>
      </c>
      <c r="M992" s="43">
        <v>608</v>
      </c>
      <c r="N992" s="43">
        <v>574</v>
      </c>
      <c r="O992" s="44">
        <f>+Tabla12[[#This Row],[sbruto]]-Tabla12[[#This Row],[Impuesto Sobre la R]]-Tabla12[[#This Row],[Seguro Familiar de]]-Tabla12[[#This Row],[AFP]]-Tabla12[[#This Row],[sneto]]</f>
        <v>5849.34</v>
      </c>
      <c r="P992" s="41">
        <v>12968.66</v>
      </c>
      <c r="Q992" s="15" t="str" cm="1">
        <f t="array" ref="Q992">_xlfn.XLOOKUP(Tabla12[[#This Row],[codigo]],Tabla5[codigo],LEFT(Tabla5[Genero],1))</f>
        <v>M</v>
      </c>
      <c r="R992" s="15" t="str">
        <f>_xlfn.XLOOKUP(Tabla12[[#This Row],[codigo]],Tabla5[codigo],Tabla5[Lugar Funciones Codigo])</f>
        <v>01.83.03.04</v>
      </c>
    </row>
    <row r="993" spans="1:18">
      <c r="A993" s="40" t="s">
        <v>11</v>
      </c>
      <c r="B993" s="40" t="str">
        <f t="shared" si="15"/>
        <v>2.1.1.1.0100105641120</v>
      </c>
      <c r="C993" s="40" t="str">
        <f>_xlfn.XLOOKUP(A993,ctas[Tipo Empleado],ctas[cta])</f>
        <v>2.1.1.1.01</v>
      </c>
      <c r="D993" s="40" t="s">
        <v>1546</v>
      </c>
      <c r="E993" s="40" t="str">
        <f>_xlfn.XLOOKUP(Tabla12[[#This Row],[codigo]],Tabla5[codigo],Tabla5[Empleado])</f>
        <v>RADHAMES LOPEZ</v>
      </c>
      <c r="F993" s="40" t="str">
        <f>_xlfn.XLOOKUP(Tabla12[[#This Row],[codigo]],Tabla5[codigo],Tabla5[Cargo])</f>
        <v>TRACTORISTA</v>
      </c>
      <c r="G993" s="40" t="str">
        <f>_xlfn.XLOOKUP(Tabla12[[#This Row],[codigo]],Tabla5[codigo],Tabla5[Lugar Funciones])</f>
        <v>DIRECCION GENERAL DE MUSEOS</v>
      </c>
      <c r="H993" s="45" t="str">
        <f>Tabla12[[#This Row],[TIPO]]</f>
        <v>FIJO</v>
      </c>
      <c r="I993" s="45" t="e">
        <f>_xlfn.XLOOKUP(Tabla12[[#This Row],[nodoc]],'[1]Temporales 2022'!$B$146:$B$362,'[1]Temporales 2022'!$F$146:$F$362)</f>
        <v>#N/A</v>
      </c>
      <c r="J993" s="45" t="e">
        <f>_xlfn.XLOOKUP(Tabla12[[#This Row],[nodoc]],'[1]Temporales 2022'!$B$146:$B$362,'[1]Temporales 2022'!$G$146:$G$362)</f>
        <v>#N/A</v>
      </c>
      <c r="K993" s="43">
        <v>20000</v>
      </c>
      <c r="L993" s="46">
        <v>0</v>
      </c>
      <c r="M993" s="43">
        <v>608</v>
      </c>
      <c r="N993" s="43">
        <v>574</v>
      </c>
      <c r="O993" s="44">
        <f>+Tabla12[[#This Row],[sbruto]]-Tabla12[[#This Row],[Impuesto Sobre la R]]-Tabla12[[#This Row],[Seguro Familiar de]]-Tabla12[[#This Row],[AFP]]-Tabla12[[#This Row],[sneto]]</f>
        <v>7248.09</v>
      </c>
      <c r="P993" s="41">
        <v>11569.91</v>
      </c>
      <c r="Q993" s="15" t="str" cm="1">
        <f t="array" ref="Q993">_xlfn.XLOOKUP(Tabla12[[#This Row],[codigo]],Tabla5[codigo],LEFT(Tabla5[Genero],1))</f>
        <v>M</v>
      </c>
      <c r="R993" s="15" t="str">
        <f>_xlfn.XLOOKUP(Tabla12[[#This Row],[codigo]],Tabla5[codigo],Tabla5[Lugar Funciones Codigo])</f>
        <v>01.83.03.04</v>
      </c>
    </row>
    <row r="994" spans="1:18">
      <c r="A994" s="40" t="s">
        <v>11</v>
      </c>
      <c r="B994" s="40" t="str">
        <f t="shared" si="15"/>
        <v>2.1.1.1.0100108154543</v>
      </c>
      <c r="C994" s="40" t="str">
        <f>_xlfn.XLOOKUP(A994,ctas[Tipo Empleado],ctas[cta])</f>
        <v>2.1.1.1.01</v>
      </c>
      <c r="D994" s="40" t="s">
        <v>1558</v>
      </c>
      <c r="E994" s="40" t="str">
        <f>_xlfn.XLOOKUP(Tabla12[[#This Row],[codigo]],Tabla5[codigo],Tabla5[Empleado])</f>
        <v>SILVIO ARCENILIO OGANDO EUGENIA</v>
      </c>
      <c r="F994" s="40" t="str">
        <f>_xlfn.XLOOKUP(Tabla12[[#This Row],[codigo]],Tabla5[codigo],Tabla5[Cargo])</f>
        <v>MAYORDOMO</v>
      </c>
      <c r="G994" s="40" t="str">
        <f>_xlfn.XLOOKUP(Tabla12[[#This Row],[codigo]],Tabla5[codigo],Tabla5[Lugar Funciones])</f>
        <v>DIRECCION GENERAL DE MUSEOS</v>
      </c>
      <c r="H994" s="45" t="str">
        <f>Tabla12[[#This Row],[TIPO]]</f>
        <v>FIJO</v>
      </c>
      <c r="I994" s="45" t="e">
        <f>_xlfn.XLOOKUP(Tabla12[[#This Row],[nodoc]],'[1]Temporales 2022'!$B$146:$B$362,'[1]Temporales 2022'!$F$146:$F$362)</f>
        <v>#N/A</v>
      </c>
      <c r="J994" s="45" t="e">
        <f>_xlfn.XLOOKUP(Tabla12[[#This Row],[nodoc]],'[1]Temporales 2022'!$B$146:$B$362,'[1]Temporales 2022'!$G$146:$G$362)</f>
        <v>#N/A</v>
      </c>
      <c r="K994" s="43">
        <v>20000</v>
      </c>
      <c r="L994" s="46">
        <v>0</v>
      </c>
      <c r="M994" s="43">
        <v>608</v>
      </c>
      <c r="N994" s="43">
        <v>574</v>
      </c>
      <c r="O994" s="44">
        <f>+Tabla12[[#This Row],[sbruto]]-Tabla12[[#This Row],[Impuesto Sobre la R]]-Tabla12[[#This Row],[Seguro Familiar de]]-Tabla12[[#This Row],[AFP]]-Tabla12[[#This Row],[sneto]]</f>
        <v>2671.1200000000008</v>
      </c>
      <c r="P994" s="41">
        <v>16146.88</v>
      </c>
      <c r="Q994" s="15" t="str" cm="1">
        <f t="array" ref="Q994">_xlfn.XLOOKUP(Tabla12[[#This Row],[codigo]],Tabla5[codigo],LEFT(Tabla5[Genero],1))</f>
        <v>M</v>
      </c>
      <c r="R994" s="15" t="str">
        <f>_xlfn.XLOOKUP(Tabla12[[#This Row],[codigo]],Tabla5[codigo],Tabla5[Lugar Funciones Codigo])</f>
        <v>01.83.03.04</v>
      </c>
    </row>
    <row r="995" spans="1:18">
      <c r="A995" s="40" t="s">
        <v>11</v>
      </c>
      <c r="B995" s="40" t="str">
        <f t="shared" si="15"/>
        <v>2.1.1.1.0100117537563</v>
      </c>
      <c r="C995" s="40" t="str">
        <f>_xlfn.XLOOKUP(A995,ctas[Tipo Empleado],ctas[cta])</f>
        <v>2.1.1.1.01</v>
      </c>
      <c r="D995" s="40" t="s">
        <v>2970</v>
      </c>
      <c r="E995" s="40" t="str">
        <f>_xlfn.XLOOKUP(Tabla12[[#This Row],[codigo]],Tabla5[codigo],Tabla5[Empleado])</f>
        <v>SORANYI QUEZADA DE LOS SANTOS</v>
      </c>
      <c r="F995" s="40" t="str">
        <f>_xlfn.XLOOKUP(Tabla12[[#This Row],[codigo]],Tabla5[codigo],Tabla5[Cargo])</f>
        <v>CONSERJE</v>
      </c>
      <c r="G995" s="40" t="str">
        <f>_xlfn.XLOOKUP(Tabla12[[#This Row],[codigo]],Tabla5[codigo],Tabla5[Lugar Funciones])</f>
        <v>CENTRO NACIONAL DE ARTESANIA</v>
      </c>
      <c r="H995" s="43" t="str">
        <f>Tabla12[[#This Row],[TIPO]]</f>
        <v>FIJO</v>
      </c>
      <c r="I995" s="43" t="e">
        <f>_xlfn.XLOOKUP(Tabla12[[#This Row],[nodoc]],'[1]Temporales 2022'!$B$146:$B$362,'[1]Temporales 2022'!$F$146:$F$362)</f>
        <v>#N/A</v>
      </c>
      <c r="J995" s="43" t="e">
        <f>_xlfn.XLOOKUP(Tabla12[[#This Row],[nodoc]],'[1]Temporales 2022'!$B$146:$B$362,'[1]Temporales 2022'!$G$146:$G$362)</f>
        <v>#N/A</v>
      </c>
      <c r="K995" s="43">
        <v>20000</v>
      </c>
      <c r="L995" s="44">
        <v>0</v>
      </c>
      <c r="M995" s="43">
        <v>608</v>
      </c>
      <c r="N995" s="43">
        <v>574</v>
      </c>
      <c r="O995" s="44">
        <f>+Tabla12[[#This Row],[sbruto]]-Tabla12[[#This Row],[Impuesto Sobre la R]]-Tabla12[[#This Row],[Seguro Familiar de]]-Tabla12[[#This Row],[AFP]]-Tabla12[[#This Row],[sneto]]</f>
        <v>9507.3799999999992</v>
      </c>
      <c r="P995" s="41">
        <v>9310.6200000000008</v>
      </c>
      <c r="Q995" s="15" t="str" cm="1">
        <f t="array" ref="Q995">_xlfn.XLOOKUP(Tabla12[[#This Row],[codigo]],Tabla5[codigo],LEFT(Tabla5[Genero],1))</f>
        <v>F</v>
      </c>
      <c r="R995" s="15" t="str">
        <f>_xlfn.XLOOKUP(Tabla12[[#This Row],[codigo]],Tabla5[codigo],Tabla5[Lugar Funciones Codigo])</f>
        <v>01.83.05.00.03</v>
      </c>
    </row>
    <row r="996" spans="1:18">
      <c r="A996" s="40" t="s">
        <v>11</v>
      </c>
      <c r="B996" s="40" t="str">
        <f t="shared" si="15"/>
        <v>2.1.1.1.0104700199922</v>
      </c>
      <c r="C996" s="40" t="str">
        <f>_xlfn.XLOOKUP(A996,ctas[Tipo Empleado],ctas[cta])</f>
        <v>2.1.1.1.01</v>
      </c>
      <c r="D996" s="40" t="s">
        <v>1462</v>
      </c>
      <c r="E996" s="40" t="str">
        <f>_xlfn.XLOOKUP(Tabla12[[#This Row],[codigo]],Tabla5[codigo],Tabla5[Empleado])</f>
        <v>ARELIS ALBINO DIAZ</v>
      </c>
      <c r="F996" s="40" t="str">
        <f>_xlfn.XLOOKUP(Tabla12[[#This Row],[codigo]],Tabla5[codigo],Tabla5[Cargo])</f>
        <v>ENC.RELACIONES PUBLICAS Y PREN</v>
      </c>
      <c r="G996" s="40" t="str">
        <f>_xlfn.XLOOKUP(Tabla12[[#This Row],[codigo]],Tabla5[codigo],Tabla5[Lugar Funciones])</f>
        <v>DIRECCION GENERAL DE MUSEOS</v>
      </c>
      <c r="H996" s="43" t="str">
        <f>Tabla12[[#This Row],[TIPO]]</f>
        <v>FIJO</v>
      </c>
      <c r="I996" s="43" t="e">
        <f>_xlfn.XLOOKUP(Tabla12[[#This Row],[nodoc]],'[1]Temporales 2022'!$B$146:$B$362,'[1]Temporales 2022'!$F$146:$F$362)</f>
        <v>#N/A</v>
      </c>
      <c r="J996" s="43" t="e">
        <f>_xlfn.XLOOKUP(Tabla12[[#This Row],[nodoc]],'[1]Temporales 2022'!$B$146:$B$362,'[1]Temporales 2022'!$G$146:$G$362)</f>
        <v>#N/A</v>
      </c>
      <c r="K996" s="43">
        <v>19800</v>
      </c>
      <c r="L996" s="44">
        <v>0</v>
      </c>
      <c r="M996" s="43">
        <v>601.91999999999996</v>
      </c>
      <c r="N996" s="43">
        <v>568.26</v>
      </c>
      <c r="O996" s="44">
        <f>+Tabla12[[#This Row],[sbruto]]-Tabla12[[#This Row],[Impuesto Sobre la R]]-Tabla12[[#This Row],[Seguro Familiar de]]-Tabla12[[#This Row],[AFP]]-Tabla12[[#This Row],[sneto]]</f>
        <v>25.000000000003638</v>
      </c>
      <c r="P996" s="41">
        <v>18604.82</v>
      </c>
      <c r="Q996" s="15" t="str" cm="1">
        <f t="array" ref="Q996">_xlfn.XLOOKUP(Tabla12[[#This Row],[codigo]],Tabla5[codigo],LEFT(Tabla5[Genero],1))</f>
        <v>F</v>
      </c>
      <c r="R996" s="15" t="str">
        <f>_xlfn.XLOOKUP(Tabla12[[#This Row],[codigo]],Tabla5[codigo],Tabla5[Lugar Funciones Codigo])</f>
        <v>01.83.03.04</v>
      </c>
    </row>
    <row r="997" spans="1:18">
      <c r="A997" s="40" t="s">
        <v>11</v>
      </c>
      <c r="B997" s="40" t="str">
        <f t="shared" si="15"/>
        <v>2.1.1.1.0100108270117</v>
      </c>
      <c r="C997" s="40" t="str">
        <f>_xlfn.XLOOKUP(A997,ctas[Tipo Empleado],ctas[cta])</f>
        <v>2.1.1.1.01</v>
      </c>
      <c r="D997" s="40" t="s">
        <v>2621</v>
      </c>
      <c r="E997" s="40" t="str">
        <f>_xlfn.XLOOKUP(Tabla12[[#This Row],[codigo]],Tabla5[codigo],Tabla5[Empleado])</f>
        <v>JUAN MANUEL SORIANO</v>
      </c>
      <c r="F997" s="40" t="str">
        <f>_xlfn.XLOOKUP(Tabla12[[#This Row],[codigo]],Tabla5[codigo],Tabla5[Cargo])</f>
        <v>AYUDANTE DE MANTENIMIENTO</v>
      </c>
      <c r="G997" s="40" t="str">
        <f>_xlfn.XLOOKUP(Tabla12[[#This Row],[codigo]],Tabla5[codigo],Tabla5[Lugar Funciones])</f>
        <v>DIRECCION GENERAL DE MUSEOS</v>
      </c>
      <c r="H997" s="45" t="str">
        <f>Tabla12[[#This Row],[TIPO]]</f>
        <v>FIJO</v>
      </c>
      <c r="I997" s="45" t="e">
        <f>_xlfn.XLOOKUP(Tabla12[[#This Row],[nodoc]],'[1]Temporales 2022'!$B$146:$B$362,'[1]Temporales 2022'!$F$146:$F$362)</f>
        <v>#N/A</v>
      </c>
      <c r="J997" s="45" t="e">
        <f>_xlfn.XLOOKUP(Tabla12[[#This Row],[nodoc]],'[1]Temporales 2022'!$B$146:$B$362,'[1]Temporales 2022'!$G$146:$G$362)</f>
        <v>#N/A</v>
      </c>
      <c r="K997" s="43">
        <v>18000</v>
      </c>
      <c r="L997" s="46">
        <v>0</v>
      </c>
      <c r="M997" s="43">
        <v>547.20000000000005</v>
      </c>
      <c r="N997" s="43">
        <v>516.6</v>
      </c>
      <c r="O997" s="44">
        <f>+Tabla12[[#This Row],[sbruto]]-Tabla12[[#This Row],[Impuesto Sobre la R]]-Tabla12[[#This Row],[Seguro Familiar de]]-Tabla12[[#This Row],[AFP]]-Tabla12[[#This Row],[sneto]]</f>
        <v>25</v>
      </c>
      <c r="P997" s="41">
        <v>16911.2</v>
      </c>
      <c r="Q997" s="15" t="str" cm="1">
        <f t="array" ref="Q997">_xlfn.XLOOKUP(Tabla12[[#This Row],[codigo]],Tabla5[codigo],LEFT(Tabla5[Genero],1))</f>
        <v>M</v>
      </c>
      <c r="R997" s="15" t="str">
        <f>_xlfn.XLOOKUP(Tabla12[[#This Row],[codigo]],Tabla5[codigo],Tabla5[Lugar Funciones Codigo])</f>
        <v>01.83.03.04</v>
      </c>
    </row>
    <row r="998" spans="1:18">
      <c r="A998" s="40" t="s">
        <v>11</v>
      </c>
      <c r="B998" s="40" t="str">
        <f t="shared" si="15"/>
        <v>2.1.1.1.0100105586663</v>
      </c>
      <c r="C998" s="40" t="str">
        <f>_xlfn.XLOOKUP(A998,ctas[Tipo Empleado],ctas[cta])</f>
        <v>2.1.1.1.01</v>
      </c>
      <c r="D998" s="40" t="s">
        <v>3310</v>
      </c>
      <c r="E998" s="40" t="e">
        <f>_xlfn.XLOOKUP(Tabla12[[#This Row],[codigo]],Tabla5[codigo],Tabla5[Empleado])</f>
        <v>#N/A</v>
      </c>
      <c r="F998" s="40" t="e">
        <f>_xlfn.XLOOKUP(Tabla12[[#This Row],[codigo]],Tabla5[codigo],Tabla5[Cargo])</f>
        <v>#N/A</v>
      </c>
      <c r="G998" s="40" t="e">
        <f>_xlfn.XLOOKUP(Tabla12[[#This Row],[codigo]],Tabla5[codigo],Tabla5[Lugar Funciones])</f>
        <v>#N/A</v>
      </c>
      <c r="H998" s="45" t="str">
        <f>Tabla12[[#This Row],[TIPO]]</f>
        <v>FIJO</v>
      </c>
      <c r="I998" s="45" t="e">
        <f>_xlfn.XLOOKUP(Tabla12[[#This Row],[nodoc]],'[1]Temporales 2022'!$B$146:$B$362,'[1]Temporales 2022'!$F$146:$F$362)</f>
        <v>#N/A</v>
      </c>
      <c r="J998" s="45" t="e">
        <f>_xlfn.XLOOKUP(Tabla12[[#This Row],[nodoc]],'[1]Temporales 2022'!$B$146:$B$362,'[1]Temporales 2022'!$G$146:$G$362)</f>
        <v>#N/A</v>
      </c>
      <c r="K998" s="43">
        <v>18000</v>
      </c>
      <c r="L998" s="46">
        <v>0</v>
      </c>
      <c r="M998" s="43">
        <v>547.20000000000005</v>
      </c>
      <c r="N998" s="43">
        <v>516.6</v>
      </c>
      <c r="O998" s="44">
        <f>+Tabla12[[#This Row],[sbruto]]-Tabla12[[#This Row],[Impuesto Sobre la R]]-Tabla12[[#This Row],[Seguro Familiar de]]-Tabla12[[#This Row],[AFP]]-Tabla12[[#This Row],[sneto]]</f>
        <v>7394</v>
      </c>
      <c r="P998" s="41">
        <v>9542.2000000000007</v>
      </c>
      <c r="Q998" s="15" t="e" cm="1">
        <f t="array" ref="Q998">_xlfn.XLOOKUP(Tabla12[[#This Row],[codigo]],Tabla5[codigo],LEFT(Tabla5[Genero],1))</f>
        <v>#N/A</v>
      </c>
      <c r="R998" s="15" t="e">
        <f>_xlfn.XLOOKUP(Tabla12[[#This Row],[codigo]],Tabla5[codigo],Tabla5[Lugar Funciones Codigo])</f>
        <v>#N/A</v>
      </c>
    </row>
    <row r="999" spans="1:18">
      <c r="A999" s="40" t="s">
        <v>11</v>
      </c>
      <c r="B999" s="40" t="str">
        <f t="shared" si="15"/>
        <v>2.1.1.1.0100118283068</v>
      </c>
      <c r="C999" s="40" t="str">
        <f>_xlfn.XLOOKUP(A999,ctas[Tipo Empleado],ctas[cta])</f>
        <v>2.1.1.1.01</v>
      </c>
      <c r="D999" s="40" t="s">
        <v>2626</v>
      </c>
      <c r="E999" s="40" t="str">
        <f>_xlfn.XLOOKUP(Tabla12[[#This Row],[codigo]],Tabla5[codigo],Tabla5[Empleado])</f>
        <v>JULIANA DE LEON OVIEDO</v>
      </c>
      <c r="F999" s="40" t="str">
        <f>_xlfn.XLOOKUP(Tabla12[[#This Row],[codigo]],Tabla5[codigo],Tabla5[Cargo])</f>
        <v>CONSERJE</v>
      </c>
      <c r="G999" s="40" t="str">
        <f>_xlfn.XLOOKUP(Tabla12[[#This Row],[codigo]],Tabla5[codigo],Tabla5[Lugar Funciones])</f>
        <v>DIRECCION GENERAL DE MUSEOS</v>
      </c>
      <c r="H999" s="45" t="str">
        <f>Tabla12[[#This Row],[TIPO]]</f>
        <v>FIJO</v>
      </c>
      <c r="I999" s="45" t="e">
        <f>_xlfn.XLOOKUP(Tabla12[[#This Row],[nodoc]],'[1]Temporales 2022'!$B$146:$B$362,'[1]Temporales 2022'!$F$146:$F$362)</f>
        <v>#N/A</v>
      </c>
      <c r="J999" s="45" t="e">
        <f>_xlfn.XLOOKUP(Tabla12[[#This Row],[nodoc]],'[1]Temporales 2022'!$B$146:$B$362,'[1]Temporales 2022'!$G$146:$G$362)</f>
        <v>#N/A</v>
      </c>
      <c r="K999" s="43">
        <v>17000</v>
      </c>
      <c r="L999" s="46">
        <v>0</v>
      </c>
      <c r="M999" s="43">
        <v>516.79999999999995</v>
      </c>
      <c r="N999" s="43">
        <v>487.9</v>
      </c>
      <c r="O999" s="44">
        <f>+Tabla12[[#This Row],[sbruto]]-Tabla12[[#This Row],[Impuesto Sobre la R]]-Tabla12[[#This Row],[Seguro Familiar de]]-Tabla12[[#This Row],[AFP]]-Tabla12[[#This Row],[sneto]]</f>
        <v>1571.0000000000018</v>
      </c>
      <c r="P999" s="41">
        <v>14424.3</v>
      </c>
      <c r="Q999" s="15" t="str" cm="1">
        <f t="array" ref="Q999">_xlfn.XLOOKUP(Tabla12[[#This Row],[codigo]],Tabla5[codigo],LEFT(Tabla5[Genero],1))</f>
        <v>F</v>
      </c>
      <c r="R999" s="15" t="str">
        <f>_xlfn.XLOOKUP(Tabla12[[#This Row],[codigo]],Tabla5[codigo],Tabla5[Lugar Funciones Codigo])</f>
        <v>01.83.03.04</v>
      </c>
    </row>
    <row r="1000" spans="1:18">
      <c r="A1000" s="40" t="s">
        <v>11</v>
      </c>
      <c r="B1000" s="40" t="str">
        <f t="shared" si="15"/>
        <v>2.1.1.1.0100111487203</v>
      </c>
      <c r="C1000" s="40" t="str">
        <f>_xlfn.XLOOKUP(A1000,ctas[Tipo Empleado],ctas[cta])</f>
        <v>2.1.1.1.01</v>
      </c>
      <c r="D1000" s="40" t="s">
        <v>2703</v>
      </c>
      <c r="E1000" s="40" t="str">
        <f>_xlfn.XLOOKUP(Tabla12[[#This Row],[codigo]],Tabla5[codigo],Tabla5[Empleado])</f>
        <v>RUBEN DARIO VALENZUELA SANCHEZ</v>
      </c>
      <c r="F1000" s="40" t="str">
        <f>_xlfn.XLOOKUP(Tabla12[[#This Row],[codigo]],Tabla5[codigo],Tabla5[Cargo])</f>
        <v>JARDINERO (A)</v>
      </c>
      <c r="G1000" s="40" t="str">
        <f>_xlfn.XLOOKUP(Tabla12[[#This Row],[codigo]],Tabla5[codigo],Tabla5[Lugar Funciones])</f>
        <v>DIRECCION GENERAL DE MUSEOS</v>
      </c>
      <c r="H1000" s="43" t="str">
        <f>Tabla12[[#This Row],[TIPO]]</f>
        <v>FIJO</v>
      </c>
      <c r="I1000" s="43" t="e">
        <f>_xlfn.XLOOKUP(Tabla12[[#This Row],[nodoc]],'[1]Temporales 2022'!$B$146:$B$362,'[1]Temporales 2022'!$F$146:$F$362)</f>
        <v>#N/A</v>
      </c>
      <c r="J1000" s="43" t="e">
        <f>_xlfn.XLOOKUP(Tabla12[[#This Row],[nodoc]],'[1]Temporales 2022'!$B$146:$B$362,'[1]Temporales 2022'!$G$146:$G$362)</f>
        <v>#N/A</v>
      </c>
      <c r="K1000" s="43">
        <v>17000</v>
      </c>
      <c r="L1000" s="44">
        <v>0</v>
      </c>
      <c r="M1000" s="43">
        <v>516.79999999999995</v>
      </c>
      <c r="N1000" s="43">
        <v>487.9</v>
      </c>
      <c r="O1000" s="44">
        <f>+Tabla12[[#This Row],[sbruto]]-Tabla12[[#This Row],[Impuesto Sobre la R]]-Tabla12[[#This Row],[Seguro Familiar de]]-Tabla12[[#This Row],[AFP]]-Tabla12[[#This Row],[sneto]]</f>
        <v>1881.0000000000018</v>
      </c>
      <c r="P1000" s="41">
        <v>14114.3</v>
      </c>
      <c r="Q1000" s="15" t="str" cm="1">
        <f t="array" ref="Q1000">_xlfn.XLOOKUP(Tabla12[[#This Row],[codigo]],Tabla5[codigo],LEFT(Tabla5[Genero],1))</f>
        <v>M</v>
      </c>
      <c r="R1000" s="15" t="str">
        <f>_xlfn.XLOOKUP(Tabla12[[#This Row],[codigo]],Tabla5[codigo],Tabla5[Lugar Funciones Codigo])</f>
        <v>01.83.03.04</v>
      </c>
    </row>
    <row r="1001" spans="1:18">
      <c r="A1001" s="40" t="s">
        <v>11</v>
      </c>
      <c r="B1001" s="40" t="str">
        <f t="shared" si="15"/>
        <v>2.1.1.1.0100116355504</v>
      </c>
      <c r="C1001" s="40" t="str">
        <f>_xlfn.XLOOKUP(A1001,ctas[Tipo Empleado],ctas[cta])</f>
        <v>2.1.1.1.01</v>
      </c>
      <c r="D1001" s="40" t="s">
        <v>2729</v>
      </c>
      <c r="E1001" s="40" t="str">
        <f>_xlfn.XLOOKUP(Tabla12[[#This Row],[codigo]],Tabla5[codigo],Tabla5[Empleado])</f>
        <v>YAMILKA MARIA URBAEZ</v>
      </c>
      <c r="F1001" s="40" t="str">
        <f>_xlfn.XLOOKUP(Tabla12[[#This Row],[codigo]],Tabla5[codigo],Tabla5[Cargo])</f>
        <v>CONSERJE</v>
      </c>
      <c r="G1001" s="40" t="str">
        <f>_xlfn.XLOOKUP(Tabla12[[#This Row],[codigo]],Tabla5[codigo],Tabla5[Lugar Funciones])</f>
        <v>DIRECCION GENERAL DE MUSEOS</v>
      </c>
      <c r="H1001" s="43" t="str">
        <f>Tabla12[[#This Row],[TIPO]]</f>
        <v>FIJO</v>
      </c>
      <c r="I1001" s="43" t="e">
        <f>_xlfn.XLOOKUP(Tabla12[[#This Row],[nodoc]],'[1]Temporales 2022'!$B$146:$B$362,'[1]Temporales 2022'!$F$146:$F$362)</f>
        <v>#N/A</v>
      </c>
      <c r="J1001" s="43" t="e">
        <f>_xlfn.XLOOKUP(Tabla12[[#This Row],[nodoc]],'[1]Temporales 2022'!$B$146:$B$362,'[1]Temporales 2022'!$G$146:$G$362)</f>
        <v>#N/A</v>
      </c>
      <c r="K1001" s="43">
        <v>17000</v>
      </c>
      <c r="L1001" s="44">
        <v>0</v>
      </c>
      <c r="M1001" s="43">
        <v>516.79999999999995</v>
      </c>
      <c r="N1001" s="43">
        <v>487.9</v>
      </c>
      <c r="O1001" s="44">
        <f>+Tabla12[[#This Row],[sbruto]]-Tabla12[[#This Row],[Impuesto Sobre la R]]-Tabla12[[#This Row],[Seguro Familiar de]]-Tabla12[[#This Row],[AFP]]-Tabla12[[#This Row],[sneto]]</f>
        <v>25.000000000001819</v>
      </c>
      <c r="P1001" s="41">
        <v>15970.3</v>
      </c>
      <c r="Q1001" s="15" t="str" cm="1">
        <f t="array" ref="Q1001">_xlfn.XLOOKUP(Tabla12[[#This Row],[codigo]],Tabla5[codigo],LEFT(Tabla5[Genero],1))</f>
        <v>F</v>
      </c>
      <c r="R1001" s="15" t="str">
        <f>_xlfn.XLOOKUP(Tabla12[[#This Row],[codigo]],Tabla5[codigo],Tabla5[Lugar Funciones Codigo])</f>
        <v>01.83.03.04</v>
      </c>
    </row>
    <row r="1002" spans="1:18">
      <c r="A1002" s="40" t="s">
        <v>11</v>
      </c>
      <c r="B1002" s="40" t="str">
        <f t="shared" si="15"/>
        <v>2.1.1.1.0122301154310</v>
      </c>
      <c r="C1002" s="40" t="str">
        <f>_xlfn.XLOOKUP(A1002,ctas[Tipo Empleado],ctas[cta])</f>
        <v>2.1.1.1.01</v>
      </c>
      <c r="D1002" s="40" t="s">
        <v>2739</v>
      </c>
      <c r="E1002" s="40" t="str">
        <f>_xlfn.XLOOKUP(Tabla12[[#This Row],[codigo]],Tabla5[codigo],Tabla5[Empleado])</f>
        <v>YOHANNY GUZMAN</v>
      </c>
      <c r="F1002" s="40" t="str">
        <f>_xlfn.XLOOKUP(Tabla12[[#This Row],[codigo]],Tabla5[codigo],Tabla5[Cargo])</f>
        <v>CONSERJE</v>
      </c>
      <c r="G1002" s="40" t="str">
        <f>_xlfn.XLOOKUP(Tabla12[[#This Row],[codigo]],Tabla5[codigo],Tabla5[Lugar Funciones])</f>
        <v>DIRECCION GENERAL DE MUSEOS</v>
      </c>
      <c r="H1002" s="43" t="str">
        <f>Tabla12[[#This Row],[TIPO]]</f>
        <v>FIJO</v>
      </c>
      <c r="I1002" s="43" t="e">
        <f>_xlfn.XLOOKUP(Tabla12[[#This Row],[nodoc]],'[1]Temporales 2022'!$B$146:$B$362,'[1]Temporales 2022'!$F$146:$F$362)</f>
        <v>#N/A</v>
      </c>
      <c r="J1002" s="43" t="e">
        <f>_xlfn.XLOOKUP(Tabla12[[#This Row],[nodoc]],'[1]Temporales 2022'!$B$146:$B$362,'[1]Temporales 2022'!$G$146:$G$362)</f>
        <v>#N/A</v>
      </c>
      <c r="K1002" s="43">
        <v>17000</v>
      </c>
      <c r="L1002" s="44">
        <v>0</v>
      </c>
      <c r="M1002" s="43">
        <v>516.79999999999995</v>
      </c>
      <c r="N1002" s="43">
        <v>487.9</v>
      </c>
      <c r="O1002" s="44">
        <f>+Tabla12[[#This Row],[sbruto]]-Tabla12[[#This Row],[Impuesto Sobre la R]]-Tabla12[[#This Row],[Seguro Familiar de]]-Tabla12[[#This Row],[AFP]]-Tabla12[[#This Row],[sneto]]</f>
        <v>25.000000000001819</v>
      </c>
      <c r="P1002" s="41">
        <v>15970.3</v>
      </c>
      <c r="Q1002" s="15" t="str" cm="1">
        <f t="array" ref="Q1002">_xlfn.XLOOKUP(Tabla12[[#This Row],[codigo]],Tabla5[codigo],LEFT(Tabla5[Genero],1))</f>
        <v>F</v>
      </c>
      <c r="R1002" s="15" t="str">
        <f>_xlfn.XLOOKUP(Tabla12[[#This Row],[codigo]],Tabla5[codigo],Tabla5[Lugar Funciones Codigo])</f>
        <v>01.83.03.04</v>
      </c>
    </row>
    <row r="1003" spans="1:18">
      <c r="A1003" s="40" t="s">
        <v>11</v>
      </c>
      <c r="B1003" s="40" t="str">
        <f t="shared" si="15"/>
        <v>2.1.1.1.0100105661276</v>
      </c>
      <c r="C1003" s="40" t="str">
        <f>_xlfn.XLOOKUP(A1003,ctas[Tipo Empleado],ctas[cta])</f>
        <v>2.1.1.1.01</v>
      </c>
      <c r="D1003" s="40" t="s">
        <v>2484</v>
      </c>
      <c r="E1003" s="40" t="str">
        <f>_xlfn.XLOOKUP(Tabla12[[#This Row],[codigo]],Tabla5[codigo],Tabla5[Empleado])</f>
        <v>ALBA MARINA PATRICIO SANCHEZ</v>
      </c>
      <c r="F1003" s="40" t="str">
        <f>_xlfn.XLOOKUP(Tabla12[[#This Row],[codigo]],Tabla5[codigo],Tabla5[Cargo])</f>
        <v>CONSERJE</v>
      </c>
      <c r="G1003" s="40" t="str">
        <f>_xlfn.XLOOKUP(Tabla12[[#This Row],[codigo]],Tabla5[codigo],Tabla5[Lugar Funciones])</f>
        <v>DIRECCION GENERAL DE MUSEOS</v>
      </c>
      <c r="H1003" s="45" t="str">
        <f>Tabla12[[#This Row],[TIPO]]</f>
        <v>FIJO</v>
      </c>
      <c r="I1003" s="45" t="e">
        <f>_xlfn.XLOOKUP(Tabla12[[#This Row],[nodoc]],'[1]Temporales 2022'!$B$146:$B$362,'[1]Temporales 2022'!$F$146:$F$362)</f>
        <v>#N/A</v>
      </c>
      <c r="J1003" s="45" t="e">
        <f>_xlfn.XLOOKUP(Tabla12[[#This Row],[nodoc]],'[1]Temporales 2022'!$B$146:$B$362,'[1]Temporales 2022'!$G$146:$G$362)</f>
        <v>#N/A</v>
      </c>
      <c r="K1003" s="43">
        <v>16500</v>
      </c>
      <c r="L1003" s="46">
        <v>0</v>
      </c>
      <c r="M1003" s="43">
        <v>501.6</v>
      </c>
      <c r="N1003" s="43">
        <v>473.55</v>
      </c>
      <c r="O1003" s="44">
        <f>+Tabla12[[#This Row],[sbruto]]-Tabla12[[#This Row],[Impuesto Sobre la R]]-Tabla12[[#This Row],[Seguro Familiar de]]-Tabla12[[#This Row],[AFP]]-Tabla12[[#This Row],[sneto]]</f>
        <v>1906</v>
      </c>
      <c r="P1003" s="41">
        <v>13618.85</v>
      </c>
      <c r="Q1003" s="15" t="str" cm="1">
        <f t="array" ref="Q1003">_xlfn.XLOOKUP(Tabla12[[#This Row],[codigo]],Tabla5[codigo],LEFT(Tabla5[Genero],1))</f>
        <v>F</v>
      </c>
      <c r="R1003" s="15" t="str">
        <f>_xlfn.XLOOKUP(Tabla12[[#This Row],[codigo]],Tabla5[codigo],Tabla5[Lugar Funciones Codigo])</f>
        <v>01.83.03.04</v>
      </c>
    </row>
    <row r="1004" spans="1:18">
      <c r="A1004" s="40" t="s">
        <v>11</v>
      </c>
      <c r="B1004" s="40" t="str">
        <f t="shared" si="15"/>
        <v>2.1.1.1.0100100303189</v>
      </c>
      <c r="C1004" s="40" t="str">
        <f>_xlfn.XLOOKUP(A1004,ctas[Tipo Empleado],ctas[cta])</f>
        <v>2.1.1.1.01</v>
      </c>
      <c r="D1004" s="40" t="s">
        <v>2508</v>
      </c>
      <c r="E1004" s="40" t="str">
        <f>_xlfn.XLOOKUP(Tabla12[[#This Row],[codigo]],Tabla5[codigo],Tabla5[Empleado])</f>
        <v>BERKIS ANDREA TAPIA CUELLO</v>
      </c>
      <c r="F1004" s="40" t="str">
        <f>_xlfn.XLOOKUP(Tabla12[[#This Row],[codigo]],Tabla5[codigo],Tabla5[Cargo])</f>
        <v>VIGILANTE</v>
      </c>
      <c r="G1004" s="40" t="str">
        <f>_xlfn.XLOOKUP(Tabla12[[#This Row],[codigo]],Tabla5[codigo],Tabla5[Lugar Funciones])</f>
        <v>DIRECCION GENERAL DE MUSEOS</v>
      </c>
      <c r="H1004" s="45" t="str">
        <f>Tabla12[[#This Row],[TIPO]]</f>
        <v>FIJO</v>
      </c>
      <c r="I1004" s="45" t="e">
        <f>_xlfn.XLOOKUP(Tabla12[[#This Row],[nodoc]],'[1]Temporales 2022'!$B$146:$B$362,'[1]Temporales 2022'!$F$146:$F$362)</f>
        <v>#N/A</v>
      </c>
      <c r="J1004" s="45" t="e">
        <f>_xlfn.XLOOKUP(Tabla12[[#This Row],[nodoc]],'[1]Temporales 2022'!$B$146:$B$362,'[1]Temporales 2022'!$G$146:$G$362)</f>
        <v>#N/A</v>
      </c>
      <c r="K1004" s="43">
        <v>16500</v>
      </c>
      <c r="L1004" s="46">
        <v>0</v>
      </c>
      <c r="M1004" s="43">
        <v>501.6</v>
      </c>
      <c r="N1004" s="43">
        <v>473.55</v>
      </c>
      <c r="O1004" s="44">
        <f>+Tabla12[[#This Row],[sbruto]]-Tabla12[[#This Row],[Impuesto Sobre la R]]-Tabla12[[#This Row],[Seguro Familiar de]]-Tabla12[[#This Row],[AFP]]-Tabla12[[#This Row],[sneto]]</f>
        <v>9077.2900000000009</v>
      </c>
      <c r="P1004" s="41">
        <v>6447.56</v>
      </c>
      <c r="Q1004" s="15" t="str" cm="1">
        <f t="array" ref="Q1004">_xlfn.XLOOKUP(Tabla12[[#This Row],[codigo]],Tabla5[codigo],LEFT(Tabla5[Genero],1))</f>
        <v>F</v>
      </c>
      <c r="R1004" s="15" t="str">
        <f>_xlfn.XLOOKUP(Tabla12[[#This Row],[codigo]],Tabla5[codigo],Tabla5[Lugar Funciones Codigo])</f>
        <v>01.83.03.04</v>
      </c>
    </row>
    <row r="1005" spans="1:18">
      <c r="A1005" s="40" t="s">
        <v>11</v>
      </c>
      <c r="B1005" s="40" t="str">
        <f t="shared" si="15"/>
        <v>2.1.1.1.0100100235811</v>
      </c>
      <c r="C1005" s="40" t="str">
        <f>_xlfn.XLOOKUP(A1005,ctas[Tipo Empleado],ctas[cta])</f>
        <v>2.1.1.1.01</v>
      </c>
      <c r="D1005" s="40" t="s">
        <v>1478</v>
      </c>
      <c r="E1005" s="40" t="str">
        <f>_xlfn.XLOOKUP(Tabla12[[#This Row],[codigo]],Tabla5[codigo],Tabla5[Empleado])</f>
        <v>DIONISIA CORPORAN CORPORAN</v>
      </c>
      <c r="F1005" s="40" t="str">
        <f>_xlfn.XLOOKUP(Tabla12[[#This Row],[codigo]],Tabla5[codigo],Tabla5[Cargo])</f>
        <v>BIBLIOTECARIA</v>
      </c>
      <c r="G1005" s="40" t="str">
        <f>_xlfn.XLOOKUP(Tabla12[[#This Row],[codigo]],Tabla5[codigo],Tabla5[Lugar Funciones])</f>
        <v>DIRECCION GENERAL DE MUSEOS</v>
      </c>
      <c r="H1005" s="43" t="str">
        <f>Tabla12[[#This Row],[TIPO]]</f>
        <v>FIJO</v>
      </c>
      <c r="I1005" s="43" t="e">
        <f>_xlfn.XLOOKUP(Tabla12[[#This Row],[nodoc]],'[1]Temporales 2022'!$B$146:$B$362,'[1]Temporales 2022'!$F$146:$F$362)</f>
        <v>#N/A</v>
      </c>
      <c r="J1005" s="43" t="e">
        <f>_xlfn.XLOOKUP(Tabla12[[#This Row],[nodoc]],'[1]Temporales 2022'!$B$146:$B$362,'[1]Temporales 2022'!$G$146:$G$362)</f>
        <v>#N/A</v>
      </c>
      <c r="K1005" s="43">
        <v>16500</v>
      </c>
      <c r="L1005" s="44">
        <v>0</v>
      </c>
      <c r="M1005" s="43">
        <v>501.6</v>
      </c>
      <c r="N1005" s="43">
        <v>473.55</v>
      </c>
      <c r="O1005" s="44">
        <f>+Tabla12[[#This Row],[sbruto]]-Tabla12[[#This Row],[Impuesto Sobre la R]]-Tabla12[[#This Row],[Seguro Familiar de]]-Tabla12[[#This Row],[AFP]]-Tabla12[[#This Row],[sneto]]</f>
        <v>8233.25</v>
      </c>
      <c r="P1005" s="41">
        <v>7291.6</v>
      </c>
      <c r="Q1005" s="15" t="str" cm="1">
        <f t="array" ref="Q1005">_xlfn.XLOOKUP(Tabla12[[#This Row],[codigo]],Tabla5[codigo],LEFT(Tabla5[Genero],1))</f>
        <v>F</v>
      </c>
      <c r="R1005" s="15" t="str">
        <f>_xlfn.XLOOKUP(Tabla12[[#This Row],[codigo]],Tabla5[codigo],Tabla5[Lugar Funciones Codigo])</f>
        <v>01.83.03.04</v>
      </c>
    </row>
    <row r="1006" spans="1:18">
      <c r="A1006" s="40" t="s">
        <v>11</v>
      </c>
      <c r="B1006" s="40" t="str">
        <f t="shared" si="15"/>
        <v>2.1.1.1.0110400123633</v>
      </c>
      <c r="C1006" s="40" t="str">
        <f>_xlfn.XLOOKUP(A1006,ctas[Tipo Empleado],ctas[cta])</f>
        <v>2.1.1.1.01</v>
      </c>
      <c r="D1006" s="40" t="s">
        <v>2539</v>
      </c>
      <c r="E1006" s="40" t="str">
        <f>_xlfn.XLOOKUP(Tabla12[[#This Row],[codigo]],Tabla5[codigo],Tabla5[Empleado])</f>
        <v>EDUARDO GARABITOS</v>
      </c>
      <c r="F1006" s="40" t="str">
        <f>_xlfn.XLOOKUP(Tabla12[[#This Row],[codigo]],Tabla5[codigo],Tabla5[Cargo])</f>
        <v>MENSAJERO DEL MUSEO CASAS R.</v>
      </c>
      <c r="G1006" s="40" t="str">
        <f>_xlfn.XLOOKUP(Tabla12[[#This Row],[codigo]],Tabla5[codigo],Tabla5[Lugar Funciones])</f>
        <v>DIRECCION GENERAL DE MUSEOS</v>
      </c>
      <c r="H1006" s="45" t="str">
        <f>Tabla12[[#This Row],[TIPO]]</f>
        <v>FIJO</v>
      </c>
      <c r="I1006" s="45" t="e">
        <f>_xlfn.XLOOKUP(Tabla12[[#This Row],[nodoc]],'[1]Temporales 2022'!$B$146:$B$362,'[1]Temporales 2022'!$F$146:$F$362)</f>
        <v>#N/A</v>
      </c>
      <c r="J1006" s="45" t="e">
        <f>_xlfn.XLOOKUP(Tabla12[[#This Row],[nodoc]],'[1]Temporales 2022'!$B$146:$B$362,'[1]Temporales 2022'!$G$146:$G$362)</f>
        <v>#N/A</v>
      </c>
      <c r="K1006" s="43">
        <v>16500</v>
      </c>
      <c r="L1006" s="46">
        <v>0</v>
      </c>
      <c r="M1006" s="43">
        <v>501.6</v>
      </c>
      <c r="N1006" s="43">
        <v>473.55</v>
      </c>
      <c r="O1006" s="44">
        <f>+Tabla12[[#This Row],[sbruto]]-Tabla12[[#This Row],[Impuesto Sobre la R]]-Tabla12[[#This Row],[Seguro Familiar de]]-Tabla12[[#This Row],[AFP]]-Tabla12[[#This Row],[sneto]]</f>
        <v>816</v>
      </c>
      <c r="P1006" s="41">
        <v>14708.85</v>
      </c>
      <c r="Q1006" s="15" t="str" cm="1">
        <f t="array" ref="Q1006">_xlfn.XLOOKUP(Tabla12[[#This Row],[codigo]],Tabla5[codigo],LEFT(Tabla5[Genero],1))</f>
        <v>M</v>
      </c>
      <c r="R1006" s="15" t="str">
        <f>_xlfn.XLOOKUP(Tabla12[[#This Row],[codigo]],Tabla5[codigo],Tabla5[Lugar Funciones Codigo])</f>
        <v>01.83.03.04</v>
      </c>
    </row>
    <row r="1007" spans="1:18">
      <c r="A1007" s="40" t="s">
        <v>11</v>
      </c>
      <c r="B1007" s="40" t="str">
        <f t="shared" si="15"/>
        <v>2.1.1.1.0100102628146</v>
      </c>
      <c r="C1007" s="40" t="str">
        <f>_xlfn.XLOOKUP(A1007,ctas[Tipo Empleado],ctas[cta])</f>
        <v>2.1.1.1.01</v>
      </c>
      <c r="D1007" s="40" t="s">
        <v>1480</v>
      </c>
      <c r="E1007" s="40" t="str">
        <f>_xlfn.XLOOKUP(Tabla12[[#This Row],[codigo]],Tabla5[codigo],Tabla5[Empleado])</f>
        <v>ELIBERTO FELIZ REYNOSO LARA</v>
      </c>
      <c r="F1007" s="40" t="str">
        <f>_xlfn.XLOOKUP(Tabla12[[#This Row],[codigo]],Tabla5[codigo],Tabla5[Cargo])</f>
        <v>MENSAJERO EXTERNO</v>
      </c>
      <c r="G1007" s="40" t="str">
        <f>_xlfn.XLOOKUP(Tabla12[[#This Row],[codigo]],Tabla5[codigo],Tabla5[Lugar Funciones])</f>
        <v>DIRECCION GENERAL DE MUSEOS</v>
      </c>
      <c r="H1007" s="43" t="str">
        <f>Tabla12[[#This Row],[TIPO]]</f>
        <v>FIJO</v>
      </c>
      <c r="I1007" s="43" t="e">
        <f>_xlfn.XLOOKUP(Tabla12[[#This Row],[nodoc]],'[1]Temporales 2022'!$B$146:$B$362,'[1]Temporales 2022'!$F$146:$F$362)</f>
        <v>#N/A</v>
      </c>
      <c r="J1007" s="43" t="e">
        <f>_xlfn.XLOOKUP(Tabla12[[#This Row],[nodoc]],'[1]Temporales 2022'!$B$146:$B$362,'[1]Temporales 2022'!$G$146:$G$362)</f>
        <v>#N/A</v>
      </c>
      <c r="K1007" s="43">
        <v>16500</v>
      </c>
      <c r="L1007" s="44">
        <v>0</v>
      </c>
      <c r="M1007" s="43">
        <v>501.6</v>
      </c>
      <c r="N1007" s="43">
        <v>473.55</v>
      </c>
      <c r="O1007" s="44">
        <f>+Tabla12[[#This Row],[sbruto]]-Tabla12[[#This Row],[Impuesto Sobre la R]]-Tabla12[[#This Row],[Seguro Familiar de]]-Tabla12[[#This Row],[AFP]]-Tabla12[[#This Row],[sneto]]</f>
        <v>25</v>
      </c>
      <c r="P1007" s="41">
        <v>15499.85</v>
      </c>
      <c r="Q1007" s="15" t="str" cm="1">
        <f t="array" ref="Q1007">_xlfn.XLOOKUP(Tabla12[[#This Row],[codigo]],Tabla5[codigo],LEFT(Tabla5[Genero],1))</f>
        <v>M</v>
      </c>
      <c r="R1007" s="15" t="str">
        <f>_xlfn.XLOOKUP(Tabla12[[#This Row],[codigo]],Tabla5[codigo],Tabla5[Lugar Funciones Codigo])</f>
        <v>01.83.03.04</v>
      </c>
    </row>
    <row r="1008" spans="1:18">
      <c r="A1008" s="40" t="s">
        <v>11</v>
      </c>
      <c r="B1008" s="40" t="str">
        <f t="shared" si="15"/>
        <v>2.1.1.1.0100109997650</v>
      </c>
      <c r="C1008" s="40" t="str">
        <f>_xlfn.XLOOKUP(A1008,ctas[Tipo Empleado],ctas[cta])</f>
        <v>2.1.1.1.01</v>
      </c>
      <c r="D1008" s="40" t="s">
        <v>1485</v>
      </c>
      <c r="E1008" s="40" t="str">
        <f>_xlfn.XLOOKUP(Tabla12[[#This Row],[codigo]],Tabla5[codigo],Tabla5[Empleado])</f>
        <v>FIOR DALIZA ROSARIO RODRIGUEZ</v>
      </c>
      <c r="F1008" s="40" t="str">
        <f>_xlfn.XLOOKUP(Tabla12[[#This Row],[codigo]],Tabla5[codigo],Tabla5[Cargo])</f>
        <v>VIGILANTE</v>
      </c>
      <c r="G1008" s="40" t="str">
        <f>_xlfn.XLOOKUP(Tabla12[[#This Row],[codigo]],Tabla5[codigo],Tabla5[Lugar Funciones])</f>
        <v>DIRECCION GENERAL DE MUSEOS</v>
      </c>
      <c r="H1008" s="45" t="str">
        <f>Tabla12[[#This Row],[TIPO]]</f>
        <v>FIJO</v>
      </c>
      <c r="I1008" s="45" t="e">
        <f>_xlfn.XLOOKUP(Tabla12[[#This Row],[nodoc]],'[1]Temporales 2022'!$B$146:$B$362,'[1]Temporales 2022'!$F$146:$F$362)</f>
        <v>#N/A</v>
      </c>
      <c r="J1008" s="45" t="e">
        <f>_xlfn.XLOOKUP(Tabla12[[#This Row],[nodoc]],'[1]Temporales 2022'!$B$146:$B$362,'[1]Temporales 2022'!$G$146:$G$362)</f>
        <v>#N/A</v>
      </c>
      <c r="K1008" s="43">
        <v>16500</v>
      </c>
      <c r="L1008" s="46">
        <v>0</v>
      </c>
      <c r="M1008" s="43">
        <v>501.6</v>
      </c>
      <c r="N1008" s="43">
        <v>473.55</v>
      </c>
      <c r="O1008" s="44">
        <f>+Tabla12[[#This Row],[sbruto]]-Tabla12[[#This Row],[Impuesto Sobre la R]]-Tabla12[[#This Row],[Seguro Familiar de]]-Tabla12[[#This Row],[AFP]]-Tabla12[[#This Row],[sneto]]</f>
        <v>9958.42</v>
      </c>
      <c r="P1008" s="41">
        <v>5566.43</v>
      </c>
      <c r="Q1008" s="15" t="str" cm="1">
        <f t="array" ref="Q1008">_xlfn.XLOOKUP(Tabla12[[#This Row],[codigo]],Tabla5[codigo],LEFT(Tabla5[Genero],1))</f>
        <v>F</v>
      </c>
      <c r="R1008" s="15" t="str">
        <f>_xlfn.XLOOKUP(Tabla12[[#This Row],[codigo]],Tabla5[codigo],Tabla5[Lugar Funciones Codigo])</f>
        <v>01.83.03.04</v>
      </c>
    </row>
    <row r="1009" spans="1:18">
      <c r="A1009" s="40" t="s">
        <v>11</v>
      </c>
      <c r="B1009" s="40" t="str">
        <f t="shared" si="15"/>
        <v>2.1.1.1.0100111645636</v>
      </c>
      <c r="C1009" s="40" t="str">
        <f>_xlfn.XLOOKUP(A1009,ctas[Tipo Empleado],ctas[cta])</f>
        <v>2.1.1.1.01</v>
      </c>
      <c r="D1009" s="40" t="s">
        <v>1490</v>
      </c>
      <c r="E1009" s="40" t="str">
        <f>_xlfn.XLOOKUP(Tabla12[[#This Row],[codigo]],Tabla5[codigo],Tabla5[Empleado])</f>
        <v>GERMAN BENCOSME</v>
      </c>
      <c r="F1009" s="40" t="str">
        <f>_xlfn.XLOOKUP(Tabla12[[#This Row],[codigo]],Tabla5[codigo],Tabla5[Cargo])</f>
        <v>CHOFER</v>
      </c>
      <c r="G1009" s="40" t="str">
        <f>_xlfn.XLOOKUP(Tabla12[[#This Row],[codigo]],Tabla5[codigo],Tabla5[Lugar Funciones])</f>
        <v>DIRECCION GENERAL DE MUSEOS</v>
      </c>
      <c r="H1009" s="45" t="str">
        <f>Tabla12[[#This Row],[TIPO]]</f>
        <v>FIJO</v>
      </c>
      <c r="I1009" s="45" t="e">
        <f>_xlfn.XLOOKUP(Tabla12[[#This Row],[nodoc]],'[1]Temporales 2022'!$B$146:$B$362,'[1]Temporales 2022'!$F$146:$F$362)</f>
        <v>#N/A</v>
      </c>
      <c r="J1009" s="45" t="e">
        <f>_xlfn.XLOOKUP(Tabla12[[#This Row],[nodoc]],'[1]Temporales 2022'!$B$146:$B$362,'[1]Temporales 2022'!$G$146:$G$362)</f>
        <v>#N/A</v>
      </c>
      <c r="K1009" s="43">
        <v>16500</v>
      </c>
      <c r="L1009" s="46">
        <v>0</v>
      </c>
      <c r="M1009" s="43">
        <v>501.6</v>
      </c>
      <c r="N1009" s="43">
        <v>473.55</v>
      </c>
      <c r="O1009" s="44">
        <f>+Tabla12[[#This Row],[sbruto]]-Tabla12[[#This Row],[Impuesto Sobre la R]]-Tabla12[[#This Row],[Seguro Familiar de]]-Tabla12[[#This Row],[AFP]]-Tabla12[[#This Row],[sneto]]</f>
        <v>125</v>
      </c>
      <c r="P1009" s="41">
        <v>15399.85</v>
      </c>
      <c r="Q1009" s="15" t="str" cm="1">
        <f t="array" ref="Q1009">_xlfn.XLOOKUP(Tabla12[[#This Row],[codigo]],Tabla5[codigo],LEFT(Tabla5[Genero],1))</f>
        <v>M</v>
      </c>
      <c r="R1009" s="15" t="str">
        <f>_xlfn.XLOOKUP(Tabla12[[#This Row],[codigo]],Tabla5[codigo],Tabla5[Lugar Funciones Codigo])</f>
        <v>01.83.03.04</v>
      </c>
    </row>
    <row r="1010" spans="1:18">
      <c r="A1010" s="40" t="s">
        <v>11</v>
      </c>
      <c r="B1010" s="40" t="str">
        <f t="shared" si="15"/>
        <v>2.1.1.1.0100118321256</v>
      </c>
      <c r="C1010" s="40" t="str">
        <f>_xlfn.XLOOKUP(A1010,ctas[Tipo Empleado],ctas[cta])</f>
        <v>2.1.1.1.01</v>
      </c>
      <c r="D1010" s="40" t="s">
        <v>2711</v>
      </c>
      <c r="E1010" s="40" t="str">
        <f>_xlfn.XLOOKUP(Tabla12[[#This Row],[codigo]],Tabla5[codigo],Tabla5[Empleado])</f>
        <v>SEVERIANO SEGURA RODRIGUEZ</v>
      </c>
      <c r="F1010" s="40" t="str">
        <f>_xlfn.XLOOKUP(Tabla12[[#This Row],[codigo]],Tabla5[codigo],Tabla5[Cargo])</f>
        <v>ANIMADOR CULTURAL</v>
      </c>
      <c r="G1010" s="40" t="str">
        <f>_xlfn.XLOOKUP(Tabla12[[#This Row],[codigo]],Tabla5[codigo],Tabla5[Lugar Funciones])</f>
        <v>DIRECCION GENERAL DE MUSEOS</v>
      </c>
      <c r="H1010" s="45" t="str">
        <f>Tabla12[[#This Row],[TIPO]]</f>
        <v>FIJO</v>
      </c>
      <c r="I1010" s="45" t="e">
        <f>_xlfn.XLOOKUP(Tabla12[[#This Row],[nodoc]],'[1]Temporales 2022'!$B$146:$B$362,'[1]Temporales 2022'!$F$146:$F$362)</f>
        <v>#N/A</v>
      </c>
      <c r="J1010" s="45" t="e">
        <f>_xlfn.XLOOKUP(Tabla12[[#This Row],[nodoc]],'[1]Temporales 2022'!$B$146:$B$362,'[1]Temporales 2022'!$G$146:$G$362)</f>
        <v>#N/A</v>
      </c>
      <c r="K1010" s="43">
        <v>16500</v>
      </c>
      <c r="L1010" s="46">
        <v>0</v>
      </c>
      <c r="M1010" s="43">
        <v>501.6</v>
      </c>
      <c r="N1010" s="43">
        <v>473.55</v>
      </c>
      <c r="O1010" s="44">
        <f>+Tabla12[[#This Row],[sbruto]]-Tabla12[[#This Row],[Impuesto Sobre la R]]-Tabla12[[#This Row],[Seguro Familiar de]]-Tabla12[[#This Row],[AFP]]-Tabla12[[#This Row],[sneto]]</f>
        <v>6370.33</v>
      </c>
      <c r="P1010" s="41">
        <v>9154.52</v>
      </c>
      <c r="Q1010" s="15" t="str" cm="1">
        <f t="array" ref="Q1010">_xlfn.XLOOKUP(Tabla12[[#This Row],[codigo]],Tabla5[codigo],LEFT(Tabla5[Genero],1))</f>
        <v>M</v>
      </c>
      <c r="R1010" s="15" t="str">
        <f>_xlfn.XLOOKUP(Tabla12[[#This Row],[codigo]],Tabla5[codigo],Tabla5[Lugar Funciones Codigo])</f>
        <v>01.83.03.04</v>
      </c>
    </row>
    <row r="1011" spans="1:18">
      <c r="A1011" s="40" t="s">
        <v>11</v>
      </c>
      <c r="B1011" s="40" t="str">
        <f t="shared" si="15"/>
        <v>2.1.1.1.0100116959552</v>
      </c>
      <c r="C1011" s="40" t="str">
        <f>_xlfn.XLOOKUP(A1011,ctas[Tipo Empleado],ctas[cta])</f>
        <v>2.1.1.1.01</v>
      </c>
      <c r="D1011" s="40" t="s">
        <v>2712</v>
      </c>
      <c r="E1011" s="40" t="str">
        <f>_xlfn.XLOOKUP(Tabla12[[#This Row],[codigo]],Tabla5[codigo],Tabla5[Empleado])</f>
        <v>SUGEIDI GUZMAN</v>
      </c>
      <c r="F1011" s="40" t="str">
        <f>_xlfn.XLOOKUP(Tabla12[[#This Row],[codigo]],Tabla5[codigo],Tabla5[Cargo])</f>
        <v>CONSERJE</v>
      </c>
      <c r="G1011" s="40" t="str">
        <f>_xlfn.XLOOKUP(Tabla12[[#This Row],[codigo]],Tabla5[codigo],Tabla5[Lugar Funciones])</f>
        <v>DIRECCION GENERAL DE MUSEOS</v>
      </c>
      <c r="H1011" s="45" t="str">
        <f>Tabla12[[#This Row],[TIPO]]</f>
        <v>FIJO</v>
      </c>
      <c r="I1011" s="45" t="e">
        <f>_xlfn.XLOOKUP(Tabla12[[#This Row],[nodoc]],'[1]Temporales 2022'!$B$146:$B$362,'[1]Temporales 2022'!$F$146:$F$362)</f>
        <v>#N/A</v>
      </c>
      <c r="J1011" s="45" t="e">
        <f>_xlfn.XLOOKUP(Tabla12[[#This Row],[nodoc]],'[1]Temporales 2022'!$B$146:$B$362,'[1]Temporales 2022'!$G$146:$G$362)</f>
        <v>#N/A</v>
      </c>
      <c r="K1011" s="43">
        <v>16500</v>
      </c>
      <c r="L1011" s="46">
        <v>0</v>
      </c>
      <c r="M1011" s="43">
        <v>501.6</v>
      </c>
      <c r="N1011" s="43">
        <v>473.55</v>
      </c>
      <c r="O1011" s="44">
        <f>+Tabla12[[#This Row],[sbruto]]-Tabla12[[#This Row],[Impuesto Sobre la R]]-Tabla12[[#This Row],[Seguro Familiar de]]-Tabla12[[#This Row],[AFP]]-Tabla12[[#This Row],[sneto]]</f>
        <v>10745.48</v>
      </c>
      <c r="P1011" s="41">
        <v>4779.37</v>
      </c>
      <c r="Q1011" s="15" t="str" cm="1">
        <f t="array" ref="Q1011">_xlfn.XLOOKUP(Tabla12[[#This Row],[codigo]],Tabla5[codigo],LEFT(Tabla5[Genero],1))</f>
        <v>F</v>
      </c>
      <c r="R1011" s="15" t="str">
        <f>_xlfn.XLOOKUP(Tabla12[[#This Row],[codigo]],Tabla5[codigo],Tabla5[Lugar Funciones Codigo])</f>
        <v>01.83.03.04</v>
      </c>
    </row>
    <row r="1012" spans="1:18">
      <c r="A1012" s="40" t="s">
        <v>11</v>
      </c>
      <c r="B1012" s="40" t="str">
        <f t="shared" si="15"/>
        <v>2.1.1.1.0100109479261</v>
      </c>
      <c r="C1012" s="40" t="str">
        <f>_xlfn.XLOOKUP(A1012,ctas[Tipo Empleado],ctas[cta])</f>
        <v>2.1.1.1.01</v>
      </c>
      <c r="D1012" s="40" t="s">
        <v>2725</v>
      </c>
      <c r="E1012" s="40" t="str">
        <f>_xlfn.XLOOKUP(Tabla12[[#This Row],[codigo]],Tabla5[codigo],Tabla5[Empleado])</f>
        <v>VIRGILIO VINICIO LOPEZ</v>
      </c>
      <c r="F1012" s="40" t="str">
        <f>_xlfn.XLOOKUP(Tabla12[[#This Row],[codigo]],Tabla5[codigo],Tabla5[Cargo])</f>
        <v>ENC. DE TALLERES</v>
      </c>
      <c r="G1012" s="40" t="str">
        <f>_xlfn.XLOOKUP(Tabla12[[#This Row],[codigo]],Tabla5[codigo],Tabla5[Lugar Funciones])</f>
        <v>DIRECCION GENERAL DE MUSEOS</v>
      </c>
      <c r="H1012" s="45" t="str">
        <f>Tabla12[[#This Row],[TIPO]]</f>
        <v>FIJO</v>
      </c>
      <c r="I1012" s="45" t="e">
        <f>_xlfn.XLOOKUP(Tabla12[[#This Row],[nodoc]],'[1]Temporales 2022'!$B$146:$B$362,'[1]Temporales 2022'!$F$146:$F$362)</f>
        <v>#N/A</v>
      </c>
      <c r="J1012" s="45" t="e">
        <f>_xlfn.XLOOKUP(Tabla12[[#This Row],[nodoc]],'[1]Temporales 2022'!$B$146:$B$362,'[1]Temporales 2022'!$G$146:$G$362)</f>
        <v>#N/A</v>
      </c>
      <c r="K1012" s="43">
        <v>16500</v>
      </c>
      <c r="L1012" s="46">
        <v>0</v>
      </c>
      <c r="M1012" s="43">
        <v>501.6</v>
      </c>
      <c r="N1012" s="43">
        <v>473.55</v>
      </c>
      <c r="O1012" s="44">
        <f>+Tabla12[[#This Row],[sbruto]]-Tabla12[[#This Row],[Impuesto Sobre la R]]-Tabla12[[#This Row],[Seguro Familiar de]]-Tabla12[[#This Row],[AFP]]-Tabla12[[#This Row],[sneto]]</f>
        <v>11921.62</v>
      </c>
      <c r="P1012" s="41">
        <v>3603.23</v>
      </c>
      <c r="Q1012" s="15" t="str" cm="1">
        <f t="array" ref="Q1012">_xlfn.XLOOKUP(Tabla12[[#This Row],[codigo]],Tabla5[codigo],LEFT(Tabla5[Genero],1))</f>
        <v>M</v>
      </c>
      <c r="R1012" s="15" t="str">
        <f>_xlfn.XLOOKUP(Tabla12[[#This Row],[codigo]],Tabla5[codigo],Tabla5[Lugar Funciones Codigo])</f>
        <v>01.83.03.04</v>
      </c>
    </row>
    <row r="1013" spans="1:18">
      <c r="A1013" s="40" t="s">
        <v>11</v>
      </c>
      <c r="B1013" s="40" t="str">
        <f t="shared" si="15"/>
        <v>2.1.1.1.0100107408270</v>
      </c>
      <c r="C1013" s="40" t="str">
        <f>_xlfn.XLOOKUP(A1013,ctas[Tipo Empleado],ctas[cta])</f>
        <v>2.1.1.1.01</v>
      </c>
      <c r="D1013" s="40" t="s">
        <v>2727</v>
      </c>
      <c r="E1013" s="40" t="str">
        <f>_xlfn.XLOOKUP(Tabla12[[#This Row],[codigo]],Tabla5[codigo],Tabla5[Empleado])</f>
        <v>WILSON ANTONIO RAMIREZ DIAZ</v>
      </c>
      <c r="F1013" s="40" t="str">
        <f>_xlfn.XLOOKUP(Tabla12[[#This Row],[codigo]],Tabla5[codigo],Tabla5[Cargo])</f>
        <v>JARDINERO (A)</v>
      </c>
      <c r="G1013" s="40" t="str">
        <f>_xlfn.XLOOKUP(Tabla12[[#This Row],[codigo]],Tabla5[codigo],Tabla5[Lugar Funciones])</f>
        <v>DIRECCION GENERAL DE MUSEOS</v>
      </c>
      <c r="H1013" s="45" t="str">
        <f>Tabla12[[#This Row],[TIPO]]</f>
        <v>FIJO</v>
      </c>
      <c r="I1013" s="45" t="e">
        <f>_xlfn.XLOOKUP(Tabla12[[#This Row],[nodoc]],'[1]Temporales 2022'!$B$146:$B$362,'[1]Temporales 2022'!$F$146:$F$362)</f>
        <v>#N/A</v>
      </c>
      <c r="J1013" s="45" t="e">
        <f>_xlfn.XLOOKUP(Tabla12[[#This Row],[nodoc]],'[1]Temporales 2022'!$B$146:$B$362,'[1]Temporales 2022'!$G$146:$G$362)</f>
        <v>#N/A</v>
      </c>
      <c r="K1013" s="43">
        <v>16500</v>
      </c>
      <c r="L1013" s="46">
        <v>0</v>
      </c>
      <c r="M1013" s="43">
        <v>501.6</v>
      </c>
      <c r="N1013" s="43">
        <v>473.55</v>
      </c>
      <c r="O1013" s="44">
        <f>+Tabla12[[#This Row],[sbruto]]-Tabla12[[#This Row],[Impuesto Sobre la R]]-Tabla12[[#This Row],[Seguro Familiar de]]-Tabla12[[#This Row],[AFP]]-Tabla12[[#This Row],[sneto]]</f>
        <v>25</v>
      </c>
      <c r="P1013" s="41">
        <v>15499.85</v>
      </c>
      <c r="Q1013" s="15" t="str" cm="1">
        <f t="array" ref="Q1013">_xlfn.XLOOKUP(Tabla12[[#This Row],[codigo]],Tabla5[codigo],LEFT(Tabla5[Genero],1))</f>
        <v>M</v>
      </c>
      <c r="R1013" s="15" t="str">
        <f>_xlfn.XLOOKUP(Tabla12[[#This Row],[codigo]],Tabla5[codigo],Tabla5[Lugar Funciones Codigo])</f>
        <v>01.83.03.04</v>
      </c>
    </row>
    <row r="1014" spans="1:18">
      <c r="A1014" s="40" t="s">
        <v>11</v>
      </c>
      <c r="B1014" s="40" t="str">
        <f t="shared" si="15"/>
        <v>2.1.1.1.0100104975149</v>
      </c>
      <c r="C1014" s="40" t="str">
        <f>_xlfn.XLOOKUP(A1014,ctas[Tipo Empleado],ctas[cta])</f>
        <v>2.1.1.1.01</v>
      </c>
      <c r="D1014" s="40" t="s">
        <v>1554</v>
      </c>
      <c r="E1014" s="40" t="str">
        <f>_xlfn.XLOOKUP(Tabla12[[#This Row],[codigo]],Tabla5[codigo],Tabla5[Empleado])</f>
        <v>SANTA BENITA SORIANO MEJIA</v>
      </c>
      <c r="F1014" s="40" t="str">
        <f>_xlfn.XLOOKUP(Tabla12[[#This Row],[codigo]],Tabla5[codigo],Tabla5[Cargo])</f>
        <v>AUXILIAR ADMINISTRATIVO I</v>
      </c>
      <c r="G1014" s="40" t="str">
        <f>_xlfn.XLOOKUP(Tabla12[[#This Row],[codigo]],Tabla5[codigo],Tabla5[Lugar Funciones])</f>
        <v>DIRECCION GENERAL DE MUSEOS</v>
      </c>
      <c r="H1014" s="43" t="str">
        <f>Tabla12[[#This Row],[TIPO]]</f>
        <v>FIJO</v>
      </c>
      <c r="I1014" s="43" t="e">
        <f>_xlfn.XLOOKUP(Tabla12[[#This Row],[nodoc]],'[1]Temporales 2022'!$B$146:$B$362,'[1]Temporales 2022'!$F$146:$F$362)</f>
        <v>#N/A</v>
      </c>
      <c r="J1014" s="43" t="e">
        <f>_xlfn.XLOOKUP(Tabla12[[#This Row],[nodoc]],'[1]Temporales 2022'!$B$146:$B$362,'[1]Temporales 2022'!$G$146:$G$362)</f>
        <v>#N/A</v>
      </c>
      <c r="K1014" s="43">
        <v>16445</v>
      </c>
      <c r="L1014" s="44">
        <v>0</v>
      </c>
      <c r="M1014" s="43">
        <v>499.93</v>
      </c>
      <c r="N1014" s="43">
        <v>471.97</v>
      </c>
      <c r="O1014" s="44">
        <f>+Tabla12[[#This Row],[sbruto]]-Tabla12[[#This Row],[Impuesto Sobre la R]]-Tabla12[[#This Row],[Seguro Familiar de]]-Tabla12[[#This Row],[AFP]]-Tabla12[[#This Row],[sneto]]</f>
        <v>25</v>
      </c>
      <c r="P1014" s="41">
        <v>15448.1</v>
      </c>
      <c r="Q1014" s="15" t="str" cm="1">
        <f t="array" ref="Q1014">_xlfn.XLOOKUP(Tabla12[[#This Row],[codigo]],Tabla5[codigo],LEFT(Tabla5[Genero],1))</f>
        <v>F</v>
      </c>
      <c r="R1014" s="15" t="str">
        <f>_xlfn.XLOOKUP(Tabla12[[#This Row],[codigo]],Tabla5[codigo],Tabla5[Lugar Funciones Codigo])</f>
        <v>01.83.03.04</v>
      </c>
    </row>
    <row r="1015" spans="1:18">
      <c r="A1015" s="40" t="s">
        <v>11</v>
      </c>
      <c r="B1015" s="40" t="str">
        <f t="shared" si="15"/>
        <v>2.1.1.1.0100800184632</v>
      </c>
      <c r="C1015" s="40" t="str">
        <f>_xlfn.XLOOKUP(A1015,ctas[Tipo Empleado],ctas[cta])</f>
        <v>2.1.1.1.01</v>
      </c>
      <c r="D1015" s="40" t="s">
        <v>1458</v>
      </c>
      <c r="E1015" s="40" t="str">
        <f>_xlfn.XLOOKUP(Tabla12[[#This Row],[codigo]],Tabla5[codigo],Tabla5[Empleado])</f>
        <v>ANDREA MATIAS HERNANDEZ</v>
      </c>
      <c r="F1015" s="40" t="str">
        <f>_xlfn.XLOOKUP(Tabla12[[#This Row],[codigo]],Tabla5[codigo],Tabla5[Cargo])</f>
        <v>CONSERJE</v>
      </c>
      <c r="G1015" s="40" t="str">
        <f>_xlfn.XLOOKUP(Tabla12[[#This Row],[codigo]],Tabla5[codigo],Tabla5[Lugar Funciones])</f>
        <v>DIRECCION GENERAL DE MUSEOS</v>
      </c>
      <c r="H1015" s="45" t="str">
        <f>Tabla12[[#This Row],[TIPO]]</f>
        <v>FIJO</v>
      </c>
      <c r="I1015" s="45" t="e">
        <f>_xlfn.XLOOKUP(Tabla12[[#This Row],[nodoc]],'[1]Temporales 2022'!$B$146:$B$362,'[1]Temporales 2022'!$F$146:$F$362)</f>
        <v>#N/A</v>
      </c>
      <c r="J1015" s="45" t="e">
        <f>_xlfn.XLOOKUP(Tabla12[[#This Row],[nodoc]],'[1]Temporales 2022'!$B$146:$B$362,'[1]Temporales 2022'!$G$146:$G$362)</f>
        <v>#N/A</v>
      </c>
      <c r="K1015" s="43">
        <v>15000</v>
      </c>
      <c r="L1015" s="46">
        <v>0</v>
      </c>
      <c r="M1015" s="43">
        <v>456</v>
      </c>
      <c r="N1015" s="43">
        <v>430.5</v>
      </c>
      <c r="O1015" s="44">
        <f>+Tabla12[[#This Row],[sbruto]]-Tabla12[[#This Row],[Impuesto Sobre la R]]-Tabla12[[#This Row],[Seguro Familiar de]]-Tabla12[[#This Row],[AFP]]-Tabla12[[#This Row],[sneto]]</f>
        <v>375</v>
      </c>
      <c r="P1015" s="41">
        <v>13738.5</v>
      </c>
      <c r="Q1015" s="15" t="str" cm="1">
        <f t="array" ref="Q1015">_xlfn.XLOOKUP(Tabla12[[#This Row],[codigo]],Tabla5[codigo],LEFT(Tabla5[Genero],1))</f>
        <v>F</v>
      </c>
      <c r="R1015" s="15" t="str">
        <f>_xlfn.XLOOKUP(Tabla12[[#This Row],[codigo]],Tabla5[codigo],Tabla5[Lugar Funciones Codigo])</f>
        <v>01.83.03.04</v>
      </c>
    </row>
    <row r="1016" spans="1:18">
      <c r="A1016" s="40" t="s">
        <v>11</v>
      </c>
      <c r="B1016" s="40" t="str">
        <f t="shared" si="15"/>
        <v>2.1.1.1.0140220259622</v>
      </c>
      <c r="C1016" s="40" t="str">
        <f>_xlfn.XLOOKUP(A1016,ctas[Tipo Empleado],ctas[cta])</f>
        <v>2.1.1.1.01</v>
      </c>
      <c r="D1016" s="40" t="s">
        <v>2506</v>
      </c>
      <c r="E1016" s="40" t="str">
        <f>_xlfn.XLOOKUP(Tabla12[[#This Row],[codigo]],Tabla5[codigo],Tabla5[Empleado])</f>
        <v>AURORA HEREDIA DE LEON</v>
      </c>
      <c r="F1016" s="40" t="str">
        <f>_xlfn.XLOOKUP(Tabla12[[#This Row],[codigo]],Tabla5[codigo],Tabla5[Cargo])</f>
        <v>CONSERJE</v>
      </c>
      <c r="G1016" s="40" t="str">
        <f>_xlfn.XLOOKUP(Tabla12[[#This Row],[codigo]],Tabla5[codigo],Tabla5[Lugar Funciones])</f>
        <v>DIRECCION GENERAL DE MUSEOS</v>
      </c>
      <c r="H1016" s="45" t="str">
        <f>Tabla12[[#This Row],[TIPO]]</f>
        <v>FIJO</v>
      </c>
      <c r="I1016" s="45" t="e">
        <f>_xlfn.XLOOKUP(Tabla12[[#This Row],[nodoc]],'[1]Temporales 2022'!$B$146:$B$362,'[1]Temporales 2022'!$F$146:$F$362)</f>
        <v>#N/A</v>
      </c>
      <c r="J1016" s="45" t="e">
        <f>_xlfn.XLOOKUP(Tabla12[[#This Row],[nodoc]],'[1]Temporales 2022'!$B$146:$B$362,'[1]Temporales 2022'!$G$146:$G$362)</f>
        <v>#N/A</v>
      </c>
      <c r="K1016" s="43">
        <v>15000</v>
      </c>
      <c r="L1016" s="46">
        <v>0</v>
      </c>
      <c r="M1016" s="43">
        <v>456</v>
      </c>
      <c r="N1016" s="43">
        <v>430.5</v>
      </c>
      <c r="O1016" s="44">
        <f>+Tabla12[[#This Row],[sbruto]]-Tabla12[[#This Row],[Impuesto Sobre la R]]-Tabla12[[#This Row],[Seguro Familiar de]]-Tabla12[[#This Row],[AFP]]-Tabla12[[#This Row],[sneto]]</f>
        <v>10777.11</v>
      </c>
      <c r="P1016" s="41">
        <v>3336.39</v>
      </c>
      <c r="Q1016" s="15" t="str" cm="1">
        <f t="array" ref="Q1016">_xlfn.XLOOKUP(Tabla12[[#This Row],[codigo]],Tabla5[codigo],LEFT(Tabla5[Genero],1))</f>
        <v>F</v>
      </c>
      <c r="R1016" s="15" t="str">
        <f>_xlfn.XLOOKUP(Tabla12[[#This Row],[codigo]],Tabla5[codigo],Tabla5[Lugar Funciones Codigo])</f>
        <v>01.83.03.04</v>
      </c>
    </row>
    <row r="1017" spans="1:18">
      <c r="A1017" s="40" t="s">
        <v>11</v>
      </c>
      <c r="B1017" s="40" t="str">
        <f t="shared" si="15"/>
        <v>2.1.1.1.0100108390956</v>
      </c>
      <c r="C1017" s="40" t="str">
        <f>_xlfn.XLOOKUP(A1017,ctas[Tipo Empleado],ctas[cta])</f>
        <v>2.1.1.1.01</v>
      </c>
      <c r="D1017" s="40" t="s">
        <v>1498</v>
      </c>
      <c r="E1017" s="40" t="str">
        <f>_xlfn.XLOOKUP(Tabla12[[#This Row],[codigo]],Tabla5[codigo],Tabla5[Empleado])</f>
        <v>JESUSITA JAVIER SUAREZ</v>
      </c>
      <c r="F1017" s="40" t="str">
        <f>_xlfn.XLOOKUP(Tabla12[[#This Row],[codigo]],Tabla5[codigo],Tabla5[Cargo])</f>
        <v>CONSERJE</v>
      </c>
      <c r="G1017" s="40" t="str">
        <f>_xlfn.XLOOKUP(Tabla12[[#This Row],[codigo]],Tabla5[codigo],Tabla5[Lugar Funciones])</f>
        <v>DIRECCION GENERAL DE MUSEOS</v>
      </c>
      <c r="H1017" s="45" t="str">
        <f>Tabla12[[#This Row],[TIPO]]</f>
        <v>FIJO</v>
      </c>
      <c r="I1017" s="45" t="e">
        <f>_xlfn.XLOOKUP(Tabla12[[#This Row],[nodoc]],'[1]Temporales 2022'!$B$146:$B$362,'[1]Temporales 2022'!$F$146:$F$362)</f>
        <v>#N/A</v>
      </c>
      <c r="J1017" s="45" t="e">
        <f>_xlfn.XLOOKUP(Tabla12[[#This Row],[nodoc]],'[1]Temporales 2022'!$B$146:$B$362,'[1]Temporales 2022'!$G$146:$G$362)</f>
        <v>#N/A</v>
      </c>
      <c r="K1017" s="43">
        <v>15000</v>
      </c>
      <c r="L1017" s="46">
        <v>0</v>
      </c>
      <c r="M1017" s="43">
        <v>456</v>
      </c>
      <c r="N1017" s="43">
        <v>430.5</v>
      </c>
      <c r="O1017" s="44">
        <f>+Tabla12[[#This Row],[sbruto]]-Tabla12[[#This Row],[Impuesto Sobre la R]]-Tabla12[[#This Row],[Seguro Familiar de]]-Tabla12[[#This Row],[AFP]]-Tabla12[[#This Row],[sneto]]</f>
        <v>11281.11</v>
      </c>
      <c r="P1017" s="41">
        <v>2832.39</v>
      </c>
      <c r="Q1017" s="15" t="str" cm="1">
        <f t="array" ref="Q1017">_xlfn.XLOOKUP(Tabla12[[#This Row],[codigo]],Tabla5[codigo],LEFT(Tabla5[Genero],1))</f>
        <v>F</v>
      </c>
      <c r="R1017" s="15" t="str">
        <f>_xlfn.XLOOKUP(Tabla12[[#This Row],[codigo]],Tabla5[codigo],Tabla5[Lugar Funciones Codigo])</f>
        <v>01.83.03.04</v>
      </c>
    </row>
    <row r="1018" spans="1:18">
      <c r="A1018" s="40" t="s">
        <v>11</v>
      </c>
      <c r="B1018" s="40" t="str">
        <f t="shared" si="15"/>
        <v>2.1.1.1.0101300366661</v>
      </c>
      <c r="C1018" s="40" t="str">
        <f>_xlfn.XLOOKUP(A1018,ctas[Tipo Empleado],ctas[cta])</f>
        <v>2.1.1.1.01</v>
      </c>
      <c r="D1018" s="40" t="s">
        <v>2662</v>
      </c>
      <c r="E1018" s="40" t="str">
        <f>_xlfn.XLOOKUP(Tabla12[[#This Row],[codigo]],Tabla5[codigo],Tabla5[Empleado])</f>
        <v>MILAGROS CRISTINA SANTANA SOTO</v>
      </c>
      <c r="F1018" s="40" t="str">
        <f>_xlfn.XLOOKUP(Tabla12[[#This Row],[codigo]],Tabla5[codigo],Tabla5[Cargo])</f>
        <v>CONSERJE</v>
      </c>
      <c r="G1018" s="40" t="str">
        <f>_xlfn.XLOOKUP(Tabla12[[#This Row],[codigo]],Tabla5[codigo],Tabla5[Lugar Funciones])</f>
        <v>DIRECCION GENERAL DE MUSEOS</v>
      </c>
      <c r="H1018" s="43" t="str">
        <f>Tabla12[[#This Row],[TIPO]]</f>
        <v>FIJO</v>
      </c>
      <c r="I1018" s="43" t="e">
        <f>_xlfn.XLOOKUP(Tabla12[[#This Row],[nodoc]],'[1]Temporales 2022'!$B$146:$B$362,'[1]Temporales 2022'!$F$146:$F$362)</f>
        <v>#N/A</v>
      </c>
      <c r="J1018" s="43" t="e">
        <f>_xlfn.XLOOKUP(Tabla12[[#This Row],[nodoc]],'[1]Temporales 2022'!$B$146:$B$362,'[1]Temporales 2022'!$G$146:$G$362)</f>
        <v>#N/A</v>
      </c>
      <c r="K1018" s="43">
        <v>15000</v>
      </c>
      <c r="L1018" s="44">
        <v>0</v>
      </c>
      <c r="M1018" s="43">
        <v>456</v>
      </c>
      <c r="N1018" s="43">
        <v>430.5</v>
      </c>
      <c r="O1018" s="44">
        <f>+Tabla12[[#This Row],[sbruto]]-Tabla12[[#This Row],[Impuesto Sobre la R]]-Tabla12[[#This Row],[Seguro Familiar de]]-Tabla12[[#This Row],[AFP]]-Tabla12[[#This Row],[sneto]]</f>
        <v>4765.3899999999994</v>
      </c>
      <c r="P1018" s="41">
        <v>9348.11</v>
      </c>
      <c r="Q1018" s="15" t="str" cm="1">
        <f t="array" ref="Q1018">_xlfn.XLOOKUP(Tabla12[[#This Row],[codigo]],Tabla5[codigo],LEFT(Tabla5[Genero],1))</f>
        <v>F</v>
      </c>
      <c r="R1018" s="15" t="str">
        <f>_xlfn.XLOOKUP(Tabla12[[#This Row],[codigo]],Tabla5[codigo],Tabla5[Lugar Funciones Codigo])</f>
        <v>01.83.03.04</v>
      </c>
    </row>
    <row r="1019" spans="1:18">
      <c r="A1019" s="40" t="s">
        <v>11</v>
      </c>
      <c r="B1019" s="40" t="str">
        <f t="shared" si="15"/>
        <v>2.1.1.1.0100109104927</v>
      </c>
      <c r="C1019" s="40" t="str">
        <f>_xlfn.XLOOKUP(A1019,ctas[Tipo Empleado],ctas[cta])</f>
        <v>2.1.1.1.01</v>
      </c>
      <c r="D1019" s="40" t="s">
        <v>1536</v>
      </c>
      <c r="E1019" s="40" t="str">
        <f>_xlfn.XLOOKUP(Tabla12[[#This Row],[codigo]],Tabla5[codigo],Tabla5[Empleado])</f>
        <v>MINERVA ALTAGRACIA DE PAULA MARTINEZ</v>
      </c>
      <c r="F1019" s="40" t="str">
        <f>_xlfn.XLOOKUP(Tabla12[[#This Row],[codigo]],Tabla5[codigo],Tabla5[Cargo])</f>
        <v>CONSERJE</v>
      </c>
      <c r="G1019" s="40" t="str">
        <f>_xlfn.XLOOKUP(Tabla12[[#This Row],[codigo]],Tabla5[codigo],Tabla5[Lugar Funciones])</f>
        <v>DIRECCION GENERAL DE MUSEOS</v>
      </c>
      <c r="H1019" s="45" t="str">
        <f>Tabla12[[#This Row],[TIPO]]</f>
        <v>FIJO</v>
      </c>
      <c r="I1019" s="45" t="e">
        <f>_xlfn.XLOOKUP(Tabla12[[#This Row],[nodoc]],'[1]Temporales 2022'!$B$146:$B$362,'[1]Temporales 2022'!$F$146:$F$362)</f>
        <v>#N/A</v>
      </c>
      <c r="J1019" s="45" t="e">
        <f>_xlfn.XLOOKUP(Tabla12[[#This Row],[nodoc]],'[1]Temporales 2022'!$B$146:$B$362,'[1]Temporales 2022'!$G$146:$G$362)</f>
        <v>#N/A</v>
      </c>
      <c r="K1019" s="43">
        <v>15000</v>
      </c>
      <c r="L1019" s="46">
        <v>0</v>
      </c>
      <c r="M1019" s="43">
        <v>456</v>
      </c>
      <c r="N1019" s="43">
        <v>430.5</v>
      </c>
      <c r="O1019" s="44">
        <f>+Tabla12[[#This Row],[sbruto]]-Tabla12[[#This Row],[Impuesto Sobre la R]]-Tabla12[[#This Row],[Seguro Familiar de]]-Tabla12[[#This Row],[AFP]]-Tabla12[[#This Row],[sneto]]</f>
        <v>11299.119999999999</v>
      </c>
      <c r="P1019" s="41">
        <v>2814.38</v>
      </c>
      <c r="Q1019" s="15" t="str" cm="1">
        <f t="array" ref="Q1019">_xlfn.XLOOKUP(Tabla12[[#This Row],[codigo]],Tabla5[codigo],LEFT(Tabla5[Genero],1))</f>
        <v>F</v>
      </c>
      <c r="R1019" s="15" t="str">
        <f>_xlfn.XLOOKUP(Tabla12[[#This Row],[codigo]],Tabla5[codigo],Tabla5[Lugar Funciones Codigo])</f>
        <v>01.83.03.04</v>
      </c>
    </row>
    <row r="1020" spans="1:18">
      <c r="A1020" s="40" t="s">
        <v>11</v>
      </c>
      <c r="B1020" s="40" t="str">
        <f t="shared" si="15"/>
        <v>2.1.1.1.0122300152372</v>
      </c>
      <c r="C1020" s="40" t="str">
        <f>_xlfn.XLOOKUP(A1020,ctas[Tipo Empleado],ctas[cta])</f>
        <v>2.1.1.1.01</v>
      </c>
      <c r="D1020" s="40" t="s">
        <v>2674</v>
      </c>
      <c r="E1020" s="40" t="str">
        <f>_xlfn.XLOOKUP(Tabla12[[#This Row],[codigo]],Tabla5[codigo],Tabla5[Empleado])</f>
        <v>ODALIS PAULINO CORREA</v>
      </c>
      <c r="F1020" s="40" t="str">
        <f>_xlfn.XLOOKUP(Tabla12[[#This Row],[codigo]],Tabla5[codigo],Tabla5[Cargo])</f>
        <v>VIGILANTE</v>
      </c>
      <c r="G1020" s="40" t="str">
        <f>_xlfn.XLOOKUP(Tabla12[[#This Row],[codigo]],Tabla5[codigo],Tabla5[Lugar Funciones])</f>
        <v>DIRECCION GENERAL DE MUSEOS</v>
      </c>
      <c r="H1020" s="45" t="str">
        <f>Tabla12[[#This Row],[TIPO]]</f>
        <v>FIJO</v>
      </c>
      <c r="I1020" s="45" t="e">
        <f>_xlfn.XLOOKUP(Tabla12[[#This Row],[nodoc]],'[1]Temporales 2022'!$B$146:$B$362,'[1]Temporales 2022'!$F$146:$F$362)</f>
        <v>#N/A</v>
      </c>
      <c r="J1020" s="45" t="e">
        <f>_xlfn.XLOOKUP(Tabla12[[#This Row],[nodoc]],'[1]Temporales 2022'!$B$146:$B$362,'[1]Temporales 2022'!$G$146:$G$362)</f>
        <v>#N/A</v>
      </c>
      <c r="K1020" s="43">
        <v>15000</v>
      </c>
      <c r="L1020" s="46">
        <v>0</v>
      </c>
      <c r="M1020" s="43">
        <v>456</v>
      </c>
      <c r="N1020" s="43">
        <v>430.5</v>
      </c>
      <c r="O1020" s="44">
        <f>+Tabla12[[#This Row],[sbruto]]-Tabla12[[#This Row],[Impuesto Sobre la R]]-Tabla12[[#This Row],[Seguro Familiar de]]-Tabla12[[#This Row],[AFP]]-Tabla12[[#This Row],[sneto]]</f>
        <v>25</v>
      </c>
      <c r="P1020" s="41">
        <v>14088.5</v>
      </c>
      <c r="Q1020" s="15" t="str" cm="1">
        <f t="array" ref="Q1020">_xlfn.XLOOKUP(Tabla12[[#This Row],[codigo]],Tabla5[codigo],LEFT(Tabla5[Genero],1))</f>
        <v>M</v>
      </c>
      <c r="R1020" s="15" t="str">
        <f>_xlfn.XLOOKUP(Tabla12[[#This Row],[codigo]],Tabla5[codigo],Tabla5[Lugar Funciones Codigo])</f>
        <v>01.83.03.04</v>
      </c>
    </row>
    <row r="1021" spans="1:18">
      <c r="A1021" s="40" t="s">
        <v>11</v>
      </c>
      <c r="B1021" s="40" t="str">
        <f t="shared" si="15"/>
        <v>2.1.1.1.0102200126536</v>
      </c>
      <c r="C1021" s="40" t="str">
        <f>_xlfn.XLOOKUP(A1021,ctas[Tipo Empleado],ctas[cta])</f>
        <v>2.1.1.1.01</v>
      </c>
      <c r="D1021" s="40" t="s">
        <v>2702</v>
      </c>
      <c r="E1021" s="40" t="str">
        <f>_xlfn.XLOOKUP(Tabla12[[#This Row],[codigo]],Tabla5[codigo],Tabla5[Empleado])</f>
        <v>ROSIBELIS HERASME NOVAS</v>
      </c>
      <c r="F1021" s="40" t="str">
        <f>_xlfn.XLOOKUP(Tabla12[[#This Row],[codigo]],Tabla5[codigo],Tabla5[Cargo])</f>
        <v>CONSERJE</v>
      </c>
      <c r="G1021" s="40" t="str">
        <f>_xlfn.XLOOKUP(Tabla12[[#This Row],[codigo]],Tabla5[codigo],Tabla5[Lugar Funciones])</f>
        <v>DIRECCION GENERAL DE MUSEOS</v>
      </c>
      <c r="H1021" s="43" t="str">
        <f>Tabla12[[#This Row],[TIPO]]</f>
        <v>FIJO</v>
      </c>
      <c r="I1021" s="43" t="e">
        <f>_xlfn.XLOOKUP(Tabla12[[#This Row],[nodoc]],'[1]Temporales 2022'!$B$146:$B$362,'[1]Temporales 2022'!$F$146:$F$362)</f>
        <v>#N/A</v>
      </c>
      <c r="J1021" s="43" t="e">
        <f>_xlfn.XLOOKUP(Tabla12[[#This Row],[nodoc]],'[1]Temporales 2022'!$B$146:$B$362,'[1]Temporales 2022'!$G$146:$G$362)</f>
        <v>#N/A</v>
      </c>
      <c r="K1021" s="43">
        <v>15000</v>
      </c>
      <c r="L1021" s="44">
        <v>0</v>
      </c>
      <c r="M1021" s="43">
        <v>456</v>
      </c>
      <c r="N1021" s="43">
        <v>430.5</v>
      </c>
      <c r="O1021" s="44">
        <f>+Tabla12[[#This Row],[sbruto]]-Tabla12[[#This Row],[Impuesto Sobre la R]]-Tabla12[[#This Row],[Seguro Familiar de]]-Tabla12[[#This Row],[AFP]]-Tabla12[[#This Row],[sneto]]</f>
        <v>3371</v>
      </c>
      <c r="P1021" s="41">
        <v>10742.5</v>
      </c>
      <c r="Q1021" s="15" t="str" cm="1">
        <f t="array" ref="Q1021">_xlfn.XLOOKUP(Tabla12[[#This Row],[codigo]],Tabla5[codigo],LEFT(Tabla5[Genero],1))</f>
        <v>F</v>
      </c>
      <c r="R1021" s="15" t="str">
        <f>_xlfn.XLOOKUP(Tabla12[[#This Row],[codigo]],Tabla5[codigo],Tabla5[Lugar Funciones Codigo])</f>
        <v>01.83.03.04</v>
      </c>
    </row>
    <row r="1022" spans="1:18">
      <c r="A1022" s="40" t="s">
        <v>11</v>
      </c>
      <c r="B1022" s="40" t="str">
        <f t="shared" si="15"/>
        <v>2.1.1.1.0100117313148</v>
      </c>
      <c r="C1022" s="40" t="str">
        <f>_xlfn.XLOOKUP(A1022,ctas[Tipo Empleado],ctas[cta])</f>
        <v>2.1.1.1.01</v>
      </c>
      <c r="D1022" s="40" t="s">
        <v>2710</v>
      </c>
      <c r="E1022" s="40" t="str">
        <f>_xlfn.XLOOKUP(Tabla12[[#This Row],[codigo]],Tabla5[codigo],Tabla5[Empleado])</f>
        <v>SENEIDA CASTILLO MONTERO</v>
      </c>
      <c r="F1022" s="40" t="str">
        <f>_xlfn.XLOOKUP(Tabla12[[#This Row],[codigo]],Tabla5[codigo],Tabla5[Cargo])</f>
        <v>CONSERJE</v>
      </c>
      <c r="G1022" s="40" t="str">
        <f>_xlfn.XLOOKUP(Tabla12[[#This Row],[codigo]],Tabla5[codigo],Tabla5[Lugar Funciones])</f>
        <v>DIRECCION GENERAL DE MUSEOS</v>
      </c>
      <c r="H1022" s="45" t="str">
        <f>Tabla12[[#This Row],[TIPO]]</f>
        <v>FIJO</v>
      </c>
      <c r="I1022" s="45" t="e">
        <f>_xlfn.XLOOKUP(Tabla12[[#This Row],[nodoc]],'[1]Temporales 2022'!$B$146:$B$362,'[1]Temporales 2022'!$F$146:$F$362)</f>
        <v>#N/A</v>
      </c>
      <c r="J1022" s="45" t="e">
        <f>_xlfn.XLOOKUP(Tabla12[[#This Row],[nodoc]],'[1]Temporales 2022'!$B$146:$B$362,'[1]Temporales 2022'!$G$146:$G$362)</f>
        <v>#N/A</v>
      </c>
      <c r="K1022" s="43">
        <v>15000</v>
      </c>
      <c r="L1022" s="46">
        <v>0</v>
      </c>
      <c r="M1022" s="43">
        <v>456</v>
      </c>
      <c r="N1022" s="43">
        <v>430.5</v>
      </c>
      <c r="O1022" s="44">
        <f>+Tabla12[[#This Row],[sbruto]]-Tabla12[[#This Row],[Impuesto Sobre la R]]-Tabla12[[#This Row],[Seguro Familiar de]]-Tabla12[[#This Row],[AFP]]-Tabla12[[#This Row],[sneto]]</f>
        <v>7131.4</v>
      </c>
      <c r="P1022" s="41">
        <v>6982.1</v>
      </c>
      <c r="Q1022" s="15" t="str" cm="1">
        <f t="array" ref="Q1022">_xlfn.XLOOKUP(Tabla12[[#This Row],[codigo]],Tabla5[codigo],LEFT(Tabla5[Genero],1))</f>
        <v>F</v>
      </c>
      <c r="R1022" s="15" t="str">
        <f>_xlfn.XLOOKUP(Tabla12[[#This Row],[codigo]],Tabla5[codigo],Tabla5[Lugar Funciones Codigo])</f>
        <v>01.83.03.04</v>
      </c>
    </row>
    <row r="1023" spans="1:18">
      <c r="A1023" s="40" t="s">
        <v>11</v>
      </c>
      <c r="B1023" s="40" t="str">
        <f t="shared" si="15"/>
        <v>2.1.1.1.0100107482721</v>
      </c>
      <c r="C1023" s="40" t="str">
        <f>_xlfn.XLOOKUP(A1023,ctas[Tipo Empleado],ctas[cta])</f>
        <v>2.1.1.1.01</v>
      </c>
      <c r="D1023" s="40" t="s">
        <v>2628</v>
      </c>
      <c r="E1023" s="40" t="str">
        <f>_xlfn.XLOOKUP(Tabla12[[#This Row],[codigo]],Tabla5[codigo],Tabla5[Empleado])</f>
        <v>JULIO NELSON DURAN SANCHEZ</v>
      </c>
      <c r="F1023" s="40" t="str">
        <f>_xlfn.XLOOKUP(Tabla12[[#This Row],[codigo]],Tabla5[codigo],Tabla5[Cargo])</f>
        <v>ENCARGADO DE BIBLIOTECA</v>
      </c>
      <c r="G1023" s="40" t="str">
        <f>_xlfn.XLOOKUP(Tabla12[[#This Row],[codigo]],Tabla5[codigo],Tabla5[Lugar Funciones])</f>
        <v>DIRECCION GENERAL DE MUSEOS</v>
      </c>
      <c r="H1023" s="45" t="str">
        <f>Tabla12[[#This Row],[TIPO]]</f>
        <v>FIJO</v>
      </c>
      <c r="I1023" s="45" t="e">
        <f>_xlfn.XLOOKUP(Tabla12[[#This Row],[nodoc]],'[1]Temporales 2022'!$B$146:$B$362,'[1]Temporales 2022'!$F$146:$F$362)</f>
        <v>#N/A</v>
      </c>
      <c r="J1023" s="45" t="e">
        <f>_xlfn.XLOOKUP(Tabla12[[#This Row],[nodoc]],'[1]Temporales 2022'!$B$146:$B$362,'[1]Temporales 2022'!$G$146:$G$362)</f>
        <v>#N/A</v>
      </c>
      <c r="K1023" s="43">
        <v>14591.03</v>
      </c>
      <c r="L1023" s="46">
        <v>0</v>
      </c>
      <c r="M1023" s="43">
        <v>443.57</v>
      </c>
      <c r="N1023" s="43">
        <v>418.76</v>
      </c>
      <c r="O1023" s="44">
        <f>+Tabla12[[#This Row],[sbruto]]-Tabla12[[#This Row],[Impuesto Sobre la R]]-Tabla12[[#This Row],[Seguro Familiar de]]-Tabla12[[#This Row],[AFP]]-Tabla12[[#This Row],[sneto]]</f>
        <v>10997.060000000001</v>
      </c>
      <c r="P1023" s="41">
        <v>2731.64</v>
      </c>
      <c r="Q1023" s="15" t="str" cm="1">
        <f t="array" ref="Q1023">_xlfn.XLOOKUP(Tabla12[[#This Row],[codigo]],Tabla5[codigo],LEFT(Tabla5[Genero],1))</f>
        <v>M</v>
      </c>
      <c r="R1023" s="15" t="str">
        <f>_xlfn.XLOOKUP(Tabla12[[#This Row],[codigo]],Tabla5[codigo],Tabla5[Lugar Funciones Codigo])</f>
        <v>01.83.03.04</v>
      </c>
    </row>
    <row r="1024" spans="1:18">
      <c r="A1024" s="40" t="s">
        <v>11</v>
      </c>
      <c r="B1024" s="40" t="str">
        <f t="shared" si="15"/>
        <v>2.1.1.1.0103200360935</v>
      </c>
      <c r="C1024" s="40" t="str">
        <f>_xlfn.XLOOKUP(A1024,ctas[Tipo Empleado],ctas[cta])</f>
        <v>2.1.1.1.01</v>
      </c>
      <c r="D1024" s="40" t="s">
        <v>2518</v>
      </c>
      <c r="E1024" s="40" t="str">
        <f>_xlfn.XLOOKUP(Tabla12[[#This Row],[codigo]],Tabla5[codigo],Tabla5[Empleado])</f>
        <v>CARMEN DORYS BAEZ GUZMAN</v>
      </c>
      <c r="F1024" s="40" t="str">
        <f>_xlfn.XLOOKUP(Tabla12[[#This Row],[codigo]],Tabla5[codigo],Tabla5[Cargo])</f>
        <v>GUIA DE MUSEO</v>
      </c>
      <c r="G1024" s="40" t="str">
        <f>_xlfn.XLOOKUP(Tabla12[[#This Row],[codigo]],Tabla5[codigo],Tabla5[Lugar Funciones])</f>
        <v>DIRECCION GENERAL DE MUSEOS</v>
      </c>
      <c r="H1024" s="45" t="str">
        <f>Tabla12[[#This Row],[TIPO]]</f>
        <v>FIJO</v>
      </c>
      <c r="I1024" s="45" t="e">
        <f>_xlfn.XLOOKUP(Tabla12[[#This Row],[nodoc]],'[1]Temporales 2022'!$B$146:$B$362,'[1]Temporales 2022'!$F$146:$F$362)</f>
        <v>#N/A</v>
      </c>
      <c r="J1024" s="45" t="e">
        <f>_xlfn.XLOOKUP(Tabla12[[#This Row],[nodoc]],'[1]Temporales 2022'!$B$146:$B$362,'[1]Temporales 2022'!$G$146:$G$362)</f>
        <v>#N/A</v>
      </c>
      <c r="K1024" s="43">
        <v>12650</v>
      </c>
      <c r="L1024" s="46">
        <v>0</v>
      </c>
      <c r="M1024" s="43">
        <v>384.56</v>
      </c>
      <c r="N1024" s="43">
        <v>363.06</v>
      </c>
      <c r="O1024" s="44">
        <f>+Tabla12[[#This Row],[sbruto]]-Tabla12[[#This Row],[Impuesto Sobre la R]]-Tabla12[[#This Row],[Seguro Familiar de]]-Tabla12[[#This Row],[AFP]]-Tabla12[[#This Row],[sneto]]</f>
        <v>325.00000000000182</v>
      </c>
      <c r="P1024" s="41">
        <v>11577.38</v>
      </c>
      <c r="Q1024" s="15" t="str" cm="1">
        <f t="array" ref="Q1024">_xlfn.XLOOKUP(Tabla12[[#This Row],[codigo]],Tabla5[codigo],LEFT(Tabla5[Genero],1))</f>
        <v>F</v>
      </c>
      <c r="R1024" s="15" t="str">
        <f>_xlfn.XLOOKUP(Tabla12[[#This Row],[codigo]],Tabla5[codigo],Tabla5[Lugar Funciones Codigo])</f>
        <v>01.83.03.04</v>
      </c>
    </row>
    <row r="1025" spans="1:18">
      <c r="A1025" s="40" t="s">
        <v>11</v>
      </c>
      <c r="B1025" s="40" t="str">
        <f t="shared" si="15"/>
        <v>2.1.1.1.0103105079028</v>
      </c>
      <c r="C1025" s="40" t="str">
        <f>_xlfn.XLOOKUP(A1025,ctas[Tipo Empleado],ctas[cta])</f>
        <v>2.1.1.1.01</v>
      </c>
      <c r="D1025" s="40" t="s">
        <v>1491</v>
      </c>
      <c r="E1025" s="40" t="str">
        <f>_xlfn.XLOOKUP(Tabla12[[#This Row],[codigo]],Tabla5[codigo],Tabla5[Empleado])</f>
        <v>HAIRO JAVIER TAVAREZ</v>
      </c>
      <c r="F1025" s="40" t="str">
        <f>_xlfn.XLOOKUP(Tabla12[[#This Row],[codigo]],Tabla5[codigo],Tabla5[Cargo])</f>
        <v>GUIA DE MUSEO</v>
      </c>
      <c r="G1025" s="40" t="str">
        <f>_xlfn.XLOOKUP(Tabla12[[#This Row],[codigo]],Tabla5[codigo],Tabla5[Lugar Funciones])</f>
        <v>DIRECCION GENERAL DE MUSEOS</v>
      </c>
      <c r="H1025" s="45" t="str">
        <f>Tabla12[[#This Row],[TIPO]]</f>
        <v>FIJO</v>
      </c>
      <c r="I1025" s="45" t="e">
        <f>_xlfn.XLOOKUP(Tabla12[[#This Row],[nodoc]],'[1]Temporales 2022'!$B$146:$B$362,'[1]Temporales 2022'!$F$146:$F$362)</f>
        <v>#N/A</v>
      </c>
      <c r="J1025" s="45" t="e">
        <f>_xlfn.XLOOKUP(Tabla12[[#This Row],[nodoc]],'[1]Temporales 2022'!$B$146:$B$362,'[1]Temporales 2022'!$G$146:$G$362)</f>
        <v>#N/A</v>
      </c>
      <c r="K1025" s="43">
        <v>12650</v>
      </c>
      <c r="L1025" s="46">
        <v>0</v>
      </c>
      <c r="M1025" s="43">
        <v>384.56</v>
      </c>
      <c r="N1025" s="43">
        <v>363.06</v>
      </c>
      <c r="O1025" s="44">
        <f>+Tabla12[[#This Row],[sbruto]]-Tabla12[[#This Row],[Impuesto Sobre la R]]-Tabla12[[#This Row],[Seguro Familiar de]]-Tabla12[[#This Row],[AFP]]-Tabla12[[#This Row],[sneto]]</f>
        <v>1375.1200000000008</v>
      </c>
      <c r="P1025" s="41">
        <v>10527.26</v>
      </c>
      <c r="Q1025" s="15" t="str" cm="1">
        <f t="array" ref="Q1025">_xlfn.XLOOKUP(Tabla12[[#This Row],[codigo]],Tabla5[codigo],LEFT(Tabla5[Genero],1))</f>
        <v>M</v>
      </c>
      <c r="R1025" s="15" t="str">
        <f>_xlfn.XLOOKUP(Tabla12[[#This Row],[codigo]],Tabla5[codigo],Tabla5[Lugar Funciones Codigo])</f>
        <v>01.83.03.04</v>
      </c>
    </row>
    <row r="1026" spans="1:18">
      <c r="A1026" s="40" t="s">
        <v>11</v>
      </c>
      <c r="B1026" s="40" t="str">
        <f t="shared" ref="B1026:B1089" si="16">C1026&amp;D1026</f>
        <v>2.1.1.1.0103104997576</v>
      </c>
      <c r="C1026" s="40" t="str">
        <f>_xlfn.XLOOKUP(A1026,ctas[Tipo Empleado],ctas[cta])</f>
        <v>2.1.1.1.01</v>
      </c>
      <c r="D1026" s="40" t="s">
        <v>2594</v>
      </c>
      <c r="E1026" s="40" t="str">
        <f>_xlfn.XLOOKUP(Tabla12[[#This Row],[codigo]],Tabla5[codigo],Tabla5[Empleado])</f>
        <v>JONATA VLADIMIR BEARD ALMONTE</v>
      </c>
      <c r="F1026" s="40" t="str">
        <f>_xlfn.XLOOKUP(Tabla12[[#This Row],[codigo]],Tabla5[codigo],Tabla5[Cargo])</f>
        <v>GUIA DE MUSEO</v>
      </c>
      <c r="G1026" s="40" t="str">
        <f>_xlfn.XLOOKUP(Tabla12[[#This Row],[codigo]],Tabla5[codigo],Tabla5[Lugar Funciones])</f>
        <v>DIRECCION GENERAL DE MUSEOS</v>
      </c>
      <c r="H1026" s="45" t="str">
        <f>Tabla12[[#This Row],[TIPO]]</f>
        <v>FIJO</v>
      </c>
      <c r="I1026" s="45" t="e">
        <f>_xlfn.XLOOKUP(Tabla12[[#This Row],[nodoc]],'[1]Temporales 2022'!$B$146:$B$362,'[1]Temporales 2022'!$F$146:$F$362)</f>
        <v>#N/A</v>
      </c>
      <c r="J1026" s="45" t="e">
        <f>_xlfn.XLOOKUP(Tabla12[[#This Row],[nodoc]],'[1]Temporales 2022'!$B$146:$B$362,'[1]Temporales 2022'!$G$146:$G$362)</f>
        <v>#N/A</v>
      </c>
      <c r="K1026" s="43">
        <v>12650</v>
      </c>
      <c r="L1026" s="46">
        <v>0</v>
      </c>
      <c r="M1026" s="43">
        <v>384.56</v>
      </c>
      <c r="N1026" s="43">
        <v>363.06</v>
      </c>
      <c r="O1026" s="44">
        <f>+Tabla12[[#This Row],[sbruto]]-Tabla12[[#This Row],[Impuesto Sobre la R]]-Tabla12[[#This Row],[Seguro Familiar de]]-Tabla12[[#This Row],[AFP]]-Tabla12[[#This Row],[sneto]]</f>
        <v>2725.2400000000016</v>
      </c>
      <c r="P1026" s="41">
        <v>9177.14</v>
      </c>
      <c r="Q1026" s="15" t="str" cm="1">
        <f t="array" ref="Q1026">_xlfn.XLOOKUP(Tabla12[[#This Row],[codigo]],Tabla5[codigo],LEFT(Tabla5[Genero],1))</f>
        <v>M</v>
      </c>
      <c r="R1026" s="15" t="str">
        <f>_xlfn.XLOOKUP(Tabla12[[#This Row],[codigo]],Tabla5[codigo],Tabla5[Lugar Funciones Codigo])</f>
        <v>01.83.03.04</v>
      </c>
    </row>
    <row r="1027" spans="1:18">
      <c r="A1027" s="40" t="s">
        <v>11</v>
      </c>
      <c r="B1027" s="40" t="str">
        <f t="shared" si="16"/>
        <v>2.1.1.1.0100103388179</v>
      </c>
      <c r="C1027" s="40" t="str">
        <f>_xlfn.XLOOKUP(A1027,ctas[Tipo Empleado],ctas[cta])</f>
        <v>2.1.1.1.01</v>
      </c>
      <c r="D1027" s="40" t="s">
        <v>2614</v>
      </c>
      <c r="E1027" s="40" t="str">
        <f>_xlfn.XLOOKUP(Tabla12[[#This Row],[codigo]],Tabla5[codigo],Tabla5[Empleado])</f>
        <v>JUAN AGUSTIN GARCIA MATEO</v>
      </c>
      <c r="F1027" s="40" t="str">
        <f>_xlfn.XLOOKUP(Tabla12[[#This Row],[codigo]],Tabla5[codigo],Tabla5[Cargo])</f>
        <v>SUPERVISOR (A) DE SALA</v>
      </c>
      <c r="G1027" s="40" t="str">
        <f>_xlfn.XLOOKUP(Tabla12[[#This Row],[codigo]],Tabla5[codigo],Tabla5[Lugar Funciones])</f>
        <v>DIRECCION GENERAL DE MUSEOS</v>
      </c>
      <c r="H1027" s="45" t="str">
        <f>Tabla12[[#This Row],[TIPO]]</f>
        <v>FIJO</v>
      </c>
      <c r="I1027" s="45" t="e">
        <f>_xlfn.XLOOKUP(Tabla12[[#This Row],[nodoc]],'[1]Temporales 2022'!$B$146:$B$362,'[1]Temporales 2022'!$F$146:$F$362)</f>
        <v>#N/A</v>
      </c>
      <c r="J1027" s="45" t="e">
        <f>_xlfn.XLOOKUP(Tabla12[[#This Row],[nodoc]],'[1]Temporales 2022'!$B$146:$B$362,'[1]Temporales 2022'!$G$146:$G$362)</f>
        <v>#N/A</v>
      </c>
      <c r="K1027" s="43">
        <v>12311.75</v>
      </c>
      <c r="L1027" s="46">
        <v>0</v>
      </c>
      <c r="M1027" s="43">
        <v>374.28</v>
      </c>
      <c r="N1027" s="43">
        <v>353.35</v>
      </c>
      <c r="O1027" s="44">
        <f>+Tabla12[[#This Row],[sbruto]]-Tabla12[[#This Row],[Impuesto Sobre la R]]-Tabla12[[#This Row],[Seguro Familiar de]]-Tabla12[[#This Row],[AFP]]-Tabla12[[#This Row],[sneto]]</f>
        <v>740.34999999999854</v>
      </c>
      <c r="P1027" s="41">
        <v>10843.77</v>
      </c>
      <c r="Q1027" s="15" t="str" cm="1">
        <f t="array" ref="Q1027">_xlfn.XLOOKUP(Tabla12[[#This Row],[codigo]],Tabla5[codigo],LEFT(Tabla5[Genero],1))</f>
        <v>M</v>
      </c>
      <c r="R1027" s="15" t="str">
        <f>_xlfn.XLOOKUP(Tabla12[[#This Row],[codigo]],Tabla5[codigo],Tabla5[Lugar Funciones Codigo])</f>
        <v>01.83.03.04</v>
      </c>
    </row>
    <row r="1028" spans="1:18">
      <c r="A1028" s="40" t="s">
        <v>11</v>
      </c>
      <c r="B1028" s="40" t="str">
        <f t="shared" si="16"/>
        <v>2.1.1.1.0100110242708</v>
      </c>
      <c r="C1028" s="40" t="str">
        <f>_xlfn.XLOOKUP(A1028,ctas[Tipo Empleado],ctas[cta])</f>
        <v>2.1.1.1.01</v>
      </c>
      <c r="D1028" s="40" t="s">
        <v>1453</v>
      </c>
      <c r="E1028" s="40" t="str">
        <f>_xlfn.XLOOKUP(Tabla12[[#This Row],[codigo]],Tabla5[codigo],Tabla5[Empleado])</f>
        <v>ALBINA ENCARNACION MARTINEZ</v>
      </c>
      <c r="F1028" s="40" t="str">
        <f>_xlfn.XLOOKUP(Tabla12[[#This Row],[codigo]],Tabla5[codigo],Tabla5[Cargo])</f>
        <v>RECEPCIONISTA</v>
      </c>
      <c r="G1028" s="40" t="str">
        <f>_xlfn.XLOOKUP(Tabla12[[#This Row],[codigo]],Tabla5[codigo],Tabla5[Lugar Funciones])</f>
        <v>DIRECCION GENERAL DE MUSEOS</v>
      </c>
      <c r="H1028" s="43" t="str">
        <f>Tabla12[[#This Row],[TIPO]]</f>
        <v>FIJO</v>
      </c>
      <c r="I1028" s="43" t="e">
        <f>_xlfn.XLOOKUP(Tabla12[[#This Row],[nodoc]],'[1]Temporales 2022'!$B$146:$B$362,'[1]Temporales 2022'!$F$146:$F$362)</f>
        <v>#N/A</v>
      </c>
      <c r="J1028" s="43" t="e">
        <f>_xlfn.XLOOKUP(Tabla12[[#This Row],[nodoc]],'[1]Temporales 2022'!$B$146:$B$362,'[1]Temporales 2022'!$G$146:$G$362)</f>
        <v>#N/A</v>
      </c>
      <c r="K1028" s="43">
        <v>12242.81</v>
      </c>
      <c r="L1028" s="44">
        <v>0</v>
      </c>
      <c r="M1028" s="43">
        <v>372.18</v>
      </c>
      <c r="N1028" s="43">
        <v>351.37</v>
      </c>
      <c r="O1028" s="44">
        <f>+Tabla12[[#This Row],[sbruto]]-Tabla12[[#This Row],[Impuesto Sobre la R]]-Tabla12[[#This Row],[Seguro Familiar de]]-Tabla12[[#This Row],[AFP]]-Tabla12[[#This Row],[sneto]]</f>
        <v>374.99999999999818</v>
      </c>
      <c r="P1028" s="41">
        <v>11144.26</v>
      </c>
      <c r="Q1028" s="15" t="str" cm="1">
        <f t="array" ref="Q1028">_xlfn.XLOOKUP(Tabla12[[#This Row],[codigo]],Tabla5[codigo],LEFT(Tabla5[Genero],1))</f>
        <v>F</v>
      </c>
      <c r="R1028" s="15" t="str">
        <f>_xlfn.XLOOKUP(Tabla12[[#This Row],[codigo]],Tabla5[codigo],Tabla5[Lugar Funciones Codigo])</f>
        <v>01.83.03.04</v>
      </c>
    </row>
    <row r="1029" spans="1:18">
      <c r="A1029" s="40" t="s">
        <v>11</v>
      </c>
      <c r="B1029" s="40" t="str">
        <f t="shared" si="16"/>
        <v>2.1.1.1.0106500028284</v>
      </c>
      <c r="C1029" s="40" t="str">
        <f>_xlfn.XLOOKUP(A1029,ctas[Tipo Empleado],ctas[cta])</f>
        <v>2.1.1.1.01</v>
      </c>
      <c r="D1029" s="40" t="s">
        <v>2490</v>
      </c>
      <c r="E1029" s="40" t="str">
        <f>_xlfn.XLOOKUP(Tabla12[[#This Row],[codigo]],Tabla5[codigo],Tabla5[Empleado])</f>
        <v>AMERICA YNOCENCIA NEUMAN LORA</v>
      </c>
      <c r="F1029" s="40" t="str">
        <f>_xlfn.XLOOKUP(Tabla12[[#This Row],[codigo]],Tabla5[codigo],Tabla5[Cargo])</f>
        <v>SECRETARIA</v>
      </c>
      <c r="G1029" s="40" t="str">
        <f>_xlfn.XLOOKUP(Tabla12[[#This Row],[codigo]],Tabla5[codigo],Tabla5[Lugar Funciones])</f>
        <v>DIRECCION GENERAL DE MUSEOS</v>
      </c>
      <c r="H1029" s="45" t="str">
        <f>Tabla12[[#This Row],[TIPO]]</f>
        <v>FIJO</v>
      </c>
      <c r="I1029" s="45" t="e">
        <f>_xlfn.XLOOKUP(Tabla12[[#This Row],[nodoc]],'[1]Temporales 2022'!$B$146:$B$362,'[1]Temporales 2022'!$F$146:$F$362)</f>
        <v>#N/A</v>
      </c>
      <c r="J1029" s="45" t="e">
        <f>_xlfn.XLOOKUP(Tabla12[[#This Row],[nodoc]],'[1]Temporales 2022'!$B$146:$B$362,'[1]Temporales 2022'!$G$146:$G$362)</f>
        <v>#N/A</v>
      </c>
      <c r="K1029" s="43">
        <v>11875.35</v>
      </c>
      <c r="L1029" s="46">
        <v>0</v>
      </c>
      <c r="M1029" s="43">
        <v>361.01</v>
      </c>
      <c r="N1029" s="43">
        <v>340.82</v>
      </c>
      <c r="O1029" s="44">
        <f>+Tabla12[[#This Row],[sbruto]]-Tabla12[[#This Row],[Impuesto Sobre la R]]-Tabla12[[#This Row],[Seguro Familiar de]]-Tabla12[[#This Row],[AFP]]-Tabla12[[#This Row],[sneto]]</f>
        <v>1139.7800000000007</v>
      </c>
      <c r="P1029" s="41">
        <v>10033.74</v>
      </c>
      <c r="Q1029" s="15" t="str" cm="1">
        <f t="array" ref="Q1029">_xlfn.XLOOKUP(Tabla12[[#This Row],[codigo]],Tabla5[codigo],LEFT(Tabla5[Genero],1))</f>
        <v>F</v>
      </c>
      <c r="R1029" s="15" t="str">
        <f>_xlfn.XLOOKUP(Tabla12[[#This Row],[codigo]],Tabla5[codigo],Tabla5[Lugar Funciones Codigo])</f>
        <v>01.83.03.04</v>
      </c>
    </row>
    <row r="1030" spans="1:18">
      <c r="A1030" s="40" t="s">
        <v>11</v>
      </c>
      <c r="B1030" s="40" t="str">
        <f t="shared" si="16"/>
        <v>2.1.1.1.0100104554605</v>
      </c>
      <c r="C1030" s="40" t="str">
        <f>_xlfn.XLOOKUP(A1030,ctas[Tipo Empleado],ctas[cta])</f>
        <v>2.1.1.1.01</v>
      </c>
      <c r="D1030" s="40" t="s">
        <v>1493</v>
      </c>
      <c r="E1030" s="40" t="str">
        <f>_xlfn.XLOOKUP(Tabla12[[#This Row],[codigo]],Tabla5[codigo],Tabla5[Empleado])</f>
        <v>HEYDEI YSABEL CARRASCO VIDAL</v>
      </c>
      <c r="F1030" s="40" t="str">
        <f>_xlfn.XLOOKUP(Tabla12[[#This Row],[codigo]],Tabla5[codigo],Tabla5[Cargo])</f>
        <v>SEC. DEL ADMINISTRADOR</v>
      </c>
      <c r="G1030" s="40" t="str">
        <f>_xlfn.XLOOKUP(Tabla12[[#This Row],[codigo]],Tabla5[codigo],Tabla5[Lugar Funciones])</f>
        <v>DIRECCION GENERAL DE MUSEOS</v>
      </c>
      <c r="H1030" s="45" t="str">
        <f>Tabla12[[#This Row],[TIPO]]</f>
        <v>FIJO</v>
      </c>
      <c r="I1030" s="45" t="e">
        <f>_xlfn.XLOOKUP(Tabla12[[#This Row],[nodoc]],'[1]Temporales 2022'!$B$146:$B$362,'[1]Temporales 2022'!$F$146:$F$362)</f>
        <v>#N/A</v>
      </c>
      <c r="J1030" s="45" t="e">
        <f>_xlfn.XLOOKUP(Tabla12[[#This Row],[nodoc]],'[1]Temporales 2022'!$B$146:$B$362,'[1]Temporales 2022'!$G$146:$G$362)</f>
        <v>#N/A</v>
      </c>
      <c r="K1030" s="43">
        <v>11559.93</v>
      </c>
      <c r="L1030" s="46">
        <v>0</v>
      </c>
      <c r="M1030" s="43">
        <v>351.42</v>
      </c>
      <c r="N1030" s="43">
        <v>331.77</v>
      </c>
      <c r="O1030" s="44">
        <f>+Tabla12[[#This Row],[sbruto]]-Tabla12[[#This Row],[Impuesto Sobre la R]]-Tabla12[[#This Row],[Seguro Familiar de]]-Tabla12[[#This Row],[AFP]]-Tabla12[[#This Row],[sneto]]</f>
        <v>25</v>
      </c>
      <c r="P1030" s="41">
        <v>10851.74</v>
      </c>
      <c r="Q1030" s="15" t="str" cm="1">
        <f t="array" ref="Q1030">_xlfn.XLOOKUP(Tabla12[[#This Row],[codigo]],Tabla5[codigo],LEFT(Tabla5[Genero],1))</f>
        <v>F</v>
      </c>
      <c r="R1030" s="15" t="str">
        <f>_xlfn.XLOOKUP(Tabla12[[#This Row],[codigo]],Tabla5[codigo],Tabla5[Lugar Funciones Codigo])</f>
        <v>01.83.03.04</v>
      </c>
    </row>
    <row r="1031" spans="1:18">
      <c r="A1031" s="40" t="s">
        <v>11</v>
      </c>
      <c r="B1031" s="40" t="str">
        <f t="shared" si="16"/>
        <v>2.1.1.1.0100106569221</v>
      </c>
      <c r="C1031" s="40" t="str">
        <f>_xlfn.XLOOKUP(A1031,ctas[Tipo Empleado],ctas[cta])</f>
        <v>2.1.1.1.01</v>
      </c>
      <c r="D1031" s="40" t="s">
        <v>1500</v>
      </c>
      <c r="E1031" s="40" t="str">
        <f>_xlfn.XLOOKUP(Tabla12[[#This Row],[codigo]],Tabla5[codigo],Tabla5[Empleado])</f>
        <v>JOSE MANUEL AQUINO LARA</v>
      </c>
      <c r="F1031" s="40" t="str">
        <f>_xlfn.XLOOKUP(Tabla12[[#This Row],[codigo]],Tabla5[codigo],Tabla5[Cargo])</f>
        <v>GUIA</v>
      </c>
      <c r="G1031" s="40" t="str">
        <f>_xlfn.XLOOKUP(Tabla12[[#This Row],[codigo]],Tabla5[codigo],Tabla5[Lugar Funciones])</f>
        <v>DIRECCION GENERAL DE MUSEOS</v>
      </c>
      <c r="H1031" s="45" t="str">
        <f>Tabla12[[#This Row],[TIPO]]</f>
        <v>FIJO</v>
      </c>
      <c r="I1031" s="45" t="e">
        <f>_xlfn.XLOOKUP(Tabla12[[#This Row],[nodoc]],'[1]Temporales 2022'!$B$146:$B$362,'[1]Temporales 2022'!$F$146:$F$362)</f>
        <v>#N/A</v>
      </c>
      <c r="J1031" s="45" t="e">
        <f>_xlfn.XLOOKUP(Tabla12[[#This Row],[nodoc]],'[1]Temporales 2022'!$B$146:$B$362,'[1]Temporales 2022'!$G$146:$G$362)</f>
        <v>#N/A</v>
      </c>
      <c r="K1031" s="43">
        <v>11385</v>
      </c>
      <c r="L1031" s="46">
        <v>0</v>
      </c>
      <c r="M1031" s="43">
        <v>346.1</v>
      </c>
      <c r="N1031" s="43">
        <v>326.75</v>
      </c>
      <c r="O1031" s="44">
        <f>+Tabla12[[#This Row],[sbruto]]-Tabla12[[#This Row],[Impuesto Sobre la R]]-Tabla12[[#This Row],[Seguro Familiar de]]-Tabla12[[#This Row],[AFP]]-Tabla12[[#This Row],[sneto]]</f>
        <v>75</v>
      </c>
      <c r="P1031" s="41">
        <v>10637.15</v>
      </c>
      <c r="Q1031" s="15" t="str" cm="1">
        <f t="array" ref="Q1031">_xlfn.XLOOKUP(Tabla12[[#This Row],[codigo]],Tabla5[codigo],LEFT(Tabla5[Genero],1))</f>
        <v>M</v>
      </c>
      <c r="R1031" s="15" t="str">
        <f>_xlfn.XLOOKUP(Tabla12[[#This Row],[codigo]],Tabla5[codigo],Tabla5[Lugar Funciones Codigo])</f>
        <v>01.83.03.04</v>
      </c>
    </row>
    <row r="1032" spans="1:18">
      <c r="A1032" s="40" t="s">
        <v>11</v>
      </c>
      <c r="B1032" s="40" t="str">
        <f t="shared" si="16"/>
        <v>2.1.1.1.0105400631338</v>
      </c>
      <c r="C1032" s="40" t="str">
        <f>_xlfn.XLOOKUP(A1032,ctas[Tipo Empleado],ctas[cta])</f>
        <v>2.1.1.1.01</v>
      </c>
      <c r="D1032" s="40" t="s">
        <v>2493</v>
      </c>
      <c r="E1032" s="40" t="str">
        <f>_xlfn.XLOOKUP(Tabla12[[#This Row],[codigo]],Tabla5[codigo],Tabla5[Empleado])</f>
        <v>ANA GRISELDA REYES MENDEZ</v>
      </c>
      <c r="F1032" s="40" t="str">
        <f>_xlfn.XLOOKUP(Tabla12[[#This Row],[codigo]],Tabla5[codigo],Tabla5[Cargo])</f>
        <v>CONSERJE</v>
      </c>
      <c r="G1032" s="40" t="str">
        <f>_xlfn.XLOOKUP(Tabla12[[#This Row],[codigo]],Tabla5[codigo],Tabla5[Lugar Funciones])</f>
        <v>DIRECCION GENERAL DE MUSEOS</v>
      </c>
      <c r="H1032" s="45" t="str">
        <f>Tabla12[[#This Row],[TIPO]]</f>
        <v>FIJO</v>
      </c>
      <c r="I1032" s="45" t="e">
        <f>_xlfn.XLOOKUP(Tabla12[[#This Row],[nodoc]],'[1]Temporales 2022'!$B$146:$B$362,'[1]Temporales 2022'!$F$146:$F$362)</f>
        <v>#N/A</v>
      </c>
      <c r="J1032" s="45" t="e">
        <f>_xlfn.XLOOKUP(Tabla12[[#This Row],[nodoc]],'[1]Temporales 2022'!$B$146:$B$362,'[1]Temporales 2022'!$G$146:$G$362)</f>
        <v>#N/A</v>
      </c>
      <c r="K1032" s="43">
        <v>11000</v>
      </c>
      <c r="L1032" s="46">
        <v>0</v>
      </c>
      <c r="M1032" s="43">
        <v>334.4</v>
      </c>
      <c r="N1032" s="43">
        <v>315.7</v>
      </c>
      <c r="O1032" s="44">
        <f>+Tabla12[[#This Row],[sbruto]]-Tabla12[[#This Row],[Impuesto Sobre la R]]-Tabla12[[#This Row],[Seguro Familiar de]]-Tabla12[[#This Row],[AFP]]-Tabla12[[#This Row],[sneto]]</f>
        <v>25</v>
      </c>
      <c r="P1032" s="41">
        <v>10324.9</v>
      </c>
      <c r="Q1032" s="15" t="str" cm="1">
        <f t="array" ref="Q1032">_xlfn.XLOOKUP(Tabla12[[#This Row],[codigo]],Tabla5[codigo],LEFT(Tabla5[Genero],1))</f>
        <v>F</v>
      </c>
      <c r="R1032" s="15" t="str">
        <f>_xlfn.XLOOKUP(Tabla12[[#This Row],[codigo]],Tabla5[codigo],Tabla5[Lugar Funciones Codigo])</f>
        <v>01.83.03.04</v>
      </c>
    </row>
    <row r="1033" spans="1:18">
      <c r="A1033" s="40" t="s">
        <v>11</v>
      </c>
      <c r="B1033" s="40" t="str">
        <f t="shared" si="16"/>
        <v>2.1.1.1.0104400095180</v>
      </c>
      <c r="C1033" s="40" t="str">
        <f>_xlfn.XLOOKUP(A1033,ctas[Tipo Empleado],ctas[cta])</f>
        <v>2.1.1.1.01</v>
      </c>
      <c r="D1033" s="40" t="s">
        <v>2500</v>
      </c>
      <c r="E1033" s="40" t="str">
        <f>_xlfn.XLOOKUP(Tabla12[[#This Row],[codigo]],Tabla5[codigo],Tabla5[Empleado])</f>
        <v>ANTONIO MARIA GOMEZ GOMEZ</v>
      </c>
      <c r="F1033" s="40" t="str">
        <f>_xlfn.XLOOKUP(Tabla12[[#This Row],[codigo]],Tabla5[codigo],Tabla5[Cargo])</f>
        <v>JARDINERO (A)</v>
      </c>
      <c r="G1033" s="40" t="str">
        <f>_xlfn.XLOOKUP(Tabla12[[#This Row],[codigo]],Tabla5[codigo],Tabla5[Lugar Funciones])</f>
        <v>DIRECCION GENERAL DE MUSEOS</v>
      </c>
      <c r="H1033" s="45" t="str">
        <f>Tabla12[[#This Row],[TIPO]]</f>
        <v>FIJO</v>
      </c>
      <c r="I1033" s="45" t="e">
        <f>_xlfn.XLOOKUP(Tabla12[[#This Row],[nodoc]],'[1]Temporales 2022'!$B$146:$B$362,'[1]Temporales 2022'!$F$146:$F$362)</f>
        <v>#N/A</v>
      </c>
      <c r="J1033" s="45" t="e">
        <f>_xlfn.XLOOKUP(Tabla12[[#This Row],[nodoc]],'[1]Temporales 2022'!$B$146:$B$362,'[1]Temporales 2022'!$G$146:$G$362)</f>
        <v>#N/A</v>
      </c>
      <c r="K1033" s="43">
        <v>11000</v>
      </c>
      <c r="L1033" s="46">
        <v>0</v>
      </c>
      <c r="M1033" s="43">
        <v>334.4</v>
      </c>
      <c r="N1033" s="43">
        <v>315.7</v>
      </c>
      <c r="O1033" s="44">
        <f>+Tabla12[[#This Row],[sbruto]]-Tabla12[[#This Row],[Impuesto Sobre la R]]-Tabla12[[#This Row],[Seguro Familiar de]]-Tabla12[[#This Row],[AFP]]-Tabla12[[#This Row],[sneto]]</f>
        <v>25</v>
      </c>
      <c r="P1033" s="41">
        <v>10324.9</v>
      </c>
      <c r="Q1033" s="15" t="str" cm="1">
        <f t="array" ref="Q1033">_xlfn.XLOOKUP(Tabla12[[#This Row],[codigo]],Tabla5[codigo],LEFT(Tabla5[Genero],1))</f>
        <v>M</v>
      </c>
      <c r="R1033" s="15" t="str">
        <f>_xlfn.XLOOKUP(Tabla12[[#This Row],[codigo]],Tabla5[codigo],Tabla5[Lugar Funciones Codigo])</f>
        <v>01.83.03.04</v>
      </c>
    </row>
    <row r="1034" spans="1:18">
      <c r="A1034" s="40" t="s">
        <v>11</v>
      </c>
      <c r="B1034" s="40" t="str">
        <f t="shared" si="16"/>
        <v>2.1.1.1.0100109060970</v>
      </c>
      <c r="C1034" s="40" t="str">
        <f>_xlfn.XLOOKUP(A1034,ctas[Tipo Empleado],ctas[cta])</f>
        <v>2.1.1.1.01</v>
      </c>
      <c r="D1034" s="40" t="s">
        <v>1461</v>
      </c>
      <c r="E1034" s="40" t="str">
        <f>_xlfn.XLOOKUP(Tabla12[[#This Row],[codigo]],Tabla5[codigo],Tabla5[Empleado])</f>
        <v>ARCADIA BRIOSO ADAMES</v>
      </c>
      <c r="F1034" s="40" t="str">
        <f>_xlfn.XLOOKUP(Tabla12[[#This Row],[codigo]],Tabla5[codigo],Tabla5[Cargo])</f>
        <v>CONSERJE</v>
      </c>
      <c r="G1034" s="40" t="str">
        <f>_xlfn.XLOOKUP(Tabla12[[#This Row],[codigo]],Tabla5[codigo],Tabla5[Lugar Funciones])</f>
        <v>DIRECCION GENERAL DE MUSEOS</v>
      </c>
      <c r="H1034" s="45" t="str">
        <f>Tabla12[[#This Row],[TIPO]]</f>
        <v>FIJO</v>
      </c>
      <c r="I1034" s="45" t="e">
        <f>_xlfn.XLOOKUP(Tabla12[[#This Row],[nodoc]],'[1]Temporales 2022'!$B$146:$B$362,'[1]Temporales 2022'!$F$146:$F$362)</f>
        <v>#N/A</v>
      </c>
      <c r="J1034" s="45" t="e">
        <f>_xlfn.XLOOKUP(Tabla12[[#This Row],[nodoc]],'[1]Temporales 2022'!$B$146:$B$362,'[1]Temporales 2022'!$G$146:$G$362)</f>
        <v>#N/A</v>
      </c>
      <c r="K1034" s="43">
        <v>11000</v>
      </c>
      <c r="L1034" s="46">
        <v>0</v>
      </c>
      <c r="M1034" s="43">
        <v>334.4</v>
      </c>
      <c r="N1034" s="43">
        <v>315.7</v>
      </c>
      <c r="O1034" s="44">
        <f>+Tabla12[[#This Row],[sbruto]]-Tabla12[[#This Row],[Impuesto Sobre la R]]-Tabla12[[#This Row],[Seguro Familiar de]]-Tabla12[[#This Row],[AFP]]-Tabla12[[#This Row],[sneto]]</f>
        <v>2859.3799999999992</v>
      </c>
      <c r="P1034" s="41">
        <v>7490.52</v>
      </c>
      <c r="Q1034" s="15" t="str" cm="1">
        <f t="array" ref="Q1034">_xlfn.XLOOKUP(Tabla12[[#This Row],[codigo]],Tabla5[codigo],LEFT(Tabla5[Genero],1))</f>
        <v>F</v>
      </c>
      <c r="R1034" s="15" t="str">
        <f>_xlfn.XLOOKUP(Tabla12[[#This Row],[codigo]],Tabla5[codigo],Tabla5[Lugar Funciones Codigo])</f>
        <v>01.83.03.04</v>
      </c>
    </row>
    <row r="1035" spans="1:18">
      <c r="A1035" s="40" t="s">
        <v>11</v>
      </c>
      <c r="B1035" s="40" t="str">
        <f t="shared" si="16"/>
        <v>2.1.1.1.0108500027027</v>
      </c>
      <c r="C1035" s="40" t="str">
        <f>_xlfn.XLOOKUP(A1035,ctas[Tipo Empleado],ctas[cta])</f>
        <v>2.1.1.1.01</v>
      </c>
      <c r="D1035" s="40" t="s">
        <v>2511</v>
      </c>
      <c r="E1035" s="40" t="str">
        <f>_xlfn.XLOOKUP(Tabla12[[#This Row],[codigo]],Tabla5[codigo],Tabla5[Empleado])</f>
        <v>BLASINA SANCHEZ</v>
      </c>
      <c r="F1035" s="40" t="str">
        <f>_xlfn.XLOOKUP(Tabla12[[#This Row],[codigo]],Tabla5[codigo],Tabla5[Cargo])</f>
        <v>CONSERJE</v>
      </c>
      <c r="G1035" s="40" t="str">
        <f>_xlfn.XLOOKUP(Tabla12[[#This Row],[codigo]],Tabla5[codigo],Tabla5[Lugar Funciones])</f>
        <v>DIRECCION GENERAL DE MUSEOS</v>
      </c>
      <c r="H1035" s="45" t="str">
        <f>Tabla12[[#This Row],[TIPO]]</f>
        <v>FIJO</v>
      </c>
      <c r="I1035" s="45" t="e">
        <f>_xlfn.XLOOKUP(Tabla12[[#This Row],[nodoc]],'[1]Temporales 2022'!$B$146:$B$362,'[1]Temporales 2022'!$F$146:$F$362)</f>
        <v>#N/A</v>
      </c>
      <c r="J1035" s="45" t="e">
        <f>_xlfn.XLOOKUP(Tabla12[[#This Row],[nodoc]],'[1]Temporales 2022'!$B$146:$B$362,'[1]Temporales 2022'!$G$146:$G$362)</f>
        <v>#N/A</v>
      </c>
      <c r="K1035" s="43">
        <v>11000</v>
      </c>
      <c r="L1035" s="46">
        <v>0</v>
      </c>
      <c r="M1035" s="43">
        <v>334.4</v>
      </c>
      <c r="N1035" s="43">
        <v>315.7</v>
      </c>
      <c r="O1035" s="44">
        <f>+Tabla12[[#This Row],[sbruto]]-Tabla12[[#This Row],[Impuesto Sobre la R]]-Tabla12[[#This Row],[Seguro Familiar de]]-Tabla12[[#This Row],[AFP]]-Tabla12[[#This Row],[sneto]]</f>
        <v>25</v>
      </c>
      <c r="P1035" s="41">
        <v>10324.9</v>
      </c>
      <c r="Q1035" s="15" t="str" cm="1">
        <f t="array" ref="Q1035">_xlfn.XLOOKUP(Tabla12[[#This Row],[codigo]],Tabla5[codigo],LEFT(Tabla5[Genero],1))</f>
        <v>F</v>
      </c>
      <c r="R1035" s="15" t="str">
        <f>_xlfn.XLOOKUP(Tabla12[[#This Row],[codigo]],Tabla5[codigo],Tabla5[Lugar Funciones Codigo])</f>
        <v>01.83.03.04</v>
      </c>
    </row>
    <row r="1036" spans="1:18">
      <c r="A1036" s="40" t="s">
        <v>11</v>
      </c>
      <c r="B1036" s="40" t="str">
        <f t="shared" si="16"/>
        <v>2.1.1.1.0122400743328</v>
      </c>
      <c r="C1036" s="40" t="str">
        <f>_xlfn.XLOOKUP(A1036,ctas[Tipo Empleado],ctas[cta])</f>
        <v>2.1.1.1.01</v>
      </c>
      <c r="D1036" s="40" t="s">
        <v>2525</v>
      </c>
      <c r="E1036" s="40" t="str">
        <f>_xlfn.XLOOKUP(Tabla12[[#This Row],[codigo]],Tabla5[codigo],Tabla5[Empleado])</f>
        <v>CLARITSA VEGA</v>
      </c>
      <c r="F1036" s="40" t="str">
        <f>_xlfn.XLOOKUP(Tabla12[[#This Row],[codigo]],Tabla5[codigo],Tabla5[Cargo])</f>
        <v>VIGILANTE DE SALA</v>
      </c>
      <c r="G1036" s="40" t="str">
        <f>_xlfn.XLOOKUP(Tabla12[[#This Row],[codigo]],Tabla5[codigo],Tabla5[Lugar Funciones])</f>
        <v>DIRECCION GENERAL DE MUSEOS</v>
      </c>
      <c r="H1036" s="45" t="str">
        <f>Tabla12[[#This Row],[TIPO]]</f>
        <v>FIJO</v>
      </c>
      <c r="I1036" s="45" t="e">
        <f>_xlfn.XLOOKUP(Tabla12[[#This Row],[nodoc]],'[1]Temporales 2022'!$B$146:$B$362,'[1]Temporales 2022'!$F$146:$F$362)</f>
        <v>#N/A</v>
      </c>
      <c r="J1036" s="45" t="e">
        <f>_xlfn.XLOOKUP(Tabla12[[#This Row],[nodoc]],'[1]Temporales 2022'!$B$146:$B$362,'[1]Temporales 2022'!$G$146:$G$362)</f>
        <v>#N/A</v>
      </c>
      <c r="K1036" s="43">
        <v>11000</v>
      </c>
      <c r="L1036" s="46">
        <v>0</v>
      </c>
      <c r="M1036" s="43">
        <v>334.4</v>
      </c>
      <c r="N1036" s="43">
        <v>315.7</v>
      </c>
      <c r="O1036" s="44">
        <f>+Tabla12[[#This Row],[sbruto]]-Tabla12[[#This Row],[Impuesto Sobre la R]]-Tabla12[[#This Row],[Seguro Familiar de]]-Tabla12[[#This Row],[AFP]]-Tabla12[[#This Row],[sneto]]</f>
        <v>7313.7999999999993</v>
      </c>
      <c r="P1036" s="41">
        <v>3036.1</v>
      </c>
      <c r="Q1036" s="15" t="str" cm="1">
        <f t="array" ref="Q1036">_xlfn.XLOOKUP(Tabla12[[#This Row],[codigo]],Tabla5[codigo],LEFT(Tabla5[Genero],1))</f>
        <v>F</v>
      </c>
      <c r="R1036" s="15" t="str">
        <f>_xlfn.XLOOKUP(Tabla12[[#This Row],[codigo]],Tabla5[codigo],Tabla5[Lugar Funciones Codigo])</f>
        <v>01.83.03.04</v>
      </c>
    </row>
    <row r="1037" spans="1:18">
      <c r="A1037" s="40" t="s">
        <v>11</v>
      </c>
      <c r="B1037" s="40" t="str">
        <f t="shared" si="16"/>
        <v>2.1.1.1.0103100992464</v>
      </c>
      <c r="C1037" s="40" t="str">
        <f>_xlfn.XLOOKUP(A1037,ctas[Tipo Empleado],ctas[cta])</f>
        <v>2.1.1.1.01</v>
      </c>
      <c r="D1037" s="40" t="s">
        <v>2542</v>
      </c>
      <c r="E1037" s="40" t="str">
        <f>_xlfn.XLOOKUP(Tabla12[[#This Row],[codigo]],Tabla5[codigo],Tabla5[Empleado])</f>
        <v>ELIGIO MARTINEZ</v>
      </c>
      <c r="F1037" s="40" t="str">
        <f>_xlfn.XLOOKUP(Tabla12[[#This Row],[codigo]],Tabla5[codigo],Tabla5[Cargo])</f>
        <v>JARDINERO (A)</v>
      </c>
      <c r="G1037" s="40" t="str">
        <f>_xlfn.XLOOKUP(Tabla12[[#This Row],[codigo]],Tabla5[codigo],Tabla5[Lugar Funciones])</f>
        <v>DIRECCION GENERAL DE MUSEOS</v>
      </c>
      <c r="H1037" s="45" t="str">
        <f>Tabla12[[#This Row],[TIPO]]</f>
        <v>FIJO</v>
      </c>
      <c r="I1037" s="45" t="e">
        <f>_xlfn.XLOOKUP(Tabla12[[#This Row],[nodoc]],'[1]Temporales 2022'!$B$146:$B$362,'[1]Temporales 2022'!$F$146:$F$362)</f>
        <v>#N/A</v>
      </c>
      <c r="J1037" s="45" t="e">
        <f>_xlfn.XLOOKUP(Tabla12[[#This Row],[nodoc]],'[1]Temporales 2022'!$B$146:$B$362,'[1]Temporales 2022'!$G$146:$G$362)</f>
        <v>#N/A</v>
      </c>
      <c r="K1037" s="43">
        <v>11000</v>
      </c>
      <c r="L1037" s="46">
        <v>0</v>
      </c>
      <c r="M1037" s="43">
        <v>334.4</v>
      </c>
      <c r="N1037" s="43">
        <v>315.7</v>
      </c>
      <c r="O1037" s="44">
        <f>+Tabla12[[#This Row],[sbruto]]-Tabla12[[#This Row],[Impuesto Sobre la R]]-Tabla12[[#This Row],[Seguro Familiar de]]-Tabla12[[#This Row],[AFP]]-Tabla12[[#This Row],[sneto]]</f>
        <v>25</v>
      </c>
      <c r="P1037" s="41">
        <v>10324.9</v>
      </c>
      <c r="Q1037" s="15" t="str" cm="1">
        <f t="array" ref="Q1037">_xlfn.XLOOKUP(Tabla12[[#This Row],[codigo]],Tabla5[codigo],LEFT(Tabla5[Genero],1))</f>
        <v>M</v>
      </c>
      <c r="R1037" s="15" t="str">
        <f>_xlfn.XLOOKUP(Tabla12[[#This Row],[codigo]],Tabla5[codigo],Tabla5[Lugar Funciones Codigo])</f>
        <v>01.83.03.04</v>
      </c>
    </row>
    <row r="1038" spans="1:18">
      <c r="A1038" s="40" t="s">
        <v>11</v>
      </c>
      <c r="B1038" s="40" t="str">
        <f t="shared" si="16"/>
        <v>2.1.1.1.0100109197913</v>
      </c>
      <c r="C1038" s="40" t="str">
        <f>_xlfn.XLOOKUP(A1038,ctas[Tipo Empleado],ctas[cta])</f>
        <v>2.1.1.1.01</v>
      </c>
      <c r="D1038" s="40" t="s">
        <v>2544</v>
      </c>
      <c r="E1038" s="40" t="str">
        <f>_xlfn.XLOOKUP(Tabla12[[#This Row],[codigo]],Tabla5[codigo],Tabla5[Empleado])</f>
        <v>ELIZABETH SOSA</v>
      </c>
      <c r="F1038" s="40" t="str">
        <f>_xlfn.XLOOKUP(Tabla12[[#This Row],[codigo]],Tabla5[codigo],Tabla5[Cargo])</f>
        <v>CONSERJE</v>
      </c>
      <c r="G1038" s="40" t="str">
        <f>_xlfn.XLOOKUP(Tabla12[[#This Row],[codigo]],Tabla5[codigo],Tabla5[Lugar Funciones])</f>
        <v>DIRECCION GENERAL DE MUSEOS</v>
      </c>
      <c r="H1038" s="45" t="str">
        <f>Tabla12[[#This Row],[TIPO]]</f>
        <v>FIJO</v>
      </c>
      <c r="I1038" s="45" t="e">
        <f>_xlfn.XLOOKUP(Tabla12[[#This Row],[nodoc]],'[1]Temporales 2022'!$B$146:$B$362,'[1]Temporales 2022'!$F$146:$F$362)</f>
        <v>#N/A</v>
      </c>
      <c r="J1038" s="45" t="e">
        <f>_xlfn.XLOOKUP(Tabla12[[#This Row],[nodoc]],'[1]Temporales 2022'!$B$146:$B$362,'[1]Temporales 2022'!$G$146:$G$362)</f>
        <v>#N/A</v>
      </c>
      <c r="K1038" s="43">
        <v>11000</v>
      </c>
      <c r="L1038" s="46">
        <v>0</v>
      </c>
      <c r="M1038" s="43">
        <v>334.4</v>
      </c>
      <c r="N1038" s="43">
        <v>315.7</v>
      </c>
      <c r="O1038" s="44">
        <f>+Tabla12[[#This Row],[sbruto]]-Tabla12[[#This Row],[Impuesto Sobre la R]]-Tabla12[[#This Row],[Seguro Familiar de]]-Tabla12[[#This Row],[AFP]]-Tabla12[[#This Row],[sneto]]</f>
        <v>925</v>
      </c>
      <c r="P1038" s="41">
        <v>9424.9</v>
      </c>
      <c r="Q1038" s="15" t="str" cm="1">
        <f t="array" ref="Q1038">_xlfn.XLOOKUP(Tabla12[[#This Row],[codigo]],Tabla5[codigo],LEFT(Tabla5[Genero],1))</f>
        <v>F</v>
      </c>
      <c r="R1038" s="15" t="str">
        <f>_xlfn.XLOOKUP(Tabla12[[#This Row],[codigo]],Tabla5[codigo],Tabla5[Lugar Funciones Codigo])</f>
        <v>01.83.03.04</v>
      </c>
    </row>
    <row r="1039" spans="1:18">
      <c r="A1039" s="40" t="s">
        <v>11</v>
      </c>
      <c r="B1039" s="40" t="str">
        <f t="shared" si="16"/>
        <v>2.1.1.1.0100114010291</v>
      </c>
      <c r="C1039" s="40" t="str">
        <f>_xlfn.XLOOKUP(A1039,ctas[Tipo Empleado],ctas[cta])</f>
        <v>2.1.1.1.01</v>
      </c>
      <c r="D1039" s="40" t="s">
        <v>1482</v>
      </c>
      <c r="E1039" s="40" t="str">
        <f>_xlfn.XLOOKUP(Tabla12[[#This Row],[codigo]],Tabla5[codigo],Tabla5[Empleado])</f>
        <v>ENEIDA PAULINO CASTILLO</v>
      </c>
      <c r="F1039" s="40" t="str">
        <f>_xlfn.XLOOKUP(Tabla12[[#This Row],[codigo]],Tabla5[codigo],Tabla5[Cargo])</f>
        <v>CONSERJE</v>
      </c>
      <c r="G1039" s="40" t="str">
        <f>_xlfn.XLOOKUP(Tabla12[[#This Row],[codigo]],Tabla5[codigo],Tabla5[Lugar Funciones])</f>
        <v>DIRECCION GENERAL DE MUSEOS</v>
      </c>
      <c r="H1039" s="45" t="str">
        <f>Tabla12[[#This Row],[TIPO]]</f>
        <v>FIJO</v>
      </c>
      <c r="I1039" s="45" t="e">
        <f>_xlfn.XLOOKUP(Tabla12[[#This Row],[nodoc]],'[1]Temporales 2022'!$B$146:$B$362,'[1]Temporales 2022'!$F$146:$F$362)</f>
        <v>#N/A</v>
      </c>
      <c r="J1039" s="45" t="e">
        <f>_xlfn.XLOOKUP(Tabla12[[#This Row],[nodoc]],'[1]Temporales 2022'!$B$146:$B$362,'[1]Temporales 2022'!$G$146:$G$362)</f>
        <v>#N/A</v>
      </c>
      <c r="K1039" s="43">
        <v>11000</v>
      </c>
      <c r="L1039" s="46">
        <v>0</v>
      </c>
      <c r="M1039" s="43">
        <v>334.4</v>
      </c>
      <c r="N1039" s="43">
        <v>315.7</v>
      </c>
      <c r="O1039" s="44">
        <f>+Tabla12[[#This Row],[sbruto]]-Tabla12[[#This Row],[Impuesto Sobre la R]]-Tabla12[[#This Row],[Seguro Familiar de]]-Tabla12[[#This Row],[AFP]]-Tabla12[[#This Row],[sneto]]</f>
        <v>6870.25</v>
      </c>
      <c r="P1039" s="41">
        <v>3479.65</v>
      </c>
      <c r="Q1039" s="15" t="str" cm="1">
        <f t="array" ref="Q1039">_xlfn.XLOOKUP(Tabla12[[#This Row],[codigo]],Tabla5[codigo],LEFT(Tabla5[Genero],1))</f>
        <v>F</v>
      </c>
      <c r="R1039" s="15" t="str">
        <f>_xlfn.XLOOKUP(Tabla12[[#This Row],[codigo]],Tabla5[codigo],Tabla5[Lugar Funciones Codigo])</f>
        <v>01.83.03.04</v>
      </c>
    </row>
    <row r="1040" spans="1:18">
      <c r="A1040" s="40" t="s">
        <v>11</v>
      </c>
      <c r="B1040" s="40" t="str">
        <f t="shared" si="16"/>
        <v>2.1.1.1.0102200032262</v>
      </c>
      <c r="C1040" s="40" t="str">
        <f>_xlfn.XLOOKUP(A1040,ctas[Tipo Empleado],ctas[cta])</f>
        <v>2.1.1.1.01</v>
      </c>
      <c r="D1040" s="40" t="s">
        <v>2549</v>
      </c>
      <c r="E1040" s="40" t="str">
        <f>_xlfn.XLOOKUP(Tabla12[[#This Row],[codigo]],Tabla5[codigo],Tabla5[Empleado])</f>
        <v>ENRIQUE EMPERADOR FLORIAN</v>
      </c>
      <c r="F1040" s="40" t="str">
        <f>_xlfn.XLOOKUP(Tabla12[[#This Row],[codigo]],Tabla5[codigo],Tabla5[Cargo])</f>
        <v>SERV. LIMPIEZA</v>
      </c>
      <c r="G1040" s="40" t="str">
        <f>_xlfn.XLOOKUP(Tabla12[[#This Row],[codigo]],Tabla5[codigo],Tabla5[Lugar Funciones])</f>
        <v>DIRECCION GENERAL DE MUSEOS</v>
      </c>
      <c r="H1040" s="45" t="str">
        <f>Tabla12[[#This Row],[TIPO]]</f>
        <v>FIJO</v>
      </c>
      <c r="I1040" s="45" t="e">
        <f>_xlfn.XLOOKUP(Tabla12[[#This Row],[nodoc]],'[1]Temporales 2022'!$B$146:$B$362,'[1]Temporales 2022'!$F$146:$F$362)</f>
        <v>#N/A</v>
      </c>
      <c r="J1040" s="45" t="e">
        <f>_xlfn.XLOOKUP(Tabla12[[#This Row],[nodoc]],'[1]Temporales 2022'!$B$146:$B$362,'[1]Temporales 2022'!$G$146:$G$362)</f>
        <v>#N/A</v>
      </c>
      <c r="K1040" s="43">
        <v>11000</v>
      </c>
      <c r="L1040" s="46">
        <v>0</v>
      </c>
      <c r="M1040" s="43">
        <v>334.4</v>
      </c>
      <c r="N1040" s="43">
        <v>315.7</v>
      </c>
      <c r="O1040" s="44">
        <f>+Tabla12[[#This Row],[sbruto]]-Tabla12[[#This Row],[Impuesto Sobre la R]]-Tabla12[[#This Row],[Seguro Familiar de]]-Tabla12[[#This Row],[AFP]]-Tabla12[[#This Row],[sneto]]</f>
        <v>5154.6899999999996</v>
      </c>
      <c r="P1040" s="41">
        <v>5195.21</v>
      </c>
      <c r="Q1040" s="15" t="str" cm="1">
        <f t="array" ref="Q1040">_xlfn.XLOOKUP(Tabla12[[#This Row],[codigo]],Tabla5[codigo],LEFT(Tabla5[Genero],1))</f>
        <v>M</v>
      </c>
      <c r="R1040" s="15" t="str">
        <f>_xlfn.XLOOKUP(Tabla12[[#This Row],[codigo]],Tabla5[codigo],Tabla5[Lugar Funciones Codigo])</f>
        <v>01.83.03.04</v>
      </c>
    </row>
    <row r="1041" spans="1:18">
      <c r="A1041" s="40" t="s">
        <v>11</v>
      </c>
      <c r="B1041" s="40" t="str">
        <f t="shared" si="16"/>
        <v>2.1.1.1.0105400143391</v>
      </c>
      <c r="C1041" s="40" t="str">
        <f>_xlfn.XLOOKUP(A1041,ctas[Tipo Empleado],ctas[cta])</f>
        <v>2.1.1.1.01</v>
      </c>
      <c r="D1041" s="40" t="s">
        <v>2550</v>
      </c>
      <c r="E1041" s="40" t="str">
        <f>_xlfn.XLOOKUP(Tabla12[[#This Row],[codigo]],Tabla5[codigo],Tabla5[Empleado])</f>
        <v>ESTEBAN DE JESUS COMPRES ANDUJAR</v>
      </c>
      <c r="F1041" s="40" t="str">
        <f>_xlfn.XLOOKUP(Tabla12[[#This Row],[codigo]],Tabla5[codigo],Tabla5[Cargo])</f>
        <v>VIGILANTE</v>
      </c>
      <c r="G1041" s="40" t="str">
        <f>_xlfn.XLOOKUP(Tabla12[[#This Row],[codigo]],Tabla5[codigo],Tabla5[Lugar Funciones])</f>
        <v>DIRECCION GENERAL DE MUSEOS</v>
      </c>
      <c r="H1041" s="45" t="str">
        <f>Tabla12[[#This Row],[TIPO]]</f>
        <v>FIJO</v>
      </c>
      <c r="I1041" s="45" t="e">
        <f>_xlfn.XLOOKUP(Tabla12[[#This Row],[nodoc]],'[1]Temporales 2022'!$B$146:$B$362,'[1]Temporales 2022'!$F$146:$F$362)</f>
        <v>#N/A</v>
      </c>
      <c r="J1041" s="45" t="e">
        <f>_xlfn.XLOOKUP(Tabla12[[#This Row],[nodoc]],'[1]Temporales 2022'!$B$146:$B$362,'[1]Temporales 2022'!$G$146:$G$362)</f>
        <v>#N/A</v>
      </c>
      <c r="K1041" s="43">
        <v>11000</v>
      </c>
      <c r="L1041" s="46">
        <v>0</v>
      </c>
      <c r="M1041" s="43">
        <v>334.4</v>
      </c>
      <c r="N1041" s="43">
        <v>315.7</v>
      </c>
      <c r="O1041" s="44">
        <f>+Tabla12[[#This Row],[sbruto]]-Tabla12[[#This Row],[Impuesto Sobre la R]]-Tabla12[[#This Row],[Seguro Familiar de]]-Tabla12[[#This Row],[AFP]]-Tabla12[[#This Row],[sneto]]</f>
        <v>25</v>
      </c>
      <c r="P1041" s="41">
        <v>10324.9</v>
      </c>
      <c r="Q1041" s="15" t="str" cm="1">
        <f t="array" ref="Q1041">_xlfn.XLOOKUP(Tabla12[[#This Row],[codigo]],Tabla5[codigo],LEFT(Tabla5[Genero],1))</f>
        <v>M</v>
      </c>
      <c r="R1041" s="15" t="str">
        <f>_xlfn.XLOOKUP(Tabla12[[#This Row],[codigo]],Tabla5[codigo],Tabla5[Lugar Funciones Codigo])</f>
        <v>01.83.03.04</v>
      </c>
    </row>
    <row r="1042" spans="1:18">
      <c r="A1042" s="40" t="s">
        <v>11</v>
      </c>
      <c r="B1042" s="40" t="str">
        <f t="shared" si="16"/>
        <v>2.1.1.1.0100106424351</v>
      </c>
      <c r="C1042" s="40" t="str">
        <f>_xlfn.XLOOKUP(A1042,ctas[Tipo Empleado],ctas[cta])</f>
        <v>2.1.1.1.01</v>
      </c>
      <c r="D1042" s="40" t="s">
        <v>2558</v>
      </c>
      <c r="E1042" s="40" t="str">
        <f>_xlfn.XLOOKUP(Tabla12[[#This Row],[codigo]],Tabla5[codigo],Tabla5[Empleado])</f>
        <v>FELICIA DE LA CRUZ GARCIA</v>
      </c>
      <c r="F1042" s="40" t="str">
        <f>_xlfn.XLOOKUP(Tabla12[[#This Row],[codigo]],Tabla5[codigo],Tabla5[Cargo])</f>
        <v>CONSERJE</v>
      </c>
      <c r="G1042" s="40" t="str">
        <f>_xlfn.XLOOKUP(Tabla12[[#This Row],[codigo]],Tabla5[codigo],Tabla5[Lugar Funciones])</f>
        <v>DIRECCION GENERAL DE MUSEOS</v>
      </c>
      <c r="H1042" s="45" t="str">
        <f>Tabla12[[#This Row],[TIPO]]</f>
        <v>FIJO</v>
      </c>
      <c r="I1042" s="45" t="e">
        <f>_xlfn.XLOOKUP(Tabla12[[#This Row],[nodoc]],'[1]Temporales 2022'!$B$146:$B$362,'[1]Temporales 2022'!$F$146:$F$362)</f>
        <v>#N/A</v>
      </c>
      <c r="J1042" s="45" t="e">
        <f>_xlfn.XLOOKUP(Tabla12[[#This Row],[nodoc]],'[1]Temporales 2022'!$B$146:$B$362,'[1]Temporales 2022'!$G$146:$G$362)</f>
        <v>#N/A</v>
      </c>
      <c r="K1042" s="43">
        <v>11000</v>
      </c>
      <c r="L1042" s="46">
        <v>0</v>
      </c>
      <c r="M1042" s="43">
        <v>334.4</v>
      </c>
      <c r="N1042" s="43">
        <v>315.7</v>
      </c>
      <c r="O1042" s="44">
        <f>+Tabla12[[#This Row],[sbruto]]-Tabla12[[#This Row],[Impuesto Sobre la R]]-Tabla12[[#This Row],[Seguro Familiar de]]-Tabla12[[#This Row],[AFP]]-Tabla12[[#This Row],[sneto]]</f>
        <v>7610.86</v>
      </c>
      <c r="P1042" s="41">
        <v>2739.04</v>
      </c>
      <c r="Q1042" s="15" t="str" cm="1">
        <f t="array" ref="Q1042">_xlfn.XLOOKUP(Tabla12[[#This Row],[codigo]],Tabla5[codigo],LEFT(Tabla5[Genero],1))</f>
        <v>F</v>
      </c>
      <c r="R1042" s="15" t="str">
        <f>_xlfn.XLOOKUP(Tabla12[[#This Row],[codigo]],Tabla5[codigo],Tabla5[Lugar Funciones Codigo])</f>
        <v>01.83.03.04</v>
      </c>
    </row>
    <row r="1043" spans="1:18">
      <c r="A1043" s="40" t="s">
        <v>11</v>
      </c>
      <c r="B1043" s="40" t="str">
        <f t="shared" si="16"/>
        <v>2.1.1.1.0100118929009</v>
      </c>
      <c r="C1043" s="40" t="str">
        <f>_xlfn.XLOOKUP(A1043,ctas[Tipo Empleado],ctas[cta])</f>
        <v>2.1.1.1.01</v>
      </c>
      <c r="D1043" s="40" t="s">
        <v>2592</v>
      </c>
      <c r="E1043" s="40" t="str">
        <f>_xlfn.XLOOKUP(Tabla12[[#This Row],[codigo]],Tabla5[codigo],Tabla5[Empleado])</f>
        <v>JOHANNA ESTEFANY SUERO</v>
      </c>
      <c r="F1043" s="40" t="str">
        <f>_xlfn.XLOOKUP(Tabla12[[#This Row],[codigo]],Tabla5[codigo],Tabla5[Cargo])</f>
        <v>VIGILANTE DE SALA</v>
      </c>
      <c r="G1043" s="40" t="str">
        <f>_xlfn.XLOOKUP(Tabla12[[#This Row],[codigo]],Tabla5[codigo],Tabla5[Lugar Funciones])</f>
        <v>DIRECCION GENERAL DE MUSEOS</v>
      </c>
      <c r="H1043" s="45" t="str">
        <f>Tabla12[[#This Row],[TIPO]]</f>
        <v>FIJO</v>
      </c>
      <c r="I1043" s="45" t="e">
        <f>_xlfn.XLOOKUP(Tabla12[[#This Row],[nodoc]],'[1]Temporales 2022'!$B$146:$B$362,'[1]Temporales 2022'!$F$146:$F$362)</f>
        <v>#N/A</v>
      </c>
      <c r="J1043" s="45" t="e">
        <f>_xlfn.XLOOKUP(Tabla12[[#This Row],[nodoc]],'[1]Temporales 2022'!$B$146:$B$362,'[1]Temporales 2022'!$G$146:$G$362)</f>
        <v>#N/A</v>
      </c>
      <c r="K1043" s="43">
        <v>11000</v>
      </c>
      <c r="L1043" s="46">
        <v>0</v>
      </c>
      <c r="M1043" s="43">
        <v>334.4</v>
      </c>
      <c r="N1043" s="43">
        <v>315.7</v>
      </c>
      <c r="O1043" s="44">
        <f>+Tabla12[[#This Row],[sbruto]]-Tabla12[[#This Row],[Impuesto Sobre la R]]-Tabla12[[#This Row],[Seguro Familiar de]]-Tabla12[[#This Row],[AFP]]-Tabla12[[#This Row],[sneto]]</f>
        <v>4621.3499999999995</v>
      </c>
      <c r="P1043" s="41">
        <v>5728.55</v>
      </c>
      <c r="Q1043" s="15" t="str" cm="1">
        <f t="array" ref="Q1043">_xlfn.XLOOKUP(Tabla12[[#This Row],[codigo]],Tabla5[codigo],LEFT(Tabla5[Genero],1))</f>
        <v>F</v>
      </c>
      <c r="R1043" s="15" t="str">
        <f>_xlfn.XLOOKUP(Tabla12[[#This Row],[codigo]],Tabla5[codigo],Tabla5[Lugar Funciones Codigo])</f>
        <v>01.83.03.04</v>
      </c>
    </row>
    <row r="1044" spans="1:18">
      <c r="A1044" s="40" t="s">
        <v>11</v>
      </c>
      <c r="B1044" s="40" t="str">
        <f t="shared" si="16"/>
        <v>2.1.1.1.0103103890871</v>
      </c>
      <c r="C1044" s="40" t="str">
        <f>_xlfn.XLOOKUP(A1044,ctas[Tipo Empleado],ctas[cta])</f>
        <v>2.1.1.1.01</v>
      </c>
      <c r="D1044" s="40" t="s">
        <v>2604</v>
      </c>
      <c r="E1044" s="40" t="str">
        <f>_xlfn.XLOOKUP(Tabla12[[#This Row],[codigo]],Tabla5[codigo],Tabla5[Empleado])</f>
        <v>JOSE LUIS BAEZ RODRIGUEZ</v>
      </c>
      <c r="F1044" s="40" t="str">
        <f>_xlfn.XLOOKUP(Tabla12[[#This Row],[codigo]],Tabla5[codigo],Tabla5[Cargo])</f>
        <v>AUXILIAR MANTENIMIENTO</v>
      </c>
      <c r="G1044" s="40" t="str">
        <f>_xlfn.XLOOKUP(Tabla12[[#This Row],[codigo]],Tabla5[codigo],Tabla5[Lugar Funciones])</f>
        <v>DIRECCION GENERAL DE MUSEOS</v>
      </c>
      <c r="H1044" s="45" t="str">
        <f>Tabla12[[#This Row],[TIPO]]</f>
        <v>FIJO</v>
      </c>
      <c r="I1044" s="45" t="e">
        <f>_xlfn.XLOOKUP(Tabla12[[#This Row],[nodoc]],'[1]Temporales 2022'!$B$146:$B$362,'[1]Temporales 2022'!$F$146:$F$362)</f>
        <v>#N/A</v>
      </c>
      <c r="J1044" s="45" t="e">
        <f>_xlfn.XLOOKUP(Tabla12[[#This Row],[nodoc]],'[1]Temporales 2022'!$B$146:$B$362,'[1]Temporales 2022'!$G$146:$G$362)</f>
        <v>#N/A</v>
      </c>
      <c r="K1044" s="43">
        <v>11000</v>
      </c>
      <c r="L1044" s="46">
        <v>0</v>
      </c>
      <c r="M1044" s="43">
        <v>334.4</v>
      </c>
      <c r="N1044" s="43">
        <v>315.7</v>
      </c>
      <c r="O1044" s="44">
        <f>+Tabla12[[#This Row],[sbruto]]-Tabla12[[#This Row],[Impuesto Sobre la R]]-Tabla12[[#This Row],[Seguro Familiar de]]-Tabla12[[#This Row],[AFP]]-Tabla12[[#This Row],[sneto]]</f>
        <v>25</v>
      </c>
      <c r="P1044" s="41">
        <v>10324.9</v>
      </c>
      <c r="Q1044" s="15" t="str" cm="1">
        <f t="array" ref="Q1044">_xlfn.XLOOKUP(Tabla12[[#This Row],[codigo]],Tabla5[codigo],LEFT(Tabla5[Genero],1))</f>
        <v>M</v>
      </c>
      <c r="R1044" s="15" t="str">
        <f>_xlfn.XLOOKUP(Tabla12[[#This Row],[codigo]],Tabla5[codigo],Tabla5[Lugar Funciones Codigo])</f>
        <v>01.83.03.04</v>
      </c>
    </row>
    <row r="1045" spans="1:18">
      <c r="A1045" s="40" t="s">
        <v>11</v>
      </c>
      <c r="B1045" s="40" t="str">
        <f t="shared" si="16"/>
        <v>2.1.1.1.0103700459948</v>
      </c>
      <c r="C1045" s="40" t="str">
        <f>_xlfn.XLOOKUP(A1045,ctas[Tipo Empleado],ctas[cta])</f>
        <v>2.1.1.1.01</v>
      </c>
      <c r="D1045" s="40" t="s">
        <v>2613</v>
      </c>
      <c r="E1045" s="40" t="str">
        <f>_xlfn.XLOOKUP(Tabla12[[#This Row],[codigo]],Tabla5[codigo],Tabla5[Empleado])</f>
        <v>JOSEFINA RIVAS MARTINEZ</v>
      </c>
      <c r="F1045" s="40" t="str">
        <f>_xlfn.XLOOKUP(Tabla12[[#This Row],[codigo]],Tabla5[codigo],Tabla5[Cargo])</f>
        <v>VIGILANTE DE SALA</v>
      </c>
      <c r="G1045" s="40" t="str">
        <f>_xlfn.XLOOKUP(Tabla12[[#This Row],[codigo]],Tabla5[codigo],Tabla5[Lugar Funciones])</f>
        <v>DIRECCION GENERAL DE MUSEOS</v>
      </c>
      <c r="H1045" s="45" t="str">
        <f>Tabla12[[#This Row],[TIPO]]</f>
        <v>FIJO</v>
      </c>
      <c r="I1045" s="45" t="e">
        <f>_xlfn.XLOOKUP(Tabla12[[#This Row],[nodoc]],'[1]Temporales 2022'!$B$146:$B$362,'[1]Temporales 2022'!$F$146:$F$362)</f>
        <v>#N/A</v>
      </c>
      <c r="J1045" s="45" t="e">
        <f>_xlfn.XLOOKUP(Tabla12[[#This Row],[nodoc]],'[1]Temporales 2022'!$B$146:$B$362,'[1]Temporales 2022'!$G$146:$G$362)</f>
        <v>#N/A</v>
      </c>
      <c r="K1045" s="43">
        <v>11000</v>
      </c>
      <c r="L1045" s="46">
        <v>0</v>
      </c>
      <c r="M1045" s="43">
        <v>334.4</v>
      </c>
      <c r="N1045" s="43">
        <v>315.7</v>
      </c>
      <c r="O1045" s="44">
        <f>+Tabla12[[#This Row],[sbruto]]-Tabla12[[#This Row],[Impuesto Sobre la R]]-Tabla12[[#This Row],[Seguro Familiar de]]-Tabla12[[#This Row],[AFP]]-Tabla12[[#This Row],[sneto]]</f>
        <v>25</v>
      </c>
      <c r="P1045" s="41">
        <v>10324.9</v>
      </c>
      <c r="Q1045" s="15" t="str" cm="1">
        <f t="array" ref="Q1045">_xlfn.XLOOKUP(Tabla12[[#This Row],[codigo]],Tabla5[codigo],LEFT(Tabla5[Genero],1))</f>
        <v>F</v>
      </c>
      <c r="R1045" s="15" t="str">
        <f>_xlfn.XLOOKUP(Tabla12[[#This Row],[codigo]],Tabla5[codigo],Tabla5[Lugar Funciones Codigo])</f>
        <v>01.83.03.04</v>
      </c>
    </row>
    <row r="1046" spans="1:18">
      <c r="A1046" s="40" t="s">
        <v>11</v>
      </c>
      <c r="B1046" s="40" t="str">
        <f t="shared" si="16"/>
        <v>2.1.1.1.0103500187962</v>
      </c>
      <c r="C1046" s="40" t="str">
        <f>_xlfn.XLOOKUP(A1046,ctas[Tipo Empleado],ctas[cta])</f>
        <v>2.1.1.1.01</v>
      </c>
      <c r="D1046" s="40" t="s">
        <v>2619</v>
      </c>
      <c r="E1046" s="40" t="str">
        <f>_xlfn.XLOOKUP(Tabla12[[#This Row],[codigo]],Tabla5[codigo],Tabla5[Empleado])</f>
        <v>JUAN EVANGELISTA ALMONTE COLLADO</v>
      </c>
      <c r="F1046" s="40" t="str">
        <f>_xlfn.XLOOKUP(Tabla12[[#This Row],[codigo]],Tabla5[codigo],Tabla5[Cargo])</f>
        <v>JARDINERO (A)</v>
      </c>
      <c r="G1046" s="40" t="str">
        <f>_xlfn.XLOOKUP(Tabla12[[#This Row],[codigo]],Tabla5[codigo],Tabla5[Lugar Funciones])</f>
        <v>DIRECCION GENERAL DE MUSEOS</v>
      </c>
      <c r="H1046" s="45" t="str">
        <f>Tabla12[[#This Row],[TIPO]]</f>
        <v>FIJO</v>
      </c>
      <c r="I1046" s="45" t="e">
        <f>_xlfn.XLOOKUP(Tabla12[[#This Row],[nodoc]],'[1]Temporales 2022'!$B$146:$B$362,'[1]Temporales 2022'!$F$146:$F$362)</f>
        <v>#N/A</v>
      </c>
      <c r="J1046" s="45" t="e">
        <f>_xlfn.XLOOKUP(Tabla12[[#This Row],[nodoc]],'[1]Temporales 2022'!$B$146:$B$362,'[1]Temporales 2022'!$G$146:$G$362)</f>
        <v>#N/A</v>
      </c>
      <c r="K1046" s="43">
        <v>11000</v>
      </c>
      <c r="L1046" s="46">
        <v>0</v>
      </c>
      <c r="M1046" s="43">
        <v>334.4</v>
      </c>
      <c r="N1046" s="43">
        <v>315.7</v>
      </c>
      <c r="O1046" s="44">
        <f>+Tabla12[[#This Row],[sbruto]]-Tabla12[[#This Row],[Impuesto Sobre la R]]-Tabla12[[#This Row],[Seguro Familiar de]]-Tabla12[[#This Row],[AFP]]-Tabla12[[#This Row],[sneto]]</f>
        <v>25</v>
      </c>
      <c r="P1046" s="41">
        <v>10324.9</v>
      </c>
      <c r="Q1046" s="15" t="str" cm="1">
        <f t="array" ref="Q1046">_xlfn.XLOOKUP(Tabla12[[#This Row],[codigo]],Tabla5[codigo],LEFT(Tabla5[Genero],1))</f>
        <v>M</v>
      </c>
      <c r="R1046" s="15" t="str">
        <f>_xlfn.XLOOKUP(Tabla12[[#This Row],[codigo]],Tabla5[codigo],Tabla5[Lugar Funciones Codigo])</f>
        <v>01.83.03.04</v>
      </c>
    </row>
    <row r="1047" spans="1:18">
      <c r="A1047" s="40" t="s">
        <v>11</v>
      </c>
      <c r="B1047" s="40" t="str">
        <f t="shared" si="16"/>
        <v>2.1.1.1.0100106039746</v>
      </c>
      <c r="C1047" s="40" t="str">
        <f>_xlfn.XLOOKUP(A1047,ctas[Tipo Empleado],ctas[cta])</f>
        <v>2.1.1.1.01</v>
      </c>
      <c r="D1047" s="40" t="s">
        <v>1504</v>
      </c>
      <c r="E1047" s="40" t="str">
        <f>_xlfn.XLOOKUP(Tabla12[[#This Row],[codigo]],Tabla5[codigo],Tabla5[Empleado])</f>
        <v>JUAN FRANCISCO GIL CAMPUSANO</v>
      </c>
      <c r="F1047" s="40" t="str">
        <f>_xlfn.XLOOKUP(Tabla12[[#This Row],[codigo]],Tabla5[codigo],Tabla5[Cargo])</f>
        <v>VIGILANTE</v>
      </c>
      <c r="G1047" s="40" t="str">
        <f>_xlfn.XLOOKUP(Tabla12[[#This Row],[codigo]],Tabla5[codigo],Tabla5[Lugar Funciones])</f>
        <v>DIRECCION GENERAL DE MUSEOS</v>
      </c>
      <c r="H1047" s="45" t="str">
        <f>Tabla12[[#This Row],[TIPO]]</f>
        <v>FIJO</v>
      </c>
      <c r="I1047" s="45" t="e">
        <f>_xlfn.XLOOKUP(Tabla12[[#This Row],[nodoc]],'[1]Temporales 2022'!$B$146:$B$362,'[1]Temporales 2022'!$F$146:$F$362)</f>
        <v>#N/A</v>
      </c>
      <c r="J1047" s="45" t="e">
        <f>_xlfn.XLOOKUP(Tabla12[[#This Row],[nodoc]],'[1]Temporales 2022'!$B$146:$B$362,'[1]Temporales 2022'!$G$146:$G$362)</f>
        <v>#N/A</v>
      </c>
      <c r="K1047" s="43">
        <v>11000</v>
      </c>
      <c r="L1047" s="46">
        <v>0</v>
      </c>
      <c r="M1047" s="43">
        <v>334.4</v>
      </c>
      <c r="N1047" s="43">
        <v>315.7</v>
      </c>
      <c r="O1047" s="44">
        <f>+Tabla12[[#This Row],[sbruto]]-Tabla12[[#This Row],[Impuesto Sobre la R]]-Tabla12[[#This Row],[Seguro Familiar de]]-Tabla12[[#This Row],[AFP]]-Tabla12[[#This Row],[sneto]]</f>
        <v>1425.119999999999</v>
      </c>
      <c r="P1047" s="41">
        <v>8924.7800000000007</v>
      </c>
      <c r="Q1047" s="15" t="str" cm="1">
        <f t="array" ref="Q1047">_xlfn.XLOOKUP(Tabla12[[#This Row],[codigo]],Tabla5[codigo],LEFT(Tabla5[Genero],1))</f>
        <v>M</v>
      </c>
      <c r="R1047" s="15" t="str">
        <f>_xlfn.XLOOKUP(Tabla12[[#This Row],[codigo]],Tabla5[codigo],Tabla5[Lugar Funciones Codigo])</f>
        <v>01.83.03.04</v>
      </c>
    </row>
    <row r="1048" spans="1:18">
      <c r="A1048" s="40" t="s">
        <v>11</v>
      </c>
      <c r="B1048" s="40" t="str">
        <f t="shared" si="16"/>
        <v>2.1.1.1.0100107590762</v>
      </c>
      <c r="C1048" s="40" t="str">
        <f>_xlfn.XLOOKUP(A1048,ctas[Tipo Empleado],ctas[cta])</f>
        <v>2.1.1.1.01</v>
      </c>
      <c r="D1048" s="40" t="s">
        <v>2627</v>
      </c>
      <c r="E1048" s="40" t="str">
        <f>_xlfn.XLOOKUP(Tabla12[[#This Row],[codigo]],Tabla5[codigo],Tabla5[Empleado])</f>
        <v>JULIO GUZMAN PAYANO</v>
      </c>
      <c r="F1048" s="40" t="str">
        <f>_xlfn.XLOOKUP(Tabla12[[#This Row],[codigo]],Tabla5[codigo],Tabla5[Cargo])</f>
        <v>SERENO</v>
      </c>
      <c r="G1048" s="40" t="str">
        <f>_xlfn.XLOOKUP(Tabla12[[#This Row],[codigo]],Tabla5[codigo],Tabla5[Lugar Funciones])</f>
        <v>DIRECCION GENERAL DE MUSEOS</v>
      </c>
      <c r="H1048" s="45" t="str">
        <f>Tabla12[[#This Row],[TIPO]]</f>
        <v>FIJO</v>
      </c>
      <c r="I1048" s="45" t="e">
        <f>_xlfn.XLOOKUP(Tabla12[[#This Row],[nodoc]],'[1]Temporales 2022'!$B$146:$B$362,'[1]Temporales 2022'!$F$146:$F$362)</f>
        <v>#N/A</v>
      </c>
      <c r="J1048" s="45" t="e">
        <f>_xlfn.XLOOKUP(Tabla12[[#This Row],[nodoc]],'[1]Temporales 2022'!$B$146:$B$362,'[1]Temporales 2022'!$G$146:$G$362)</f>
        <v>#N/A</v>
      </c>
      <c r="K1048" s="43">
        <v>11000</v>
      </c>
      <c r="L1048" s="46">
        <v>0</v>
      </c>
      <c r="M1048" s="43">
        <v>334.4</v>
      </c>
      <c r="N1048" s="43">
        <v>315.7</v>
      </c>
      <c r="O1048" s="44">
        <f>+Tabla12[[#This Row],[sbruto]]-Tabla12[[#This Row],[Impuesto Sobre la R]]-Tabla12[[#This Row],[Seguro Familiar de]]-Tabla12[[#This Row],[AFP]]-Tabla12[[#This Row],[sneto]]</f>
        <v>75</v>
      </c>
      <c r="P1048" s="41">
        <v>10274.9</v>
      </c>
      <c r="Q1048" s="15" t="str" cm="1">
        <f t="array" ref="Q1048">_xlfn.XLOOKUP(Tabla12[[#This Row],[codigo]],Tabla5[codigo],LEFT(Tabla5[Genero],1))</f>
        <v>M</v>
      </c>
      <c r="R1048" s="15" t="str">
        <f>_xlfn.XLOOKUP(Tabla12[[#This Row],[codigo]],Tabla5[codigo],Tabla5[Lugar Funciones Codigo])</f>
        <v>01.83.03.04</v>
      </c>
    </row>
    <row r="1049" spans="1:18">
      <c r="A1049" s="40" t="s">
        <v>11</v>
      </c>
      <c r="B1049" s="40" t="str">
        <f t="shared" si="16"/>
        <v>2.1.1.1.0100109440776</v>
      </c>
      <c r="C1049" s="40" t="str">
        <f>_xlfn.XLOOKUP(A1049,ctas[Tipo Empleado],ctas[cta])</f>
        <v>2.1.1.1.01</v>
      </c>
      <c r="D1049" s="40" t="s">
        <v>2633</v>
      </c>
      <c r="E1049" s="40" t="str">
        <f>_xlfn.XLOOKUP(Tabla12[[#This Row],[codigo]],Tabla5[codigo],Tabla5[Empleado])</f>
        <v>LEONARDO SANTANA VENTURA</v>
      </c>
      <c r="F1049" s="40" t="str">
        <f>_xlfn.XLOOKUP(Tabla12[[#This Row],[codigo]],Tabla5[codigo],Tabla5[Cargo])</f>
        <v>PARQUEADOR</v>
      </c>
      <c r="G1049" s="40" t="str">
        <f>_xlfn.XLOOKUP(Tabla12[[#This Row],[codigo]],Tabla5[codigo],Tabla5[Lugar Funciones])</f>
        <v>DIRECCION GENERAL DE MUSEOS</v>
      </c>
      <c r="H1049" s="45" t="str">
        <f>Tabla12[[#This Row],[TIPO]]</f>
        <v>FIJO</v>
      </c>
      <c r="I1049" s="45" t="e">
        <f>_xlfn.XLOOKUP(Tabla12[[#This Row],[nodoc]],'[1]Temporales 2022'!$B$146:$B$362,'[1]Temporales 2022'!$F$146:$F$362)</f>
        <v>#N/A</v>
      </c>
      <c r="J1049" s="45" t="e">
        <f>_xlfn.XLOOKUP(Tabla12[[#This Row],[nodoc]],'[1]Temporales 2022'!$B$146:$B$362,'[1]Temporales 2022'!$G$146:$G$362)</f>
        <v>#N/A</v>
      </c>
      <c r="K1049" s="43">
        <v>11000</v>
      </c>
      <c r="L1049" s="46">
        <v>0</v>
      </c>
      <c r="M1049" s="43">
        <v>334.4</v>
      </c>
      <c r="N1049" s="43">
        <v>315.7</v>
      </c>
      <c r="O1049" s="44">
        <f>+Tabla12[[#This Row],[sbruto]]-Tabla12[[#This Row],[Impuesto Sobre la R]]-Tabla12[[#This Row],[Seguro Familiar de]]-Tabla12[[#This Row],[AFP]]-Tabla12[[#This Row],[sneto]]</f>
        <v>25</v>
      </c>
      <c r="P1049" s="41">
        <v>10324.9</v>
      </c>
      <c r="Q1049" s="15" t="str" cm="1">
        <f t="array" ref="Q1049">_xlfn.XLOOKUP(Tabla12[[#This Row],[codigo]],Tabla5[codigo],LEFT(Tabla5[Genero],1))</f>
        <v>M</v>
      </c>
      <c r="R1049" s="15" t="str">
        <f>_xlfn.XLOOKUP(Tabla12[[#This Row],[codigo]],Tabla5[codigo],Tabla5[Lugar Funciones Codigo])</f>
        <v>01.83.03.04</v>
      </c>
    </row>
    <row r="1050" spans="1:18">
      <c r="A1050" s="40" t="s">
        <v>11</v>
      </c>
      <c r="B1050" s="40" t="str">
        <f t="shared" si="16"/>
        <v>2.1.1.1.0103103846006</v>
      </c>
      <c r="C1050" s="40" t="str">
        <f>_xlfn.XLOOKUP(A1050,ctas[Tipo Empleado],ctas[cta])</f>
        <v>2.1.1.1.01</v>
      </c>
      <c r="D1050" s="40" t="s">
        <v>2636</v>
      </c>
      <c r="E1050" s="40" t="str">
        <f>_xlfn.XLOOKUP(Tabla12[[#This Row],[codigo]],Tabla5[codigo],Tabla5[Empleado])</f>
        <v>LISANDRO MIGUEL GOMEZ MARTE</v>
      </c>
      <c r="F1050" s="40" t="str">
        <f>_xlfn.XLOOKUP(Tabla12[[#This Row],[codigo]],Tabla5[codigo],Tabla5[Cargo])</f>
        <v>JARDINERO (A)</v>
      </c>
      <c r="G1050" s="40" t="str">
        <f>_xlfn.XLOOKUP(Tabla12[[#This Row],[codigo]],Tabla5[codigo],Tabla5[Lugar Funciones])</f>
        <v>DIRECCION GENERAL DE MUSEOS</v>
      </c>
      <c r="H1050" s="45" t="str">
        <f>Tabla12[[#This Row],[TIPO]]</f>
        <v>FIJO</v>
      </c>
      <c r="I1050" s="45" t="e">
        <f>_xlfn.XLOOKUP(Tabla12[[#This Row],[nodoc]],'[1]Temporales 2022'!$B$146:$B$362,'[1]Temporales 2022'!$F$146:$F$362)</f>
        <v>#N/A</v>
      </c>
      <c r="J1050" s="45" t="e">
        <f>_xlfn.XLOOKUP(Tabla12[[#This Row],[nodoc]],'[1]Temporales 2022'!$B$146:$B$362,'[1]Temporales 2022'!$G$146:$G$362)</f>
        <v>#N/A</v>
      </c>
      <c r="K1050" s="43">
        <v>11000</v>
      </c>
      <c r="L1050" s="46">
        <v>0</v>
      </c>
      <c r="M1050" s="43">
        <v>334.4</v>
      </c>
      <c r="N1050" s="43">
        <v>315.7</v>
      </c>
      <c r="O1050" s="44">
        <f>+Tabla12[[#This Row],[sbruto]]-Tabla12[[#This Row],[Impuesto Sobre la R]]-Tabla12[[#This Row],[Seguro Familiar de]]-Tabla12[[#This Row],[AFP]]-Tabla12[[#This Row],[sneto]]</f>
        <v>25</v>
      </c>
      <c r="P1050" s="41">
        <v>10324.9</v>
      </c>
      <c r="Q1050" s="15" t="str" cm="1">
        <f t="array" ref="Q1050">_xlfn.XLOOKUP(Tabla12[[#This Row],[codigo]],Tabla5[codigo],LEFT(Tabla5[Genero],1))</f>
        <v>M</v>
      </c>
      <c r="R1050" s="15" t="str">
        <f>_xlfn.XLOOKUP(Tabla12[[#This Row],[codigo]],Tabla5[codigo],Tabla5[Lugar Funciones Codigo])</f>
        <v>01.83.03.04</v>
      </c>
    </row>
    <row r="1051" spans="1:18">
      <c r="A1051" s="40" t="s">
        <v>11</v>
      </c>
      <c r="B1051" s="40" t="str">
        <f t="shared" si="16"/>
        <v>2.1.1.1.0100105499438</v>
      </c>
      <c r="C1051" s="40" t="str">
        <f>_xlfn.XLOOKUP(A1051,ctas[Tipo Empleado],ctas[cta])</f>
        <v>2.1.1.1.01</v>
      </c>
      <c r="D1051" s="40" t="s">
        <v>1515</v>
      </c>
      <c r="E1051" s="40" t="str">
        <f>_xlfn.XLOOKUP(Tabla12[[#This Row],[codigo]],Tabla5[codigo],Tabla5[Empleado])</f>
        <v>LUIS ALEXIS MEJIA ENCARNACION</v>
      </c>
      <c r="F1051" s="40" t="str">
        <f>_xlfn.XLOOKUP(Tabla12[[#This Row],[codigo]],Tabla5[codigo],Tabla5[Cargo])</f>
        <v>PARQUEADOR</v>
      </c>
      <c r="G1051" s="40" t="str">
        <f>_xlfn.XLOOKUP(Tabla12[[#This Row],[codigo]],Tabla5[codigo],Tabla5[Lugar Funciones])</f>
        <v>DIRECCION GENERAL DE MUSEOS</v>
      </c>
      <c r="H1051" s="45" t="str">
        <f>Tabla12[[#This Row],[TIPO]]</f>
        <v>FIJO</v>
      </c>
      <c r="I1051" s="45" t="e">
        <f>_xlfn.XLOOKUP(Tabla12[[#This Row],[nodoc]],'[1]Temporales 2022'!$B$146:$B$362,'[1]Temporales 2022'!$F$146:$F$362)</f>
        <v>#N/A</v>
      </c>
      <c r="J1051" s="45" t="e">
        <f>_xlfn.XLOOKUP(Tabla12[[#This Row],[nodoc]],'[1]Temporales 2022'!$B$146:$B$362,'[1]Temporales 2022'!$G$146:$G$362)</f>
        <v>#N/A</v>
      </c>
      <c r="K1051" s="43">
        <v>11000</v>
      </c>
      <c r="L1051" s="46">
        <v>0</v>
      </c>
      <c r="M1051" s="43">
        <v>334.4</v>
      </c>
      <c r="N1051" s="43">
        <v>315.7</v>
      </c>
      <c r="O1051" s="44">
        <f>+Tabla12[[#This Row],[sbruto]]-Tabla12[[#This Row],[Impuesto Sobre la R]]-Tabla12[[#This Row],[Seguro Familiar de]]-Tabla12[[#This Row],[AFP]]-Tabla12[[#This Row],[sneto]]</f>
        <v>1725.119999999999</v>
      </c>
      <c r="P1051" s="41">
        <v>8624.7800000000007</v>
      </c>
      <c r="Q1051" s="15" t="str" cm="1">
        <f t="array" ref="Q1051">_xlfn.XLOOKUP(Tabla12[[#This Row],[codigo]],Tabla5[codigo],LEFT(Tabla5[Genero],1))</f>
        <v>M</v>
      </c>
      <c r="R1051" s="15" t="str">
        <f>_xlfn.XLOOKUP(Tabla12[[#This Row],[codigo]],Tabla5[codigo],Tabla5[Lugar Funciones Codigo])</f>
        <v>01.83.03.04</v>
      </c>
    </row>
    <row r="1052" spans="1:18">
      <c r="A1052" s="40" t="s">
        <v>11</v>
      </c>
      <c r="B1052" s="40" t="str">
        <f t="shared" si="16"/>
        <v>2.1.1.1.0100106962939</v>
      </c>
      <c r="C1052" s="40" t="str">
        <f>_xlfn.XLOOKUP(A1052,ctas[Tipo Empleado],ctas[cta])</f>
        <v>2.1.1.1.01</v>
      </c>
      <c r="D1052" s="40" t="s">
        <v>2644</v>
      </c>
      <c r="E1052" s="40" t="str">
        <f>_xlfn.XLOOKUP(Tabla12[[#This Row],[codigo]],Tabla5[codigo],Tabla5[Empleado])</f>
        <v>LUIS HERNANDEZ MANON</v>
      </c>
      <c r="F1052" s="40" t="str">
        <f>_xlfn.XLOOKUP(Tabla12[[#This Row],[codigo]],Tabla5[codigo],Tabla5[Cargo])</f>
        <v>VIGILANTE DE SALA</v>
      </c>
      <c r="G1052" s="40" t="str">
        <f>_xlfn.XLOOKUP(Tabla12[[#This Row],[codigo]],Tabla5[codigo],Tabla5[Lugar Funciones])</f>
        <v>DIRECCION GENERAL DE MUSEOS</v>
      </c>
      <c r="H1052" s="45" t="str">
        <f>Tabla12[[#This Row],[TIPO]]</f>
        <v>FIJO</v>
      </c>
      <c r="I1052" s="45" t="e">
        <f>_xlfn.XLOOKUP(Tabla12[[#This Row],[nodoc]],'[1]Temporales 2022'!$B$146:$B$362,'[1]Temporales 2022'!$F$146:$F$362)</f>
        <v>#N/A</v>
      </c>
      <c r="J1052" s="45" t="e">
        <f>_xlfn.XLOOKUP(Tabla12[[#This Row],[nodoc]],'[1]Temporales 2022'!$B$146:$B$362,'[1]Temporales 2022'!$G$146:$G$362)</f>
        <v>#N/A</v>
      </c>
      <c r="K1052" s="43">
        <v>11000</v>
      </c>
      <c r="L1052" s="46">
        <v>0</v>
      </c>
      <c r="M1052" s="43">
        <v>334.4</v>
      </c>
      <c r="N1052" s="43">
        <v>315.7</v>
      </c>
      <c r="O1052" s="44">
        <f>+Tabla12[[#This Row],[sbruto]]-Tabla12[[#This Row],[Impuesto Sobre la R]]-Tabla12[[#This Row],[Seguro Familiar de]]-Tabla12[[#This Row],[AFP]]-Tabla12[[#This Row],[sneto]]</f>
        <v>25</v>
      </c>
      <c r="P1052" s="41">
        <v>10324.9</v>
      </c>
      <c r="Q1052" s="15" t="str" cm="1">
        <f t="array" ref="Q1052">_xlfn.XLOOKUP(Tabla12[[#This Row],[codigo]],Tabla5[codigo],LEFT(Tabla5[Genero],1))</f>
        <v>M</v>
      </c>
      <c r="R1052" s="15" t="str">
        <f>_xlfn.XLOOKUP(Tabla12[[#This Row],[codigo]],Tabla5[codigo],Tabla5[Lugar Funciones Codigo])</f>
        <v>01.83.03.04</v>
      </c>
    </row>
    <row r="1053" spans="1:18">
      <c r="A1053" s="40" t="s">
        <v>11</v>
      </c>
      <c r="B1053" s="40" t="str">
        <f t="shared" si="16"/>
        <v>2.1.1.1.0103104092030</v>
      </c>
      <c r="C1053" s="40" t="str">
        <f>_xlfn.XLOOKUP(A1053,ctas[Tipo Empleado],ctas[cta])</f>
        <v>2.1.1.1.01</v>
      </c>
      <c r="D1053" s="40" t="s">
        <v>2654</v>
      </c>
      <c r="E1053" s="40" t="str">
        <f>_xlfn.XLOOKUP(Tabla12[[#This Row],[codigo]],Tabla5[codigo],Tabla5[Empleado])</f>
        <v>MARIA FRANCISCA PEREZ</v>
      </c>
      <c r="F1053" s="40" t="str">
        <f>_xlfn.XLOOKUP(Tabla12[[#This Row],[codigo]],Tabla5[codigo],Tabla5[Cargo])</f>
        <v>CONSERJE</v>
      </c>
      <c r="G1053" s="40" t="str">
        <f>_xlfn.XLOOKUP(Tabla12[[#This Row],[codigo]],Tabla5[codigo],Tabla5[Lugar Funciones])</f>
        <v>DIRECCION GENERAL DE MUSEOS</v>
      </c>
      <c r="H1053" s="45" t="str">
        <f>Tabla12[[#This Row],[TIPO]]</f>
        <v>FIJO</v>
      </c>
      <c r="I1053" s="45" t="e">
        <f>_xlfn.XLOOKUP(Tabla12[[#This Row],[nodoc]],'[1]Temporales 2022'!$B$146:$B$362,'[1]Temporales 2022'!$F$146:$F$362)</f>
        <v>#N/A</v>
      </c>
      <c r="J1053" s="45" t="e">
        <f>_xlfn.XLOOKUP(Tabla12[[#This Row],[nodoc]],'[1]Temporales 2022'!$B$146:$B$362,'[1]Temporales 2022'!$G$146:$G$362)</f>
        <v>#N/A</v>
      </c>
      <c r="K1053" s="43">
        <v>11000</v>
      </c>
      <c r="L1053" s="46">
        <v>0</v>
      </c>
      <c r="M1053" s="43">
        <v>334.4</v>
      </c>
      <c r="N1053" s="43">
        <v>315.7</v>
      </c>
      <c r="O1053" s="44">
        <f>+Tabla12[[#This Row],[sbruto]]-Tabla12[[#This Row],[Impuesto Sobre la R]]-Tabla12[[#This Row],[Seguro Familiar de]]-Tabla12[[#This Row],[AFP]]-Tabla12[[#This Row],[sneto]]</f>
        <v>25</v>
      </c>
      <c r="P1053" s="41">
        <v>10324.9</v>
      </c>
      <c r="Q1053" s="15" t="str" cm="1">
        <f t="array" ref="Q1053">_xlfn.XLOOKUP(Tabla12[[#This Row],[codigo]],Tabla5[codigo],LEFT(Tabla5[Genero],1))</f>
        <v>F</v>
      </c>
      <c r="R1053" s="15" t="str">
        <f>_xlfn.XLOOKUP(Tabla12[[#This Row],[codigo]],Tabla5[codigo],Tabla5[Lugar Funciones Codigo])</f>
        <v>01.83.03.04</v>
      </c>
    </row>
    <row r="1054" spans="1:18">
      <c r="A1054" s="40" t="s">
        <v>11</v>
      </c>
      <c r="B1054" s="40" t="str">
        <f t="shared" si="16"/>
        <v>2.1.1.1.0100113332068</v>
      </c>
      <c r="C1054" s="40" t="str">
        <f>_xlfn.XLOOKUP(A1054,ctas[Tipo Empleado],ctas[cta])</f>
        <v>2.1.1.1.01</v>
      </c>
      <c r="D1054" s="40" t="s">
        <v>1527</v>
      </c>
      <c r="E1054" s="40" t="str">
        <f>_xlfn.XLOOKUP(Tabla12[[#This Row],[codigo]],Tabla5[codigo],Tabla5[Empleado])</f>
        <v>MARTIRES JIMENEZ DE LOS SANTOS</v>
      </c>
      <c r="F1054" s="40" t="str">
        <f>_xlfn.XLOOKUP(Tabla12[[#This Row],[codigo]],Tabla5[codigo],Tabla5[Cargo])</f>
        <v>AYUDANTE DE MANTENIMIENTO</v>
      </c>
      <c r="G1054" s="40" t="str">
        <f>_xlfn.XLOOKUP(Tabla12[[#This Row],[codigo]],Tabla5[codigo],Tabla5[Lugar Funciones])</f>
        <v>DIRECCION GENERAL DE MUSEOS</v>
      </c>
      <c r="H1054" s="45" t="str">
        <f>Tabla12[[#This Row],[TIPO]]</f>
        <v>FIJO</v>
      </c>
      <c r="I1054" s="45" t="e">
        <f>_xlfn.XLOOKUP(Tabla12[[#This Row],[nodoc]],'[1]Temporales 2022'!$B$146:$B$362,'[1]Temporales 2022'!$F$146:$F$362)</f>
        <v>#N/A</v>
      </c>
      <c r="J1054" s="45" t="e">
        <f>_xlfn.XLOOKUP(Tabla12[[#This Row],[nodoc]],'[1]Temporales 2022'!$B$146:$B$362,'[1]Temporales 2022'!$G$146:$G$362)</f>
        <v>#N/A</v>
      </c>
      <c r="K1054" s="43">
        <v>11000</v>
      </c>
      <c r="L1054" s="46">
        <v>0</v>
      </c>
      <c r="M1054" s="43">
        <v>334.4</v>
      </c>
      <c r="N1054" s="43">
        <v>315.7</v>
      </c>
      <c r="O1054" s="44">
        <f>+Tabla12[[#This Row],[sbruto]]-Tabla12[[#This Row],[Impuesto Sobre la R]]-Tabla12[[#This Row],[Seguro Familiar de]]-Tabla12[[#This Row],[AFP]]-Tabla12[[#This Row],[sneto]]</f>
        <v>7292.67</v>
      </c>
      <c r="P1054" s="41">
        <v>3057.23</v>
      </c>
      <c r="Q1054" s="15" t="str" cm="1">
        <f t="array" ref="Q1054">_xlfn.XLOOKUP(Tabla12[[#This Row],[codigo]],Tabla5[codigo],LEFT(Tabla5[Genero],1))</f>
        <v>M</v>
      </c>
      <c r="R1054" s="15" t="str">
        <f>_xlfn.XLOOKUP(Tabla12[[#This Row],[codigo]],Tabla5[codigo],Tabla5[Lugar Funciones Codigo])</f>
        <v>01.83.03.04</v>
      </c>
    </row>
    <row r="1055" spans="1:18">
      <c r="A1055" s="40" t="s">
        <v>11</v>
      </c>
      <c r="B1055" s="40" t="str">
        <f t="shared" si="16"/>
        <v>2.1.1.1.0104400073864</v>
      </c>
      <c r="C1055" s="40" t="str">
        <f>_xlfn.XLOOKUP(A1055,ctas[Tipo Empleado],ctas[cta])</f>
        <v>2.1.1.1.01</v>
      </c>
      <c r="D1055" s="40" t="s">
        <v>2669</v>
      </c>
      <c r="E1055" s="40" t="str">
        <f>_xlfn.XLOOKUP(Tabla12[[#This Row],[codigo]],Tabla5[codigo],Tabla5[Empleado])</f>
        <v>NICOLAS PERALTA FORTUNA</v>
      </c>
      <c r="F1055" s="40" t="str">
        <f>_xlfn.XLOOKUP(Tabla12[[#This Row],[codigo]],Tabla5[codigo],Tabla5[Cargo])</f>
        <v>CONSERJE</v>
      </c>
      <c r="G1055" s="40" t="str">
        <f>_xlfn.XLOOKUP(Tabla12[[#This Row],[codigo]],Tabla5[codigo],Tabla5[Lugar Funciones])</f>
        <v>DIRECCION GENERAL DE MUSEOS</v>
      </c>
      <c r="H1055" s="43" t="str">
        <f>Tabla12[[#This Row],[TIPO]]</f>
        <v>FIJO</v>
      </c>
      <c r="I1055" s="43" t="e">
        <f>_xlfn.XLOOKUP(Tabla12[[#This Row],[nodoc]],'[1]Temporales 2022'!$B$146:$B$362,'[1]Temporales 2022'!$F$146:$F$362)</f>
        <v>#N/A</v>
      </c>
      <c r="J1055" s="43" t="e">
        <f>_xlfn.XLOOKUP(Tabla12[[#This Row],[nodoc]],'[1]Temporales 2022'!$B$146:$B$362,'[1]Temporales 2022'!$G$146:$G$362)</f>
        <v>#N/A</v>
      </c>
      <c r="K1055" s="43">
        <v>11000</v>
      </c>
      <c r="L1055" s="44">
        <v>0</v>
      </c>
      <c r="M1055" s="43">
        <v>334.4</v>
      </c>
      <c r="N1055" s="43">
        <v>315.7</v>
      </c>
      <c r="O1055" s="44">
        <f>+Tabla12[[#This Row],[sbruto]]-Tabla12[[#This Row],[Impuesto Sobre la R]]-Tabla12[[#This Row],[Seguro Familiar de]]-Tabla12[[#This Row],[AFP]]-Tabla12[[#This Row],[sneto]]</f>
        <v>75</v>
      </c>
      <c r="P1055" s="41">
        <v>10274.9</v>
      </c>
      <c r="Q1055" s="15" t="str" cm="1">
        <f t="array" ref="Q1055">_xlfn.XLOOKUP(Tabla12[[#This Row],[codigo]],Tabla5[codigo],LEFT(Tabla5[Genero],1))</f>
        <v>M</v>
      </c>
      <c r="R1055" s="15" t="str">
        <f>_xlfn.XLOOKUP(Tabla12[[#This Row],[codigo]],Tabla5[codigo],Tabla5[Lugar Funciones Codigo])</f>
        <v>01.83.03.04</v>
      </c>
    </row>
    <row r="1056" spans="1:18">
      <c r="A1056" s="40" t="s">
        <v>11</v>
      </c>
      <c r="B1056" s="40" t="str">
        <f t="shared" si="16"/>
        <v>2.1.1.1.0100500105614</v>
      </c>
      <c r="C1056" s="40" t="str">
        <f>_xlfn.XLOOKUP(A1056,ctas[Tipo Empleado],ctas[cta])</f>
        <v>2.1.1.1.01</v>
      </c>
      <c r="D1056" s="40" t="s">
        <v>2684</v>
      </c>
      <c r="E1056" s="40" t="str">
        <f>_xlfn.XLOOKUP(Tabla12[[#This Row],[codigo]],Tabla5[codigo],Tabla5[Empleado])</f>
        <v>RAFAEL BIENVENIDO CARMONA CIPRIAN</v>
      </c>
      <c r="F1056" s="40" t="str">
        <f>_xlfn.XLOOKUP(Tabla12[[#This Row],[codigo]],Tabla5[codigo],Tabla5[Cargo])</f>
        <v>VIGILANTE NOCTURNO</v>
      </c>
      <c r="G1056" s="40" t="str">
        <f>_xlfn.XLOOKUP(Tabla12[[#This Row],[codigo]],Tabla5[codigo],Tabla5[Lugar Funciones])</f>
        <v>DIRECCION GENERAL DE MUSEOS</v>
      </c>
      <c r="H1056" s="43" t="str">
        <f>Tabla12[[#This Row],[TIPO]]</f>
        <v>FIJO</v>
      </c>
      <c r="I1056" s="43" t="e">
        <f>_xlfn.XLOOKUP(Tabla12[[#This Row],[nodoc]],'[1]Temporales 2022'!$B$146:$B$362,'[1]Temporales 2022'!$F$146:$F$362)</f>
        <v>#N/A</v>
      </c>
      <c r="J1056" s="43" t="e">
        <f>_xlfn.XLOOKUP(Tabla12[[#This Row],[nodoc]],'[1]Temporales 2022'!$B$146:$B$362,'[1]Temporales 2022'!$G$146:$G$362)</f>
        <v>#N/A</v>
      </c>
      <c r="K1056" s="43">
        <v>11000</v>
      </c>
      <c r="L1056" s="44">
        <v>0</v>
      </c>
      <c r="M1056" s="43">
        <v>334.4</v>
      </c>
      <c r="N1056" s="43">
        <v>315.7</v>
      </c>
      <c r="O1056" s="44">
        <f>+Tabla12[[#This Row],[sbruto]]-Tabla12[[#This Row],[Impuesto Sobre la R]]-Tabla12[[#This Row],[Seguro Familiar de]]-Tabla12[[#This Row],[AFP]]-Tabla12[[#This Row],[sneto]]</f>
        <v>125</v>
      </c>
      <c r="P1056" s="41">
        <v>10224.9</v>
      </c>
      <c r="Q1056" s="15" t="str" cm="1">
        <f t="array" ref="Q1056">_xlfn.XLOOKUP(Tabla12[[#This Row],[codigo]],Tabla5[codigo],LEFT(Tabla5[Genero],1))</f>
        <v>M</v>
      </c>
      <c r="R1056" s="15" t="str">
        <f>_xlfn.XLOOKUP(Tabla12[[#This Row],[codigo]],Tabla5[codigo],Tabla5[Lugar Funciones Codigo])</f>
        <v>01.83.03.04</v>
      </c>
    </row>
    <row r="1057" spans="1:18">
      <c r="A1057" s="40" t="s">
        <v>11</v>
      </c>
      <c r="B1057" s="40" t="str">
        <f t="shared" si="16"/>
        <v>2.1.1.1.0108500009066</v>
      </c>
      <c r="C1057" s="40" t="str">
        <f>_xlfn.XLOOKUP(A1057,ctas[Tipo Empleado],ctas[cta])</f>
        <v>2.1.1.1.01</v>
      </c>
      <c r="D1057" s="40" t="s">
        <v>2689</v>
      </c>
      <c r="E1057" s="40" t="str">
        <f>_xlfn.XLOOKUP(Tabla12[[#This Row],[codigo]],Tabla5[codigo],Tabla5[Empleado])</f>
        <v>RAUL NUÑEZ</v>
      </c>
      <c r="F1057" s="40" t="str">
        <f>_xlfn.XLOOKUP(Tabla12[[#This Row],[codigo]],Tabla5[codigo],Tabla5[Cargo])</f>
        <v>JARDINERO (A)</v>
      </c>
      <c r="G1057" s="40" t="str">
        <f>_xlfn.XLOOKUP(Tabla12[[#This Row],[codigo]],Tabla5[codigo],Tabla5[Lugar Funciones])</f>
        <v>DIRECCION GENERAL DE MUSEOS</v>
      </c>
      <c r="H1057" s="45" t="str">
        <f>Tabla12[[#This Row],[TIPO]]</f>
        <v>FIJO</v>
      </c>
      <c r="I1057" s="45" t="e">
        <f>_xlfn.XLOOKUP(Tabla12[[#This Row],[nodoc]],'[1]Temporales 2022'!$B$146:$B$362,'[1]Temporales 2022'!$F$146:$F$362)</f>
        <v>#N/A</v>
      </c>
      <c r="J1057" s="45" t="e">
        <f>_xlfn.XLOOKUP(Tabla12[[#This Row],[nodoc]],'[1]Temporales 2022'!$B$146:$B$362,'[1]Temporales 2022'!$G$146:$G$362)</f>
        <v>#N/A</v>
      </c>
      <c r="K1057" s="43">
        <v>11000</v>
      </c>
      <c r="L1057" s="46">
        <v>0</v>
      </c>
      <c r="M1057" s="43">
        <v>334.4</v>
      </c>
      <c r="N1057" s="43">
        <v>315.7</v>
      </c>
      <c r="O1057" s="44">
        <f>+Tabla12[[#This Row],[sbruto]]-Tabla12[[#This Row],[Impuesto Sobre la R]]-Tabla12[[#This Row],[Seguro Familiar de]]-Tabla12[[#This Row],[AFP]]-Tabla12[[#This Row],[sneto]]</f>
        <v>25</v>
      </c>
      <c r="P1057" s="41">
        <v>10324.9</v>
      </c>
      <c r="Q1057" s="15" t="str" cm="1">
        <f t="array" ref="Q1057">_xlfn.XLOOKUP(Tabla12[[#This Row],[codigo]],Tabla5[codigo],LEFT(Tabla5[Genero],1))</f>
        <v>M</v>
      </c>
      <c r="R1057" s="15" t="str">
        <f>_xlfn.XLOOKUP(Tabla12[[#This Row],[codigo]],Tabla5[codigo],Tabla5[Lugar Funciones Codigo])</f>
        <v>01.83.03.04</v>
      </c>
    </row>
    <row r="1058" spans="1:18">
      <c r="A1058" s="40" t="s">
        <v>11</v>
      </c>
      <c r="B1058" s="40" t="str">
        <f t="shared" si="16"/>
        <v>2.1.1.1.0104900285414</v>
      </c>
      <c r="C1058" s="40" t="str">
        <f>_xlfn.XLOOKUP(A1058,ctas[Tipo Empleado],ctas[cta])</f>
        <v>2.1.1.1.01</v>
      </c>
      <c r="D1058" s="40" t="s">
        <v>2720</v>
      </c>
      <c r="E1058" s="40" t="str">
        <f>_xlfn.XLOOKUP(Tabla12[[#This Row],[codigo]],Tabla5[codigo],Tabla5[Empleado])</f>
        <v>TOMAS RUIZ</v>
      </c>
      <c r="F1058" s="40" t="str">
        <f>_xlfn.XLOOKUP(Tabla12[[#This Row],[codigo]],Tabla5[codigo],Tabla5[Cargo])</f>
        <v>JARDINERO (A)</v>
      </c>
      <c r="G1058" s="40" t="str">
        <f>_xlfn.XLOOKUP(Tabla12[[#This Row],[codigo]],Tabla5[codigo],Tabla5[Lugar Funciones])</f>
        <v>DIRECCION GENERAL DE MUSEOS</v>
      </c>
      <c r="H1058" s="45" t="str">
        <f>Tabla12[[#This Row],[TIPO]]</f>
        <v>FIJO</v>
      </c>
      <c r="I1058" s="45" t="e">
        <f>_xlfn.XLOOKUP(Tabla12[[#This Row],[nodoc]],'[1]Temporales 2022'!$B$146:$B$362,'[1]Temporales 2022'!$F$146:$F$362)</f>
        <v>#N/A</v>
      </c>
      <c r="J1058" s="45" t="e">
        <f>_xlfn.XLOOKUP(Tabla12[[#This Row],[nodoc]],'[1]Temporales 2022'!$B$146:$B$362,'[1]Temporales 2022'!$G$146:$G$362)</f>
        <v>#N/A</v>
      </c>
      <c r="K1058" s="43">
        <v>11000</v>
      </c>
      <c r="L1058" s="46">
        <v>0</v>
      </c>
      <c r="M1058" s="43">
        <v>334.4</v>
      </c>
      <c r="N1058" s="43">
        <v>315.7</v>
      </c>
      <c r="O1058" s="44">
        <f>+Tabla12[[#This Row],[sbruto]]-Tabla12[[#This Row],[Impuesto Sobre la R]]-Tabla12[[#This Row],[Seguro Familiar de]]-Tabla12[[#This Row],[AFP]]-Tabla12[[#This Row],[sneto]]</f>
        <v>25</v>
      </c>
      <c r="P1058" s="41">
        <v>10324.9</v>
      </c>
      <c r="Q1058" s="15" t="str" cm="1">
        <f t="array" ref="Q1058">_xlfn.XLOOKUP(Tabla12[[#This Row],[codigo]],Tabla5[codigo],LEFT(Tabla5[Genero],1))</f>
        <v>M</v>
      </c>
      <c r="R1058" s="15" t="str">
        <f>_xlfn.XLOOKUP(Tabla12[[#This Row],[codigo]],Tabla5[codigo],Tabla5[Lugar Funciones Codigo])</f>
        <v>01.83.03.04</v>
      </c>
    </row>
    <row r="1059" spans="1:18">
      <c r="A1059" s="40" t="s">
        <v>11</v>
      </c>
      <c r="B1059" s="40" t="str">
        <f t="shared" si="16"/>
        <v>2.1.1.1.0108500092310</v>
      </c>
      <c r="C1059" s="40" t="str">
        <f>_xlfn.XLOOKUP(A1059,ctas[Tipo Empleado],ctas[cta])</f>
        <v>2.1.1.1.01</v>
      </c>
      <c r="D1059" s="40" t="s">
        <v>2721</v>
      </c>
      <c r="E1059" s="40" t="str">
        <f>_xlfn.XLOOKUP(Tabla12[[#This Row],[codigo]],Tabla5[codigo],Tabla5[Empleado])</f>
        <v>ULISES GUERRERO CARIDAD</v>
      </c>
      <c r="F1059" s="40" t="str">
        <f>_xlfn.XLOOKUP(Tabla12[[#This Row],[codigo]],Tabla5[codigo],Tabla5[Cargo])</f>
        <v>JARDINERO (A)</v>
      </c>
      <c r="G1059" s="40" t="str">
        <f>_xlfn.XLOOKUP(Tabla12[[#This Row],[codigo]],Tabla5[codigo],Tabla5[Lugar Funciones])</f>
        <v>DIRECCION GENERAL DE MUSEOS</v>
      </c>
      <c r="H1059" s="43" t="str">
        <f>Tabla12[[#This Row],[TIPO]]</f>
        <v>FIJO</v>
      </c>
      <c r="I1059" s="43" t="e">
        <f>_xlfn.XLOOKUP(Tabla12[[#This Row],[nodoc]],'[1]Temporales 2022'!$B$146:$B$362,'[1]Temporales 2022'!$F$146:$F$362)</f>
        <v>#N/A</v>
      </c>
      <c r="J1059" s="43" t="e">
        <f>_xlfn.XLOOKUP(Tabla12[[#This Row],[nodoc]],'[1]Temporales 2022'!$B$146:$B$362,'[1]Temporales 2022'!$G$146:$G$362)</f>
        <v>#N/A</v>
      </c>
      <c r="K1059" s="43">
        <v>11000</v>
      </c>
      <c r="L1059" s="44">
        <v>0</v>
      </c>
      <c r="M1059" s="43">
        <v>334.4</v>
      </c>
      <c r="N1059" s="43">
        <v>315.7</v>
      </c>
      <c r="O1059" s="44">
        <f>+Tabla12[[#This Row],[sbruto]]-Tabla12[[#This Row],[Impuesto Sobre la R]]-Tabla12[[#This Row],[Seguro Familiar de]]-Tabla12[[#This Row],[AFP]]-Tabla12[[#This Row],[sneto]]</f>
        <v>25</v>
      </c>
      <c r="P1059" s="41">
        <v>10324.9</v>
      </c>
      <c r="Q1059" s="15" t="str" cm="1">
        <f t="array" ref="Q1059">_xlfn.XLOOKUP(Tabla12[[#This Row],[codigo]],Tabla5[codigo],LEFT(Tabla5[Genero],1))</f>
        <v>M</v>
      </c>
      <c r="R1059" s="15" t="str">
        <f>_xlfn.XLOOKUP(Tabla12[[#This Row],[codigo]],Tabla5[codigo],Tabla5[Lugar Funciones Codigo])</f>
        <v>01.83.03.04</v>
      </c>
    </row>
    <row r="1060" spans="1:18">
      <c r="A1060" s="40" t="s">
        <v>11</v>
      </c>
      <c r="B1060" s="40" t="str">
        <f t="shared" si="16"/>
        <v>2.1.1.1.0100103160826</v>
      </c>
      <c r="C1060" s="40" t="str">
        <f>_xlfn.XLOOKUP(A1060,ctas[Tipo Empleado],ctas[cta])</f>
        <v>2.1.1.1.01</v>
      </c>
      <c r="D1060" s="40" t="s">
        <v>1561</v>
      </c>
      <c r="E1060" s="40" t="str">
        <f>_xlfn.XLOOKUP(Tabla12[[#This Row],[codigo]],Tabla5[codigo],Tabla5[Empleado])</f>
        <v>VICTORIA PAULINO SALAZAR</v>
      </c>
      <c r="F1060" s="40" t="str">
        <f>_xlfn.XLOOKUP(Tabla12[[#This Row],[codigo]],Tabla5[codigo],Tabla5[Cargo])</f>
        <v>ENC. DE TIENDA</v>
      </c>
      <c r="G1060" s="40" t="str">
        <f>_xlfn.XLOOKUP(Tabla12[[#This Row],[codigo]],Tabla5[codigo],Tabla5[Lugar Funciones])</f>
        <v>DIRECCION GENERAL DE MUSEOS</v>
      </c>
      <c r="H1060" s="43" t="str">
        <f>Tabla12[[#This Row],[TIPO]]</f>
        <v>FIJO</v>
      </c>
      <c r="I1060" s="43" t="e">
        <f>_xlfn.XLOOKUP(Tabla12[[#This Row],[nodoc]],'[1]Temporales 2022'!$B$146:$B$362,'[1]Temporales 2022'!$F$146:$F$362)</f>
        <v>#N/A</v>
      </c>
      <c r="J1060" s="43" t="e">
        <f>_xlfn.XLOOKUP(Tabla12[[#This Row],[nodoc]],'[1]Temporales 2022'!$B$146:$B$362,'[1]Temporales 2022'!$G$146:$G$362)</f>
        <v>#N/A</v>
      </c>
      <c r="K1060" s="43">
        <v>11000</v>
      </c>
      <c r="L1060" s="44">
        <v>0</v>
      </c>
      <c r="M1060" s="43">
        <v>334.4</v>
      </c>
      <c r="N1060" s="43">
        <v>315.7</v>
      </c>
      <c r="O1060" s="44">
        <f>+Tabla12[[#This Row],[sbruto]]-Tabla12[[#This Row],[Impuesto Sobre la R]]-Tabla12[[#This Row],[Seguro Familiar de]]-Tabla12[[#This Row],[AFP]]-Tabla12[[#This Row],[sneto]]</f>
        <v>621</v>
      </c>
      <c r="P1060" s="41">
        <v>9728.9</v>
      </c>
      <c r="Q1060" s="15" t="str" cm="1">
        <f t="array" ref="Q1060">_xlfn.XLOOKUP(Tabla12[[#This Row],[codigo]],Tabla5[codigo],LEFT(Tabla5[Genero],1))</f>
        <v>F</v>
      </c>
      <c r="R1060" s="15" t="str">
        <f>_xlfn.XLOOKUP(Tabla12[[#This Row],[codigo]],Tabla5[codigo],Tabla5[Lugar Funciones Codigo])</f>
        <v>01.83.03.04</v>
      </c>
    </row>
    <row r="1061" spans="1:18">
      <c r="A1061" s="40" t="s">
        <v>11</v>
      </c>
      <c r="B1061" s="40" t="str">
        <f t="shared" si="16"/>
        <v>2.1.1.1.0103100503220</v>
      </c>
      <c r="C1061" s="40" t="str">
        <f>_xlfn.XLOOKUP(A1061,ctas[Tipo Empleado],ctas[cta])</f>
        <v>2.1.1.1.01</v>
      </c>
      <c r="D1061" s="40" t="s">
        <v>2734</v>
      </c>
      <c r="E1061" s="40" t="str">
        <f>_xlfn.XLOOKUP(Tabla12[[#This Row],[codigo]],Tabla5[codigo],Tabla5[Empleado])</f>
        <v>YESENIA JOSEFINA HERNANDEZ AMARANTE</v>
      </c>
      <c r="F1061" s="40" t="str">
        <f>_xlfn.XLOOKUP(Tabla12[[#This Row],[codigo]],Tabla5[codigo],Tabla5[Cargo])</f>
        <v>CONSERJE</v>
      </c>
      <c r="G1061" s="40" t="str">
        <f>_xlfn.XLOOKUP(Tabla12[[#This Row],[codigo]],Tabla5[codigo],Tabla5[Lugar Funciones])</f>
        <v>DIRECCION GENERAL DE MUSEOS</v>
      </c>
      <c r="H1061" s="43" t="str">
        <f>Tabla12[[#This Row],[TIPO]]</f>
        <v>FIJO</v>
      </c>
      <c r="I1061" s="43" t="e">
        <f>_xlfn.XLOOKUP(Tabla12[[#This Row],[nodoc]],'[1]Temporales 2022'!$B$146:$B$362,'[1]Temporales 2022'!$F$146:$F$362)</f>
        <v>#N/A</v>
      </c>
      <c r="J1061" s="43" t="e">
        <f>_xlfn.XLOOKUP(Tabla12[[#This Row],[nodoc]],'[1]Temporales 2022'!$B$146:$B$362,'[1]Temporales 2022'!$G$146:$G$362)</f>
        <v>#N/A</v>
      </c>
      <c r="K1061" s="43">
        <v>11000</v>
      </c>
      <c r="L1061" s="44">
        <v>0</v>
      </c>
      <c r="M1061" s="43">
        <v>334.4</v>
      </c>
      <c r="N1061" s="43">
        <v>315.7</v>
      </c>
      <c r="O1061" s="44">
        <f>+Tabla12[[#This Row],[sbruto]]-Tabla12[[#This Row],[Impuesto Sobre la R]]-Tabla12[[#This Row],[Seguro Familiar de]]-Tabla12[[#This Row],[AFP]]-Tabla12[[#This Row],[sneto]]</f>
        <v>325</v>
      </c>
      <c r="P1061" s="41">
        <v>10024.9</v>
      </c>
      <c r="Q1061" s="15" t="str" cm="1">
        <f t="array" ref="Q1061">_xlfn.XLOOKUP(Tabla12[[#This Row],[codigo]],Tabla5[codigo],LEFT(Tabla5[Genero],1))</f>
        <v>F</v>
      </c>
      <c r="R1061" s="15" t="str">
        <f>_xlfn.XLOOKUP(Tabla12[[#This Row],[codigo]],Tabla5[codigo],Tabla5[Lugar Funciones Codigo])</f>
        <v>01.83.03.04</v>
      </c>
    </row>
    <row r="1062" spans="1:18">
      <c r="A1062" s="40" t="s">
        <v>11</v>
      </c>
      <c r="B1062" s="40" t="str">
        <f t="shared" si="16"/>
        <v>2.1.1.1.0105300026332</v>
      </c>
      <c r="C1062" s="40" t="str">
        <f>_xlfn.XLOOKUP(A1062,ctas[Tipo Empleado],ctas[cta])</f>
        <v>2.1.1.1.01</v>
      </c>
      <c r="D1062" s="40" t="s">
        <v>2492</v>
      </c>
      <c r="E1062" s="40" t="str">
        <f>_xlfn.XLOOKUP(Tabla12[[#This Row],[codigo]],Tabla5[codigo],Tabla5[Empleado])</f>
        <v>ANA GRISELDA DIAZ JIMENEZ</v>
      </c>
      <c r="F1062" s="40" t="str">
        <f>_xlfn.XLOOKUP(Tabla12[[#This Row],[codigo]],Tabla5[codigo],Tabla5[Cargo])</f>
        <v>SUP. DE GUIA</v>
      </c>
      <c r="G1062" s="40" t="str">
        <f>_xlfn.XLOOKUP(Tabla12[[#This Row],[codigo]],Tabla5[codigo],Tabla5[Lugar Funciones])</f>
        <v>DIRECCION GENERAL DE MUSEOS</v>
      </c>
      <c r="H1062" s="45" t="str">
        <f>Tabla12[[#This Row],[TIPO]]</f>
        <v>FIJO</v>
      </c>
      <c r="I1062" s="45" t="e">
        <f>_xlfn.XLOOKUP(Tabla12[[#This Row],[nodoc]],'[1]Temporales 2022'!$B$146:$B$362,'[1]Temporales 2022'!$F$146:$F$362)</f>
        <v>#N/A</v>
      </c>
      <c r="J1062" s="45" t="e">
        <f>_xlfn.XLOOKUP(Tabla12[[#This Row],[nodoc]],'[1]Temporales 2022'!$B$146:$B$362,'[1]Temporales 2022'!$G$146:$G$362)</f>
        <v>#N/A</v>
      </c>
      <c r="K1062" s="43">
        <v>10000</v>
      </c>
      <c r="L1062" s="46">
        <v>0</v>
      </c>
      <c r="M1062" s="43">
        <v>304</v>
      </c>
      <c r="N1062" s="43">
        <v>287</v>
      </c>
      <c r="O1062" s="44">
        <f>+Tabla12[[#This Row],[sbruto]]-Tabla12[[#This Row],[Impuesto Sobre la R]]-Tabla12[[#This Row],[Seguro Familiar de]]-Tabla12[[#This Row],[AFP]]-Tabla12[[#This Row],[sneto]]</f>
        <v>5189.45</v>
      </c>
      <c r="P1062" s="41">
        <v>4219.55</v>
      </c>
      <c r="Q1062" s="15" t="str" cm="1">
        <f t="array" ref="Q1062">_xlfn.XLOOKUP(Tabla12[[#This Row],[codigo]],Tabla5[codigo],LEFT(Tabla5[Genero],1))</f>
        <v>F</v>
      </c>
      <c r="R1062" s="15" t="str">
        <f>_xlfn.XLOOKUP(Tabla12[[#This Row],[codigo]],Tabla5[codigo],Tabla5[Lugar Funciones Codigo])</f>
        <v>01.83.03.04</v>
      </c>
    </row>
    <row r="1063" spans="1:18">
      <c r="A1063" s="40" t="s">
        <v>11</v>
      </c>
      <c r="B1063" s="40" t="str">
        <f t="shared" si="16"/>
        <v>2.1.1.1.0100107665903</v>
      </c>
      <c r="C1063" s="40" t="str">
        <f>_xlfn.XLOOKUP(A1063,ctas[Tipo Empleado],ctas[cta])</f>
        <v>2.1.1.1.01</v>
      </c>
      <c r="D1063" s="40" t="s">
        <v>2496</v>
      </c>
      <c r="E1063" s="40" t="str">
        <f>_xlfn.XLOOKUP(Tabla12[[#This Row],[codigo]],Tabla5[codigo],Tabla5[Empleado])</f>
        <v>ANGEL ANTONIO BAEZ PRESINAL</v>
      </c>
      <c r="F1063" s="40" t="str">
        <f>_xlfn.XLOOKUP(Tabla12[[#This Row],[codigo]],Tabla5[codigo],Tabla5[Cargo])</f>
        <v>JARDINERO (A)</v>
      </c>
      <c r="G1063" s="40" t="str">
        <f>_xlfn.XLOOKUP(Tabla12[[#This Row],[codigo]],Tabla5[codigo],Tabla5[Lugar Funciones])</f>
        <v>DIRECCION GENERAL DE MUSEOS</v>
      </c>
      <c r="H1063" s="43" t="str">
        <f>Tabla12[[#This Row],[TIPO]]</f>
        <v>FIJO</v>
      </c>
      <c r="I1063" s="43" t="e">
        <f>_xlfn.XLOOKUP(Tabla12[[#This Row],[nodoc]],'[1]Temporales 2022'!$B$146:$B$362,'[1]Temporales 2022'!$F$146:$F$362)</f>
        <v>#N/A</v>
      </c>
      <c r="J1063" s="43" t="e">
        <f>_xlfn.XLOOKUP(Tabla12[[#This Row],[nodoc]],'[1]Temporales 2022'!$B$146:$B$362,'[1]Temporales 2022'!$G$146:$G$362)</f>
        <v>#N/A</v>
      </c>
      <c r="K1063" s="43">
        <v>10000</v>
      </c>
      <c r="L1063" s="44">
        <v>0</v>
      </c>
      <c r="M1063" s="43">
        <v>304</v>
      </c>
      <c r="N1063" s="43">
        <v>287</v>
      </c>
      <c r="O1063" s="44">
        <f>+Tabla12[[#This Row],[sbruto]]-Tabla12[[#This Row],[Impuesto Sobre la R]]-Tabla12[[#This Row],[Seguro Familiar de]]-Tabla12[[#This Row],[AFP]]-Tabla12[[#This Row],[sneto]]</f>
        <v>559</v>
      </c>
      <c r="P1063" s="41">
        <v>8850</v>
      </c>
      <c r="Q1063" s="15" t="str" cm="1">
        <f t="array" ref="Q1063">_xlfn.XLOOKUP(Tabla12[[#This Row],[codigo]],Tabla5[codigo],LEFT(Tabla5[Genero],1))</f>
        <v>M</v>
      </c>
      <c r="R1063" s="15" t="str">
        <f>_xlfn.XLOOKUP(Tabla12[[#This Row],[codigo]],Tabla5[codigo],Tabla5[Lugar Funciones Codigo])</f>
        <v>01.83.03.04</v>
      </c>
    </row>
    <row r="1064" spans="1:18">
      <c r="A1064" s="40" t="s">
        <v>11</v>
      </c>
      <c r="B1064" s="40" t="str">
        <f t="shared" si="16"/>
        <v>2.1.1.1.0100102979663</v>
      </c>
      <c r="C1064" s="40" t="str">
        <f>_xlfn.XLOOKUP(A1064,ctas[Tipo Empleado],ctas[cta])</f>
        <v>2.1.1.1.01</v>
      </c>
      <c r="D1064" s="40" t="s">
        <v>2504</v>
      </c>
      <c r="E1064" s="40" t="str">
        <f>_xlfn.XLOOKUP(Tabla12[[#This Row],[codigo]],Tabla5[codigo],Tabla5[Empleado])</f>
        <v>ARTEMIA AMANCIO</v>
      </c>
      <c r="F1064" s="40" t="str">
        <f>_xlfn.XLOOKUP(Tabla12[[#This Row],[codigo]],Tabla5[codigo],Tabla5[Cargo])</f>
        <v>CONSERJE</v>
      </c>
      <c r="G1064" s="40" t="str">
        <f>_xlfn.XLOOKUP(Tabla12[[#This Row],[codigo]],Tabla5[codigo],Tabla5[Lugar Funciones])</f>
        <v>DIRECCION GENERAL DE MUSEOS</v>
      </c>
      <c r="H1064" s="45" t="str">
        <f>Tabla12[[#This Row],[TIPO]]</f>
        <v>FIJO</v>
      </c>
      <c r="I1064" s="45" t="e">
        <f>_xlfn.XLOOKUP(Tabla12[[#This Row],[nodoc]],'[1]Temporales 2022'!$B$146:$B$362,'[1]Temporales 2022'!$F$146:$F$362)</f>
        <v>#N/A</v>
      </c>
      <c r="J1064" s="45" t="e">
        <f>_xlfn.XLOOKUP(Tabla12[[#This Row],[nodoc]],'[1]Temporales 2022'!$B$146:$B$362,'[1]Temporales 2022'!$G$146:$G$362)</f>
        <v>#N/A</v>
      </c>
      <c r="K1064" s="43">
        <v>10000</v>
      </c>
      <c r="L1064" s="46">
        <v>0</v>
      </c>
      <c r="M1064" s="43">
        <v>304</v>
      </c>
      <c r="N1064" s="43">
        <v>287</v>
      </c>
      <c r="O1064" s="44">
        <f>+Tabla12[[#This Row],[sbruto]]-Tabla12[[#This Row],[Impuesto Sobre la R]]-Tabla12[[#This Row],[Seguro Familiar de]]-Tabla12[[#This Row],[AFP]]-Tabla12[[#This Row],[sneto]]</f>
        <v>4275.3100000000004</v>
      </c>
      <c r="P1064" s="41">
        <v>5133.6899999999996</v>
      </c>
      <c r="Q1064" s="15" t="str" cm="1">
        <f t="array" ref="Q1064">_xlfn.XLOOKUP(Tabla12[[#This Row],[codigo]],Tabla5[codigo],LEFT(Tabla5[Genero],1))</f>
        <v>F</v>
      </c>
      <c r="R1064" s="15" t="str">
        <f>_xlfn.XLOOKUP(Tabla12[[#This Row],[codigo]],Tabla5[codigo],Tabla5[Lugar Funciones Codigo])</f>
        <v>01.83.03.04</v>
      </c>
    </row>
    <row r="1065" spans="1:18">
      <c r="A1065" s="40" t="s">
        <v>11</v>
      </c>
      <c r="B1065" s="40" t="str">
        <f t="shared" si="16"/>
        <v>2.1.1.1.0100105143366</v>
      </c>
      <c r="C1065" s="40" t="str">
        <f>_xlfn.XLOOKUP(A1065,ctas[Tipo Empleado],ctas[cta])</f>
        <v>2.1.1.1.01</v>
      </c>
      <c r="D1065" s="40" t="s">
        <v>2510</v>
      </c>
      <c r="E1065" s="40" t="str">
        <f>_xlfn.XLOOKUP(Tabla12[[#This Row],[codigo]],Tabla5[codigo],Tabla5[Empleado])</f>
        <v>BIENVENIDA HEREDIA</v>
      </c>
      <c r="F1065" s="40" t="str">
        <f>_xlfn.XLOOKUP(Tabla12[[#This Row],[codigo]],Tabla5[codigo],Tabla5[Cargo])</f>
        <v>CONSERJE</v>
      </c>
      <c r="G1065" s="40" t="str">
        <f>_xlfn.XLOOKUP(Tabla12[[#This Row],[codigo]],Tabla5[codigo],Tabla5[Lugar Funciones])</f>
        <v>DIRECCION GENERAL DE MUSEOS</v>
      </c>
      <c r="H1065" s="43" t="str">
        <f>Tabla12[[#This Row],[TIPO]]</f>
        <v>FIJO</v>
      </c>
      <c r="I1065" s="43" t="e">
        <f>_xlfn.XLOOKUP(Tabla12[[#This Row],[nodoc]],'[1]Temporales 2022'!$B$146:$B$362,'[1]Temporales 2022'!$F$146:$F$362)</f>
        <v>#N/A</v>
      </c>
      <c r="J1065" s="43" t="e">
        <f>_xlfn.XLOOKUP(Tabla12[[#This Row],[nodoc]],'[1]Temporales 2022'!$B$146:$B$362,'[1]Temporales 2022'!$G$146:$G$362)</f>
        <v>#N/A</v>
      </c>
      <c r="K1065" s="43">
        <v>10000</v>
      </c>
      <c r="L1065" s="44">
        <v>0</v>
      </c>
      <c r="M1065" s="43">
        <v>304</v>
      </c>
      <c r="N1065" s="43">
        <v>287</v>
      </c>
      <c r="O1065" s="44">
        <f>+Tabla12[[#This Row],[sbruto]]-Tabla12[[#This Row],[Impuesto Sobre la R]]-Tabla12[[#This Row],[Seguro Familiar de]]-Tabla12[[#This Row],[AFP]]-Tabla12[[#This Row],[sneto]]</f>
        <v>75</v>
      </c>
      <c r="P1065" s="41">
        <v>9334</v>
      </c>
      <c r="Q1065" s="15" t="str" cm="1">
        <f t="array" ref="Q1065">_xlfn.XLOOKUP(Tabla12[[#This Row],[codigo]],Tabla5[codigo],LEFT(Tabla5[Genero],1))</f>
        <v>M</v>
      </c>
      <c r="R1065" s="15" t="str">
        <f>_xlfn.XLOOKUP(Tabla12[[#This Row],[codigo]],Tabla5[codigo],Tabla5[Lugar Funciones Codigo])</f>
        <v>01.83.03.04</v>
      </c>
    </row>
    <row r="1066" spans="1:18">
      <c r="A1066" s="40" t="s">
        <v>11</v>
      </c>
      <c r="B1066" s="40" t="str">
        <f t="shared" si="16"/>
        <v>2.1.1.1.0100102372687</v>
      </c>
      <c r="C1066" s="40" t="str">
        <f>_xlfn.XLOOKUP(A1066,ctas[Tipo Empleado],ctas[cta])</f>
        <v>2.1.1.1.01</v>
      </c>
      <c r="D1066" s="40" t="s">
        <v>2517</v>
      </c>
      <c r="E1066" s="40" t="str">
        <f>_xlfn.XLOOKUP(Tabla12[[#This Row],[codigo]],Tabla5[codigo],Tabla5[Empleado])</f>
        <v>CARMEN DE LA CRUZ HIRARDO</v>
      </c>
      <c r="F1066" s="40" t="str">
        <f>_xlfn.XLOOKUP(Tabla12[[#This Row],[codigo]],Tabla5[codigo],Tabla5[Cargo])</f>
        <v>CONSERJE</v>
      </c>
      <c r="G1066" s="40" t="str">
        <f>_xlfn.XLOOKUP(Tabla12[[#This Row],[codigo]],Tabla5[codigo],Tabla5[Lugar Funciones])</f>
        <v>DIRECCION GENERAL DE MUSEOS</v>
      </c>
      <c r="H1066" s="45" t="str">
        <f>Tabla12[[#This Row],[TIPO]]</f>
        <v>FIJO</v>
      </c>
      <c r="I1066" s="45" t="e">
        <f>_xlfn.XLOOKUP(Tabla12[[#This Row],[nodoc]],'[1]Temporales 2022'!$B$146:$B$362,'[1]Temporales 2022'!$F$146:$F$362)</f>
        <v>#N/A</v>
      </c>
      <c r="J1066" s="45" t="e">
        <f>_xlfn.XLOOKUP(Tabla12[[#This Row],[nodoc]],'[1]Temporales 2022'!$B$146:$B$362,'[1]Temporales 2022'!$G$146:$G$362)</f>
        <v>#N/A</v>
      </c>
      <c r="K1066" s="43">
        <v>10000</v>
      </c>
      <c r="L1066" s="46">
        <v>0</v>
      </c>
      <c r="M1066" s="43">
        <v>304</v>
      </c>
      <c r="N1066" s="43">
        <v>287</v>
      </c>
      <c r="O1066" s="44">
        <f>+Tabla12[[#This Row],[sbruto]]-Tabla12[[#This Row],[Impuesto Sobre la R]]-Tabla12[[#This Row],[Seguro Familiar de]]-Tabla12[[#This Row],[AFP]]-Tabla12[[#This Row],[sneto]]</f>
        <v>375</v>
      </c>
      <c r="P1066" s="41">
        <v>9034</v>
      </c>
      <c r="Q1066" s="15" t="str" cm="1">
        <f t="array" ref="Q1066">_xlfn.XLOOKUP(Tabla12[[#This Row],[codigo]],Tabla5[codigo],LEFT(Tabla5[Genero],1))</f>
        <v>F</v>
      </c>
      <c r="R1066" s="15" t="str">
        <f>_xlfn.XLOOKUP(Tabla12[[#This Row],[codigo]],Tabla5[codigo],Tabla5[Lugar Funciones Codigo])</f>
        <v>01.83.03.04</v>
      </c>
    </row>
    <row r="1067" spans="1:18">
      <c r="A1067" s="40" t="s">
        <v>11</v>
      </c>
      <c r="B1067" s="40" t="str">
        <f t="shared" si="16"/>
        <v>2.1.1.1.0100107864803</v>
      </c>
      <c r="C1067" s="40" t="str">
        <f>_xlfn.XLOOKUP(A1067,ctas[Tipo Empleado],ctas[cta])</f>
        <v>2.1.1.1.01</v>
      </c>
      <c r="D1067" s="40" t="s">
        <v>1470</v>
      </c>
      <c r="E1067" s="40" t="str">
        <f>_xlfn.XLOOKUP(Tabla12[[#This Row],[codigo]],Tabla5[codigo],Tabla5[Empleado])</f>
        <v>CARMEN GIL DE LA CRUZ</v>
      </c>
      <c r="F1067" s="40" t="str">
        <f>_xlfn.XLOOKUP(Tabla12[[#This Row],[codigo]],Tabla5[codigo],Tabla5[Cargo])</f>
        <v>VIGILANTE DE SALA</v>
      </c>
      <c r="G1067" s="40" t="str">
        <f>_xlfn.XLOOKUP(Tabla12[[#This Row],[codigo]],Tabla5[codigo],Tabla5[Lugar Funciones])</f>
        <v>DIRECCION GENERAL DE MUSEOS</v>
      </c>
      <c r="H1067" s="43" t="str">
        <f>Tabla12[[#This Row],[TIPO]]</f>
        <v>FIJO</v>
      </c>
      <c r="I1067" s="43" t="e">
        <f>_xlfn.XLOOKUP(Tabla12[[#This Row],[nodoc]],'[1]Temporales 2022'!$B$146:$B$362,'[1]Temporales 2022'!$F$146:$F$362)</f>
        <v>#N/A</v>
      </c>
      <c r="J1067" s="43" t="e">
        <f>_xlfn.XLOOKUP(Tabla12[[#This Row],[nodoc]],'[1]Temporales 2022'!$B$146:$B$362,'[1]Temporales 2022'!$G$146:$G$362)</f>
        <v>#N/A</v>
      </c>
      <c r="K1067" s="43">
        <v>10000</v>
      </c>
      <c r="L1067" s="44">
        <v>0</v>
      </c>
      <c r="M1067" s="43">
        <v>304</v>
      </c>
      <c r="N1067" s="43">
        <v>287</v>
      </c>
      <c r="O1067" s="44">
        <f>+Tabla12[[#This Row],[sbruto]]-Tabla12[[#This Row],[Impuesto Sobre la R]]-Tabla12[[#This Row],[Seguro Familiar de]]-Tabla12[[#This Row],[AFP]]-Tabla12[[#This Row],[sneto]]</f>
        <v>6879.5599999999995</v>
      </c>
      <c r="P1067" s="41">
        <v>2529.44</v>
      </c>
      <c r="Q1067" s="15" t="str" cm="1">
        <f t="array" ref="Q1067">_xlfn.XLOOKUP(Tabla12[[#This Row],[codigo]],Tabla5[codigo],LEFT(Tabla5[Genero],1))</f>
        <v>F</v>
      </c>
      <c r="R1067" s="15" t="str">
        <f>_xlfn.XLOOKUP(Tabla12[[#This Row],[codigo]],Tabla5[codigo],Tabla5[Lugar Funciones Codigo])</f>
        <v>01.83.03.04</v>
      </c>
    </row>
    <row r="1068" spans="1:18">
      <c r="A1068" s="40" t="s">
        <v>11</v>
      </c>
      <c r="B1068" s="40" t="str">
        <f t="shared" si="16"/>
        <v>2.1.1.1.0104900439383</v>
      </c>
      <c r="C1068" s="40" t="str">
        <f>_xlfn.XLOOKUP(A1068,ctas[Tipo Empleado],ctas[cta])</f>
        <v>2.1.1.1.01</v>
      </c>
      <c r="D1068" s="40" t="s">
        <v>2521</v>
      </c>
      <c r="E1068" s="40" t="str">
        <f>_xlfn.XLOOKUP(Tabla12[[#This Row],[codigo]],Tabla5[codigo],Tabla5[Empleado])</f>
        <v>CATALINO MEJIA HILARIO</v>
      </c>
      <c r="F1068" s="40" t="str">
        <f>_xlfn.XLOOKUP(Tabla12[[#This Row],[codigo]],Tabla5[codigo],Tabla5[Cargo])</f>
        <v>JARDINERO (A)</v>
      </c>
      <c r="G1068" s="40" t="str">
        <f>_xlfn.XLOOKUP(Tabla12[[#This Row],[codigo]],Tabla5[codigo],Tabla5[Lugar Funciones])</f>
        <v>DIRECCION GENERAL DE MUSEOS</v>
      </c>
      <c r="H1068" s="43" t="str">
        <f>Tabla12[[#This Row],[TIPO]]</f>
        <v>FIJO</v>
      </c>
      <c r="I1068" s="43" t="e">
        <f>_xlfn.XLOOKUP(Tabla12[[#This Row],[nodoc]],'[1]Temporales 2022'!$B$146:$B$362,'[1]Temporales 2022'!$F$146:$F$362)</f>
        <v>#N/A</v>
      </c>
      <c r="J1068" s="43" t="e">
        <f>_xlfn.XLOOKUP(Tabla12[[#This Row],[nodoc]],'[1]Temporales 2022'!$B$146:$B$362,'[1]Temporales 2022'!$G$146:$G$362)</f>
        <v>#N/A</v>
      </c>
      <c r="K1068" s="43">
        <v>10000</v>
      </c>
      <c r="L1068" s="44">
        <v>0</v>
      </c>
      <c r="M1068" s="43">
        <v>304</v>
      </c>
      <c r="N1068" s="43">
        <v>287</v>
      </c>
      <c r="O1068" s="44">
        <f>+Tabla12[[#This Row],[sbruto]]-Tabla12[[#This Row],[Impuesto Sobre la R]]-Tabla12[[#This Row],[Seguro Familiar de]]-Tabla12[[#This Row],[AFP]]-Tabla12[[#This Row],[sneto]]</f>
        <v>25</v>
      </c>
      <c r="P1068" s="41">
        <v>9384</v>
      </c>
      <c r="Q1068" s="15" t="str" cm="1">
        <f t="array" ref="Q1068">_xlfn.XLOOKUP(Tabla12[[#This Row],[codigo]],Tabla5[codigo],LEFT(Tabla5[Genero],1))</f>
        <v>M</v>
      </c>
      <c r="R1068" s="15" t="str">
        <f>_xlfn.XLOOKUP(Tabla12[[#This Row],[codigo]],Tabla5[codigo],Tabla5[Lugar Funciones Codigo])</f>
        <v>01.83.03.04</v>
      </c>
    </row>
    <row r="1069" spans="1:18">
      <c r="A1069" s="40" t="s">
        <v>11</v>
      </c>
      <c r="B1069" s="40" t="str">
        <f t="shared" si="16"/>
        <v>2.1.1.1.0100108342791</v>
      </c>
      <c r="C1069" s="40" t="str">
        <f>_xlfn.XLOOKUP(A1069,ctas[Tipo Empleado],ctas[cta])</f>
        <v>2.1.1.1.01</v>
      </c>
      <c r="D1069" s="40" t="s">
        <v>2529</v>
      </c>
      <c r="E1069" s="40" t="str">
        <f>_xlfn.XLOOKUP(Tabla12[[#This Row],[codigo]],Tabla5[codigo],Tabla5[Empleado])</f>
        <v>DANIEL ENCARNACION TAVERAS</v>
      </c>
      <c r="F1069" s="40" t="str">
        <f>_xlfn.XLOOKUP(Tabla12[[#This Row],[codigo]],Tabla5[codigo],Tabla5[Cargo])</f>
        <v>VIGILANTE</v>
      </c>
      <c r="G1069" s="40" t="str">
        <f>_xlfn.XLOOKUP(Tabla12[[#This Row],[codigo]],Tabla5[codigo],Tabla5[Lugar Funciones])</f>
        <v>DIRECCION GENERAL DE MUSEOS</v>
      </c>
      <c r="H1069" s="45" t="str">
        <f>Tabla12[[#This Row],[TIPO]]</f>
        <v>FIJO</v>
      </c>
      <c r="I1069" s="45" t="e">
        <f>_xlfn.XLOOKUP(Tabla12[[#This Row],[nodoc]],'[1]Temporales 2022'!$B$146:$B$362,'[1]Temporales 2022'!$F$146:$F$362)</f>
        <v>#N/A</v>
      </c>
      <c r="J1069" s="45" t="e">
        <f>_xlfn.XLOOKUP(Tabla12[[#This Row],[nodoc]],'[1]Temporales 2022'!$B$146:$B$362,'[1]Temporales 2022'!$G$146:$G$362)</f>
        <v>#N/A</v>
      </c>
      <c r="K1069" s="43">
        <v>10000</v>
      </c>
      <c r="L1069" s="46">
        <v>0</v>
      </c>
      <c r="M1069" s="43">
        <v>304</v>
      </c>
      <c r="N1069" s="43">
        <v>287</v>
      </c>
      <c r="O1069" s="44">
        <f>+Tabla12[[#This Row],[sbruto]]-Tabla12[[#This Row],[Impuesto Sobre la R]]-Tabla12[[#This Row],[Seguro Familiar de]]-Tabla12[[#This Row],[AFP]]-Tabla12[[#This Row],[sneto]]</f>
        <v>375</v>
      </c>
      <c r="P1069" s="41">
        <v>9034</v>
      </c>
      <c r="Q1069" s="15" t="str" cm="1">
        <f t="array" ref="Q1069">_xlfn.XLOOKUP(Tabla12[[#This Row],[codigo]],Tabla5[codigo],LEFT(Tabla5[Genero],1))</f>
        <v>M</v>
      </c>
      <c r="R1069" s="15" t="str">
        <f>_xlfn.XLOOKUP(Tabla12[[#This Row],[codigo]],Tabla5[codigo],Tabla5[Lugar Funciones Codigo])</f>
        <v>01.83.03.04</v>
      </c>
    </row>
    <row r="1070" spans="1:18">
      <c r="A1070" s="40" t="s">
        <v>11</v>
      </c>
      <c r="B1070" s="40" t="str">
        <f t="shared" si="16"/>
        <v>2.1.1.1.0100100710367</v>
      </c>
      <c r="C1070" s="40" t="str">
        <f>_xlfn.XLOOKUP(A1070,ctas[Tipo Empleado],ctas[cta])</f>
        <v>2.1.1.1.01</v>
      </c>
      <c r="D1070" s="40" t="s">
        <v>2530</v>
      </c>
      <c r="E1070" s="40" t="str">
        <f>_xlfn.XLOOKUP(Tabla12[[#This Row],[codigo]],Tabla5[codigo],Tabla5[Empleado])</f>
        <v>DANIEL SUERO GONZALEZ</v>
      </c>
      <c r="F1070" s="40" t="str">
        <f>_xlfn.XLOOKUP(Tabla12[[#This Row],[codigo]],Tabla5[codigo],Tabla5[Cargo])</f>
        <v>GUIA</v>
      </c>
      <c r="G1070" s="40" t="str">
        <f>_xlfn.XLOOKUP(Tabla12[[#This Row],[codigo]],Tabla5[codigo],Tabla5[Lugar Funciones])</f>
        <v>DIRECCION GENERAL DE MUSEOS</v>
      </c>
      <c r="H1070" s="45" t="str">
        <f>Tabla12[[#This Row],[TIPO]]</f>
        <v>FIJO</v>
      </c>
      <c r="I1070" s="45" t="e">
        <f>_xlfn.XLOOKUP(Tabla12[[#This Row],[nodoc]],'[1]Temporales 2022'!$B$146:$B$362,'[1]Temporales 2022'!$F$146:$F$362)</f>
        <v>#N/A</v>
      </c>
      <c r="J1070" s="45" t="e">
        <f>_xlfn.XLOOKUP(Tabla12[[#This Row],[nodoc]],'[1]Temporales 2022'!$B$146:$B$362,'[1]Temporales 2022'!$G$146:$G$362)</f>
        <v>#N/A</v>
      </c>
      <c r="K1070" s="43">
        <v>10000</v>
      </c>
      <c r="L1070" s="46">
        <v>0</v>
      </c>
      <c r="M1070" s="43">
        <v>304</v>
      </c>
      <c r="N1070" s="43">
        <v>287</v>
      </c>
      <c r="O1070" s="44">
        <f>+Tabla12[[#This Row],[sbruto]]-Tabla12[[#This Row],[Impuesto Sobre la R]]-Tabla12[[#This Row],[Seguro Familiar de]]-Tabla12[[#This Row],[AFP]]-Tabla12[[#This Row],[sneto]]</f>
        <v>7784.45</v>
      </c>
      <c r="P1070" s="41">
        <v>1624.55</v>
      </c>
      <c r="Q1070" s="15" t="str" cm="1">
        <f t="array" ref="Q1070">_xlfn.XLOOKUP(Tabla12[[#This Row],[codigo]],Tabla5[codigo],LEFT(Tabla5[Genero],1))</f>
        <v>M</v>
      </c>
      <c r="R1070" s="15" t="str">
        <f>_xlfn.XLOOKUP(Tabla12[[#This Row],[codigo]],Tabla5[codigo],Tabla5[Lugar Funciones Codigo])</f>
        <v>01.83.03.04</v>
      </c>
    </row>
    <row r="1071" spans="1:18">
      <c r="A1071" s="40" t="s">
        <v>11</v>
      </c>
      <c r="B1071" s="40" t="str">
        <f t="shared" si="16"/>
        <v>2.1.1.1.0100100062785</v>
      </c>
      <c r="C1071" s="40" t="str">
        <f>_xlfn.XLOOKUP(A1071,ctas[Tipo Empleado],ctas[cta])</f>
        <v>2.1.1.1.01</v>
      </c>
      <c r="D1071" s="40" t="s">
        <v>2535</v>
      </c>
      <c r="E1071" s="40" t="str">
        <f>_xlfn.XLOOKUP(Tabla12[[#This Row],[codigo]],Tabla5[codigo],Tabla5[Empleado])</f>
        <v>DULCE MARIA HILARIO HENRIQUEZ</v>
      </c>
      <c r="F1071" s="40" t="str">
        <f>_xlfn.XLOOKUP(Tabla12[[#This Row],[codigo]],Tabla5[codigo],Tabla5[Cargo])</f>
        <v>VIGILANTE DE SALA</v>
      </c>
      <c r="G1071" s="40" t="str">
        <f>_xlfn.XLOOKUP(Tabla12[[#This Row],[codigo]],Tabla5[codigo],Tabla5[Lugar Funciones])</f>
        <v>DIRECCION GENERAL DE MUSEOS</v>
      </c>
      <c r="H1071" s="43" t="str">
        <f>Tabla12[[#This Row],[TIPO]]</f>
        <v>FIJO</v>
      </c>
      <c r="I1071" s="43" t="e">
        <f>_xlfn.XLOOKUP(Tabla12[[#This Row],[nodoc]],'[1]Temporales 2022'!$B$146:$B$362,'[1]Temporales 2022'!$F$146:$F$362)</f>
        <v>#N/A</v>
      </c>
      <c r="J1071" s="43" t="e">
        <f>_xlfn.XLOOKUP(Tabla12[[#This Row],[nodoc]],'[1]Temporales 2022'!$B$146:$B$362,'[1]Temporales 2022'!$G$146:$G$362)</f>
        <v>#N/A</v>
      </c>
      <c r="K1071" s="43">
        <v>10000</v>
      </c>
      <c r="L1071" s="44">
        <v>0</v>
      </c>
      <c r="M1071" s="43">
        <v>304</v>
      </c>
      <c r="N1071" s="43">
        <v>287</v>
      </c>
      <c r="O1071" s="44">
        <f>+Tabla12[[#This Row],[sbruto]]-Tabla12[[#This Row],[Impuesto Sobre la R]]-Tabla12[[#This Row],[Seguro Familiar de]]-Tabla12[[#This Row],[AFP]]-Tabla12[[#This Row],[sneto]]</f>
        <v>6952.1</v>
      </c>
      <c r="P1071" s="41">
        <v>2456.9</v>
      </c>
      <c r="Q1071" s="15" t="str" cm="1">
        <f t="array" ref="Q1071">_xlfn.XLOOKUP(Tabla12[[#This Row],[codigo]],Tabla5[codigo],LEFT(Tabla5[Genero],1))</f>
        <v>F</v>
      </c>
      <c r="R1071" s="15" t="str">
        <f>_xlfn.XLOOKUP(Tabla12[[#This Row],[codigo]],Tabla5[codigo],Tabla5[Lugar Funciones Codigo])</f>
        <v>01.83.03.04</v>
      </c>
    </row>
    <row r="1072" spans="1:18">
      <c r="A1072" s="40" t="s">
        <v>11</v>
      </c>
      <c r="B1072" s="40" t="str">
        <f t="shared" si="16"/>
        <v>2.1.1.1.0100500020516</v>
      </c>
      <c r="C1072" s="40" t="str">
        <f>_xlfn.XLOOKUP(A1072,ctas[Tipo Empleado],ctas[cta])</f>
        <v>2.1.1.1.01</v>
      </c>
      <c r="D1072" s="40" t="s">
        <v>2548</v>
      </c>
      <c r="E1072" s="40" t="str">
        <f>_xlfn.XLOOKUP(Tabla12[[#This Row],[codigo]],Tabla5[codigo],Tabla5[Empleado])</f>
        <v>ENRIQUE DE LOS SANTOS DE LOS SANTOS</v>
      </c>
      <c r="F1072" s="40" t="str">
        <f>_xlfn.XLOOKUP(Tabla12[[#This Row],[codigo]],Tabla5[codigo],Tabla5[Cargo])</f>
        <v>AYUDANTE DPTO. ARQUIOLIGIA</v>
      </c>
      <c r="G1072" s="40" t="str">
        <f>_xlfn.XLOOKUP(Tabla12[[#This Row],[codigo]],Tabla5[codigo],Tabla5[Lugar Funciones])</f>
        <v>DIRECCION GENERAL DE MUSEOS</v>
      </c>
      <c r="H1072" s="45" t="str">
        <f>Tabla12[[#This Row],[TIPO]]</f>
        <v>FIJO</v>
      </c>
      <c r="I1072" s="45" t="e">
        <f>_xlfn.XLOOKUP(Tabla12[[#This Row],[nodoc]],'[1]Temporales 2022'!$B$146:$B$362,'[1]Temporales 2022'!$F$146:$F$362)</f>
        <v>#N/A</v>
      </c>
      <c r="J1072" s="45" t="e">
        <f>_xlfn.XLOOKUP(Tabla12[[#This Row],[nodoc]],'[1]Temporales 2022'!$B$146:$B$362,'[1]Temporales 2022'!$G$146:$G$362)</f>
        <v>#N/A</v>
      </c>
      <c r="K1072" s="43">
        <v>10000</v>
      </c>
      <c r="L1072" s="46">
        <v>0</v>
      </c>
      <c r="M1072" s="43">
        <v>304</v>
      </c>
      <c r="N1072" s="43">
        <v>287</v>
      </c>
      <c r="O1072" s="44">
        <f>+Tabla12[[#This Row],[sbruto]]-Tabla12[[#This Row],[Impuesto Sobre la R]]-Tabla12[[#This Row],[Seguro Familiar de]]-Tabla12[[#This Row],[AFP]]-Tabla12[[#This Row],[sneto]]</f>
        <v>511</v>
      </c>
      <c r="P1072" s="41">
        <v>8898</v>
      </c>
      <c r="Q1072" s="15" t="str" cm="1">
        <f t="array" ref="Q1072">_xlfn.XLOOKUP(Tabla12[[#This Row],[codigo]],Tabla5[codigo],LEFT(Tabla5[Genero],1))</f>
        <v>M</v>
      </c>
      <c r="R1072" s="15" t="str">
        <f>_xlfn.XLOOKUP(Tabla12[[#This Row],[codigo]],Tabla5[codigo],Tabla5[Lugar Funciones Codigo])</f>
        <v>01.83.03.04</v>
      </c>
    </row>
    <row r="1073" spans="1:18">
      <c r="A1073" s="40" t="s">
        <v>11</v>
      </c>
      <c r="B1073" s="40" t="str">
        <f t="shared" si="16"/>
        <v>2.1.1.1.0122500700939</v>
      </c>
      <c r="C1073" s="40" t="str">
        <f>_xlfn.XLOOKUP(A1073,ctas[Tipo Empleado],ctas[cta])</f>
        <v>2.1.1.1.01</v>
      </c>
      <c r="D1073" s="40" t="s">
        <v>2556</v>
      </c>
      <c r="E1073" s="40" t="str">
        <f>_xlfn.XLOOKUP(Tabla12[[#This Row],[codigo]],Tabla5[codigo],Tabla5[Empleado])</f>
        <v>FAUSTO ARIEL GONZALEZ</v>
      </c>
      <c r="F1073" s="40" t="str">
        <f>_xlfn.XLOOKUP(Tabla12[[#This Row],[codigo]],Tabla5[codigo],Tabla5[Cargo])</f>
        <v>CONSERJE</v>
      </c>
      <c r="G1073" s="40" t="str">
        <f>_xlfn.XLOOKUP(Tabla12[[#This Row],[codigo]],Tabla5[codigo],Tabla5[Lugar Funciones])</f>
        <v>DIRECCION GENERAL DE MUSEOS</v>
      </c>
      <c r="H1073" s="43" t="str">
        <f>Tabla12[[#This Row],[TIPO]]</f>
        <v>FIJO</v>
      </c>
      <c r="I1073" s="43" t="e">
        <f>_xlfn.XLOOKUP(Tabla12[[#This Row],[nodoc]],'[1]Temporales 2022'!$B$146:$B$362,'[1]Temporales 2022'!$F$146:$F$362)</f>
        <v>#N/A</v>
      </c>
      <c r="J1073" s="43" t="e">
        <f>_xlfn.XLOOKUP(Tabla12[[#This Row],[nodoc]],'[1]Temporales 2022'!$B$146:$B$362,'[1]Temporales 2022'!$G$146:$G$362)</f>
        <v>#N/A</v>
      </c>
      <c r="K1073" s="43">
        <v>10000</v>
      </c>
      <c r="L1073" s="44">
        <v>0</v>
      </c>
      <c r="M1073" s="43">
        <v>304</v>
      </c>
      <c r="N1073" s="43">
        <v>287</v>
      </c>
      <c r="O1073" s="44">
        <f>+Tabla12[[#This Row],[sbruto]]-Tabla12[[#This Row],[Impuesto Sobre la R]]-Tabla12[[#This Row],[Seguro Familiar de]]-Tabla12[[#This Row],[AFP]]-Tabla12[[#This Row],[sneto]]</f>
        <v>1921.12</v>
      </c>
      <c r="P1073" s="41">
        <v>7487.88</v>
      </c>
      <c r="Q1073" s="15" t="str" cm="1">
        <f t="array" ref="Q1073">_xlfn.XLOOKUP(Tabla12[[#This Row],[codigo]],Tabla5[codigo],LEFT(Tabla5[Genero],1))</f>
        <v>M</v>
      </c>
      <c r="R1073" s="15" t="str">
        <f>_xlfn.XLOOKUP(Tabla12[[#This Row],[codigo]],Tabla5[codigo],Tabla5[Lugar Funciones Codigo])</f>
        <v>01.83.03.04</v>
      </c>
    </row>
    <row r="1074" spans="1:18">
      <c r="A1074" s="40" t="s">
        <v>11</v>
      </c>
      <c r="B1074" s="40" t="str">
        <f t="shared" si="16"/>
        <v>2.1.1.1.0100104513171</v>
      </c>
      <c r="C1074" s="40" t="str">
        <f>_xlfn.XLOOKUP(A1074,ctas[Tipo Empleado],ctas[cta])</f>
        <v>2.1.1.1.01</v>
      </c>
      <c r="D1074" s="40" t="s">
        <v>3307</v>
      </c>
      <c r="E1074" s="40" t="e">
        <f>_xlfn.XLOOKUP(Tabla12[[#This Row],[codigo]],Tabla5[codigo],Tabla5[Empleado])</f>
        <v>#N/A</v>
      </c>
      <c r="F1074" s="40" t="e">
        <f>_xlfn.XLOOKUP(Tabla12[[#This Row],[codigo]],Tabla5[codigo],Tabla5[Cargo])</f>
        <v>#N/A</v>
      </c>
      <c r="G1074" s="40" t="e">
        <f>_xlfn.XLOOKUP(Tabla12[[#This Row],[codigo]],Tabla5[codigo],Tabla5[Lugar Funciones])</f>
        <v>#N/A</v>
      </c>
      <c r="H1074" s="43" t="str">
        <f>Tabla12[[#This Row],[TIPO]]</f>
        <v>FIJO</v>
      </c>
      <c r="I1074" s="43" t="e">
        <f>_xlfn.XLOOKUP(Tabla12[[#This Row],[nodoc]],'[1]Temporales 2022'!$B$146:$B$362,'[1]Temporales 2022'!$F$146:$F$362)</f>
        <v>#N/A</v>
      </c>
      <c r="J1074" s="43" t="e">
        <f>_xlfn.XLOOKUP(Tabla12[[#This Row],[nodoc]],'[1]Temporales 2022'!$B$146:$B$362,'[1]Temporales 2022'!$G$146:$G$362)</f>
        <v>#N/A</v>
      </c>
      <c r="K1074" s="43">
        <v>10000</v>
      </c>
      <c r="L1074" s="44">
        <v>0</v>
      </c>
      <c r="M1074" s="43">
        <v>304</v>
      </c>
      <c r="N1074" s="43">
        <v>287</v>
      </c>
      <c r="O1074" s="44">
        <f>+Tabla12[[#This Row],[sbruto]]-Tabla12[[#This Row],[Impuesto Sobre la R]]-Tabla12[[#This Row],[Seguro Familiar de]]-Tabla12[[#This Row],[AFP]]-Tabla12[[#This Row],[sneto]]</f>
        <v>75</v>
      </c>
      <c r="P1074" s="41">
        <v>9334</v>
      </c>
      <c r="Q1074" s="15" t="e" cm="1">
        <f t="array" ref="Q1074">_xlfn.XLOOKUP(Tabla12[[#This Row],[codigo]],Tabla5[codigo],LEFT(Tabla5[Genero],1))</f>
        <v>#N/A</v>
      </c>
      <c r="R1074" s="15" t="e">
        <f>_xlfn.XLOOKUP(Tabla12[[#This Row],[codigo]],Tabla5[codigo],Tabla5[Lugar Funciones Codigo])</f>
        <v>#N/A</v>
      </c>
    </row>
    <row r="1075" spans="1:18">
      <c r="A1075" s="40" t="s">
        <v>11</v>
      </c>
      <c r="B1075" s="40" t="str">
        <f t="shared" si="16"/>
        <v>2.1.1.1.0111800066661</v>
      </c>
      <c r="C1075" s="40" t="str">
        <f>_xlfn.XLOOKUP(A1075,ctas[Tipo Empleado],ctas[cta])</f>
        <v>2.1.1.1.01</v>
      </c>
      <c r="D1075" s="40" t="s">
        <v>1487</v>
      </c>
      <c r="E1075" s="40" t="str">
        <f>_xlfn.XLOOKUP(Tabla12[[#This Row],[codigo]],Tabla5[codigo],Tabla5[Empleado])</f>
        <v>FRANCISCO GONZALEZ MONEGRO</v>
      </c>
      <c r="F1075" s="40" t="str">
        <f>_xlfn.XLOOKUP(Tabla12[[#This Row],[codigo]],Tabla5[codigo],Tabla5[Cargo])</f>
        <v>CONSERJE</v>
      </c>
      <c r="G1075" s="40" t="str">
        <f>_xlfn.XLOOKUP(Tabla12[[#This Row],[codigo]],Tabla5[codigo],Tabla5[Lugar Funciones])</f>
        <v>DIRECCION GENERAL DE MUSEOS</v>
      </c>
      <c r="H1075" s="45" t="str">
        <f>Tabla12[[#This Row],[TIPO]]</f>
        <v>FIJO</v>
      </c>
      <c r="I1075" s="45" t="e">
        <f>_xlfn.XLOOKUP(Tabla12[[#This Row],[nodoc]],'[1]Temporales 2022'!$B$146:$B$362,'[1]Temporales 2022'!$F$146:$F$362)</f>
        <v>#N/A</v>
      </c>
      <c r="J1075" s="45" t="e">
        <f>_xlfn.XLOOKUP(Tabla12[[#This Row],[nodoc]],'[1]Temporales 2022'!$B$146:$B$362,'[1]Temporales 2022'!$G$146:$G$362)</f>
        <v>#N/A</v>
      </c>
      <c r="K1075" s="43">
        <v>10000</v>
      </c>
      <c r="L1075" s="46">
        <v>0</v>
      </c>
      <c r="M1075" s="43">
        <v>304</v>
      </c>
      <c r="N1075" s="43">
        <v>287</v>
      </c>
      <c r="O1075" s="44">
        <f>+Tabla12[[#This Row],[sbruto]]-Tabla12[[#This Row],[Impuesto Sobre la R]]-Tabla12[[#This Row],[Seguro Familiar de]]-Tabla12[[#This Row],[AFP]]-Tabla12[[#This Row],[sneto]]</f>
        <v>25</v>
      </c>
      <c r="P1075" s="41">
        <v>9384</v>
      </c>
      <c r="Q1075" s="15" t="str" cm="1">
        <f t="array" ref="Q1075">_xlfn.XLOOKUP(Tabla12[[#This Row],[codigo]],Tabla5[codigo],LEFT(Tabla5[Genero],1))</f>
        <v>M</v>
      </c>
      <c r="R1075" s="15" t="str">
        <f>_xlfn.XLOOKUP(Tabla12[[#This Row],[codigo]],Tabla5[codigo],Tabla5[Lugar Funciones Codigo])</f>
        <v>01.83.03.04</v>
      </c>
    </row>
    <row r="1076" spans="1:18">
      <c r="A1076" s="40" t="s">
        <v>11</v>
      </c>
      <c r="B1076" s="40" t="str">
        <f t="shared" si="16"/>
        <v>2.1.1.1.0100105162853</v>
      </c>
      <c r="C1076" s="40" t="str">
        <f>_xlfn.XLOOKUP(A1076,ctas[Tipo Empleado],ctas[cta])</f>
        <v>2.1.1.1.01</v>
      </c>
      <c r="D1076" s="40" t="s">
        <v>2565</v>
      </c>
      <c r="E1076" s="40" t="str">
        <f>_xlfn.XLOOKUP(Tabla12[[#This Row],[codigo]],Tabla5[codigo],Tabla5[Empleado])</f>
        <v>FRANCISCO TERRERO BAEZ</v>
      </c>
      <c r="F1076" s="40" t="str">
        <f>_xlfn.XLOOKUP(Tabla12[[#This Row],[codigo]],Tabla5[codigo],Tabla5[Cargo])</f>
        <v>ALBAÑIL</v>
      </c>
      <c r="G1076" s="40" t="str">
        <f>_xlfn.XLOOKUP(Tabla12[[#This Row],[codigo]],Tabla5[codigo],Tabla5[Lugar Funciones])</f>
        <v>DIRECCION GENERAL DE MUSEOS</v>
      </c>
      <c r="H1076" s="45" t="str">
        <f>Tabla12[[#This Row],[TIPO]]</f>
        <v>FIJO</v>
      </c>
      <c r="I1076" s="45" t="e">
        <f>_xlfn.XLOOKUP(Tabla12[[#This Row],[nodoc]],'[1]Temporales 2022'!$B$146:$B$362,'[1]Temporales 2022'!$F$146:$F$362)</f>
        <v>#N/A</v>
      </c>
      <c r="J1076" s="45" t="e">
        <f>_xlfn.XLOOKUP(Tabla12[[#This Row],[nodoc]],'[1]Temporales 2022'!$B$146:$B$362,'[1]Temporales 2022'!$G$146:$G$362)</f>
        <v>#N/A</v>
      </c>
      <c r="K1076" s="43">
        <v>10000</v>
      </c>
      <c r="L1076" s="46">
        <v>0</v>
      </c>
      <c r="M1076" s="43">
        <v>304</v>
      </c>
      <c r="N1076" s="43">
        <v>287</v>
      </c>
      <c r="O1076" s="44">
        <f>+Tabla12[[#This Row],[sbruto]]-Tabla12[[#This Row],[Impuesto Sobre la R]]-Tabla12[[#This Row],[Seguro Familiar de]]-Tabla12[[#This Row],[AFP]]-Tabla12[[#This Row],[sneto]]</f>
        <v>75</v>
      </c>
      <c r="P1076" s="41">
        <v>9334</v>
      </c>
      <c r="Q1076" s="15" t="str" cm="1">
        <f t="array" ref="Q1076">_xlfn.XLOOKUP(Tabla12[[#This Row],[codigo]],Tabla5[codigo],LEFT(Tabla5[Genero],1))</f>
        <v>M</v>
      </c>
      <c r="R1076" s="15" t="str">
        <f>_xlfn.XLOOKUP(Tabla12[[#This Row],[codigo]],Tabla5[codigo],Tabla5[Lugar Funciones Codigo])</f>
        <v>01.83.03.04</v>
      </c>
    </row>
    <row r="1077" spans="1:18">
      <c r="A1077" s="40" t="s">
        <v>11</v>
      </c>
      <c r="B1077" s="40" t="str">
        <f t="shared" si="16"/>
        <v>2.1.1.1.0100109402099</v>
      </c>
      <c r="C1077" s="40" t="str">
        <f>_xlfn.XLOOKUP(A1077,ctas[Tipo Empleado],ctas[cta])</f>
        <v>2.1.1.1.01</v>
      </c>
      <c r="D1077" s="40" t="s">
        <v>2574</v>
      </c>
      <c r="E1077" s="40" t="str">
        <f>_xlfn.XLOOKUP(Tabla12[[#This Row],[codigo]],Tabla5[codigo],Tabla5[Empleado])</f>
        <v>GERMANIA PEREZ AQUINO</v>
      </c>
      <c r="F1077" s="40" t="str">
        <f>_xlfn.XLOOKUP(Tabla12[[#This Row],[codigo]],Tabla5[codigo],Tabla5[Cargo])</f>
        <v>AUXILIAR</v>
      </c>
      <c r="G1077" s="40" t="str">
        <f>_xlfn.XLOOKUP(Tabla12[[#This Row],[codigo]],Tabla5[codigo],Tabla5[Lugar Funciones])</f>
        <v>DIRECCION GENERAL DE MUSEOS</v>
      </c>
      <c r="H1077" s="43" t="str">
        <f>Tabla12[[#This Row],[TIPO]]</f>
        <v>FIJO</v>
      </c>
      <c r="I1077" s="43" t="e">
        <f>_xlfn.XLOOKUP(Tabla12[[#This Row],[nodoc]],'[1]Temporales 2022'!$B$146:$B$362,'[1]Temporales 2022'!$F$146:$F$362)</f>
        <v>#N/A</v>
      </c>
      <c r="J1077" s="43" t="e">
        <f>_xlfn.XLOOKUP(Tabla12[[#This Row],[nodoc]],'[1]Temporales 2022'!$B$146:$B$362,'[1]Temporales 2022'!$G$146:$G$362)</f>
        <v>#N/A</v>
      </c>
      <c r="K1077" s="43">
        <v>10000</v>
      </c>
      <c r="L1077" s="44">
        <v>0</v>
      </c>
      <c r="M1077" s="43">
        <v>304</v>
      </c>
      <c r="N1077" s="43">
        <v>287</v>
      </c>
      <c r="O1077" s="44">
        <f>+Tabla12[[#This Row],[sbruto]]-Tabla12[[#This Row],[Impuesto Sobre la R]]-Tabla12[[#This Row],[Seguro Familiar de]]-Tabla12[[#This Row],[AFP]]-Tabla12[[#This Row],[sneto]]</f>
        <v>75</v>
      </c>
      <c r="P1077" s="41">
        <v>9334</v>
      </c>
      <c r="Q1077" s="15" t="str" cm="1">
        <f t="array" ref="Q1077">_xlfn.XLOOKUP(Tabla12[[#This Row],[codigo]],Tabla5[codigo],LEFT(Tabla5[Genero],1))</f>
        <v>F</v>
      </c>
      <c r="R1077" s="15" t="str">
        <f>_xlfn.XLOOKUP(Tabla12[[#This Row],[codigo]],Tabla5[codigo],Tabla5[Lugar Funciones Codigo])</f>
        <v>01.83.03.04</v>
      </c>
    </row>
    <row r="1078" spans="1:18">
      <c r="A1078" s="40" t="s">
        <v>11</v>
      </c>
      <c r="B1078" s="40" t="str">
        <f t="shared" si="16"/>
        <v>2.1.1.1.0100104719059</v>
      </c>
      <c r="C1078" s="40" t="str">
        <f>_xlfn.XLOOKUP(A1078,ctas[Tipo Empleado],ctas[cta])</f>
        <v>2.1.1.1.01</v>
      </c>
      <c r="D1078" s="40" t="s">
        <v>2582</v>
      </c>
      <c r="E1078" s="40" t="str">
        <f>_xlfn.XLOOKUP(Tabla12[[#This Row],[codigo]],Tabla5[codigo],Tabla5[Empleado])</f>
        <v>JACINTO VASQUEZ ACEVEDO</v>
      </c>
      <c r="F1078" s="40" t="str">
        <f>_xlfn.XLOOKUP(Tabla12[[#This Row],[codigo]],Tabla5[codigo],Tabla5[Cargo])</f>
        <v>SERENO</v>
      </c>
      <c r="G1078" s="40" t="str">
        <f>_xlfn.XLOOKUP(Tabla12[[#This Row],[codigo]],Tabla5[codigo],Tabla5[Lugar Funciones])</f>
        <v>DIRECCION GENERAL DE MUSEOS</v>
      </c>
      <c r="H1078" s="43" t="str">
        <f>Tabla12[[#This Row],[TIPO]]</f>
        <v>FIJO</v>
      </c>
      <c r="I1078" s="43" t="e">
        <f>_xlfn.XLOOKUP(Tabla12[[#This Row],[nodoc]],'[1]Temporales 2022'!$B$146:$B$362,'[1]Temporales 2022'!$F$146:$F$362)</f>
        <v>#N/A</v>
      </c>
      <c r="J1078" s="43" t="e">
        <f>_xlfn.XLOOKUP(Tabla12[[#This Row],[nodoc]],'[1]Temporales 2022'!$B$146:$B$362,'[1]Temporales 2022'!$G$146:$G$362)</f>
        <v>#N/A</v>
      </c>
      <c r="K1078" s="43">
        <v>10000</v>
      </c>
      <c r="L1078" s="44">
        <v>0</v>
      </c>
      <c r="M1078" s="43">
        <v>304</v>
      </c>
      <c r="N1078" s="43">
        <v>287</v>
      </c>
      <c r="O1078" s="44">
        <f>+Tabla12[[#This Row],[sbruto]]-Tabla12[[#This Row],[Impuesto Sobre la R]]-Tabla12[[#This Row],[Seguro Familiar de]]-Tabla12[[#This Row],[AFP]]-Tabla12[[#This Row],[sneto]]</f>
        <v>575</v>
      </c>
      <c r="P1078" s="41">
        <v>8834</v>
      </c>
      <c r="Q1078" s="15" t="str" cm="1">
        <f t="array" ref="Q1078">_xlfn.XLOOKUP(Tabla12[[#This Row],[codigo]],Tabla5[codigo],LEFT(Tabla5[Genero],1))</f>
        <v>M</v>
      </c>
      <c r="R1078" s="15" t="str">
        <f>_xlfn.XLOOKUP(Tabla12[[#This Row],[codigo]],Tabla5[codigo],Tabla5[Lugar Funciones Codigo])</f>
        <v>01.83.03.04</v>
      </c>
    </row>
    <row r="1079" spans="1:18">
      <c r="A1079" s="40" t="s">
        <v>11</v>
      </c>
      <c r="B1079" s="40" t="str">
        <f t="shared" si="16"/>
        <v>2.1.1.1.0100105592661</v>
      </c>
      <c r="C1079" s="40" t="str">
        <f>_xlfn.XLOOKUP(A1079,ctas[Tipo Empleado],ctas[cta])</f>
        <v>2.1.1.1.01</v>
      </c>
      <c r="D1079" s="40" t="s">
        <v>2583</v>
      </c>
      <c r="E1079" s="40" t="str">
        <f>_xlfn.XLOOKUP(Tabla12[[#This Row],[codigo]],Tabla5[codigo],Tabla5[Empleado])</f>
        <v>JACQUELINE DE LOS A JOSE</v>
      </c>
      <c r="F1079" s="40" t="str">
        <f>_xlfn.XLOOKUP(Tabla12[[#This Row],[codigo]],Tabla5[codigo],Tabla5[Cargo])</f>
        <v>CONSERJE</v>
      </c>
      <c r="G1079" s="40" t="str">
        <f>_xlfn.XLOOKUP(Tabla12[[#This Row],[codigo]],Tabla5[codigo],Tabla5[Lugar Funciones])</f>
        <v>DIRECCION GENERAL DE MUSEOS</v>
      </c>
      <c r="H1079" s="43" t="str">
        <f>Tabla12[[#This Row],[TIPO]]</f>
        <v>FIJO</v>
      </c>
      <c r="I1079" s="43" t="e">
        <f>_xlfn.XLOOKUP(Tabla12[[#This Row],[nodoc]],'[1]Temporales 2022'!$B$146:$B$362,'[1]Temporales 2022'!$F$146:$F$362)</f>
        <v>#N/A</v>
      </c>
      <c r="J1079" s="43" t="e">
        <f>_xlfn.XLOOKUP(Tabla12[[#This Row],[nodoc]],'[1]Temporales 2022'!$B$146:$B$362,'[1]Temporales 2022'!$G$146:$G$362)</f>
        <v>#N/A</v>
      </c>
      <c r="K1079" s="43">
        <v>10000</v>
      </c>
      <c r="L1079" s="44">
        <v>0</v>
      </c>
      <c r="M1079" s="43">
        <v>304</v>
      </c>
      <c r="N1079" s="43">
        <v>287</v>
      </c>
      <c r="O1079" s="44">
        <f>+Tabla12[[#This Row],[sbruto]]-Tabla12[[#This Row],[Impuesto Sobre la R]]-Tabla12[[#This Row],[Seguro Familiar de]]-Tabla12[[#This Row],[AFP]]-Tabla12[[#This Row],[sneto]]</f>
        <v>7518.09</v>
      </c>
      <c r="P1079" s="41">
        <v>1890.91</v>
      </c>
      <c r="Q1079" s="15" t="str" cm="1">
        <f t="array" ref="Q1079">_xlfn.XLOOKUP(Tabla12[[#This Row],[codigo]],Tabla5[codigo],LEFT(Tabla5[Genero],1))</f>
        <v>F</v>
      </c>
      <c r="R1079" s="15" t="str">
        <f>_xlfn.XLOOKUP(Tabla12[[#This Row],[codigo]],Tabla5[codigo],Tabla5[Lugar Funciones Codigo])</f>
        <v>01.83.03.04</v>
      </c>
    </row>
    <row r="1080" spans="1:18">
      <c r="A1080" s="40" t="s">
        <v>11</v>
      </c>
      <c r="B1080" s="40" t="str">
        <f t="shared" si="16"/>
        <v>2.1.1.1.0100119149680</v>
      </c>
      <c r="C1080" s="40" t="str">
        <f>_xlfn.XLOOKUP(A1080,ctas[Tipo Empleado],ctas[cta])</f>
        <v>2.1.1.1.01</v>
      </c>
      <c r="D1080" s="40" t="s">
        <v>2584</v>
      </c>
      <c r="E1080" s="40" t="str">
        <f>_xlfn.XLOOKUP(Tabla12[[#This Row],[codigo]],Tabla5[codigo],Tabla5[Empleado])</f>
        <v>JAMIN REYES ARIAS</v>
      </c>
      <c r="F1080" s="40" t="str">
        <f>_xlfn.XLOOKUP(Tabla12[[#This Row],[codigo]],Tabla5[codigo],Tabla5[Cargo])</f>
        <v>VIGILANTE DE SALA</v>
      </c>
      <c r="G1080" s="40" t="str">
        <f>_xlfn.XLOOKUP(Tabla12[[#This Row],[codigo]],Tabla5[codigo],Tabla5[Lugar Funciones])</f>
        <v>DIRECCION GENERAL DE MUSEOS</v>
      </c>
      <c r="H1080" s="43" t="str">
        <f>Tabla12[[#This Row],[TIPO]]</f>
        <v>FIJO</v>
      </c>
      <c r="I1080" s="43" t="e">
        <f>_xlfn.XLOOKUP(Tabla12[[#This Row],[nodoc]],'[1]Temporales 2022'!$B$146:$B$362,'[1]Temporales 2022'!$F$146:$F$362)</f>
        <v>#N/A</v>
      </c>
      <c r="J1080" s="43" t="e">
        <f>_xlfn.XLOOKUP(Tabla12[[#This Row],[nodoc]],'[1]Temporales 2022'!$B$146:$B$362,'[1]Temporales 2022'!$G$146:$G$362)</f>
        <v>#N/A</v>
      </c>
      <c r="K1080" s="43">
        <v>10000</v>
      </c>
      <c r="L1080" s="44">
        <v>0</v>
      </c>
      <c r="M1080" s="43">
        <v>304</v>
      </c>
      <c r="N1080" s="43">
        <v>287</v>
      </c>
      <c r="O1080" s="44">
        <f>+Tabla12[[#This Row],[sbruto]]-Tabla12[[#This Row],[Impuesto Sobre la R]]-Tabla12[[#This Row],[Seguro Familiar de]]-Tabla12[[#This Row],[AFP]]-Tabla12[[#This Row],[sneto]]</f>
        <v>25</v>
      </c>
      <c r="P1080" s="41">
        <v>9384</v>
      </c>
      <c r="Q1080" s="15" t="str" cm="1">
        <f t="array" ref="Q1080">_xlfn.XLOOKUP(Tabla12[[#This Row],[codigo]],Tabla5[codigo],LEFT(Tabla5[Genero],1))</f>
        <v>F</v>
      </c>
      <c r="R1080" s="15" t="str">
        <f>_xlfn.XLOOKUP(Tabla12[[#This Row],[codigo]],Tabla5[codigo],Tabla5[Lugar Funciones Codigo])</f>
        <v>01.83.03.04</v>
      </c>
    </row>
    <row r="1081" spans="1:18">
      <c r="A1081" s="40" t="s">
        <v>11</v>
      </c>
      <c r="B1081" s="40" t="str">
        <f t="shared" si="16"/>
        <v>2.1.1.1.0100102465812</v>
      </c>
      <c r="C1081" s="40" t="str">
        <f>_xlfn.XLOOKUP(A1081,ctas[Tipo Empleado],ctas[cta])</f>
        <v>2.1.1.1.01</v>
      </c>
      <c r="D1081" s="40" t="s">
        <v>2593</v>
      </c>
      <c r="E1081" s="40" t="str">
        <f>_xlfn.XLOOKUP(Tabla12[[#This Row],[codigo]],Tabla5[codigo],Tabla5[Empleado])</f>
        <v>JOHNNY ALBERTO RUBIO REYES</v>
      </c>
      <c r="F1081" s="40" t="str">
        <f>_xlfn.XLOOKUP(Tabla12[[#This Row],[codigo]],Tabla5[codigo],Tabla5[Cargo])</f>
        <v>AYUDANTE SECCION ARTE REPESTRE</v>
      </c>
      <c r="G1081" s="40" t="str">
        <f>_xlfn.XLOOKUP(Tabla12[[#This Row],[codigo]],Tabla5[codigo],Tabla5[Lugar Funciones])</f>
        <v>DIRECCION GENERAL DE MUSEOS</v>
      </c>
      <c r="H1081" s="43" t="str">
        <f>Tabla12[[#This Row],[TIPO]]</f>
        <v>FIJO</v>
      </c>
      <c r="I1081" s="43" t="e">
        <f>_xlfn.XLOOKUP(Tabla12[[#This Row],[nodoc]],'[1]Temporales 2022'!$B$146:$B$362,'[1]Temporales 2022'!$F$146:$F$362)</f>
        <v>#N/A</v>
      </c>
      <c r="J1081" s="43" t="e">
        <f>_xlfn.XLOOKUP(Tabla12[[#This Row],[nodoc]],'[1]Temporales 2022'!$B$146:$B$362,'[1]Temporales 2022'!$G$146:$G$362)</f>
        <v>#N/A</v>
      </c>
      <c r="K1081" s="43">
        <v>10000</v>
      </c>
      <c r="L1081" s="44">
        <v>0</v>
      </c>
      <c r="M1081" s="43">
        <v>304</v>
      </c>
      <c r="N1081" s="43">
        <v>287</v>
      </c>
      <c r="O1081" s="44">
        <f>+Tabla12[[#This Row],[sbruto]]-Tabla12[[#This Row],[Impuesto Sobre la R]]-Tabla12[[#This Row],[Seguro Familiar de]]-Tabla12[[#This Row],[AFP]]-Tabla12[[#This Row],[sneto]]</f>
        <v>591</v>
      </c>
      <c r="P1081" s="41">
        <v>8818</v>
      </c>
      <c r="Q1081" s="15" t="str" cm="1">
        <f t="array" ref="Q1081">_xlfn.XLOOKUP(Tabla12[[#This Row],[codigo]],Tabla5[codigo],LEFT(Tabla5[Genero],1))</f>
        <v>M</v>
      </c>
      <c r="R1081" s="15" t="str">
        <f>_xlfn.XLOOKUP(Tabla12[[#This Row],[codigo]],Tabla5[codigo],Tabla5[Lugar Funciones Codigo])</f>
        <v>01.83.03.04</v>
      </c>
    </row>
    <row r="1082" spans="1:18">
      <c r="A1082" s="40" t="s">
        <v>11</v>
      </c>
      <c r="B1082" s="40" t="str">
        <f t="shared" si="16"/>
        <v>2.1.1.1.0103101598864</v>
      </c>
      <c r="C1082" s="40" t="str">
        <f>_xlfn.XLOOKUP(A1082,ctas[Tipo Empleado],ctas[cta])</f>
        <v>2.1.1.1.01</v>
      </c>
      <c r="D1082" s="40" t="s">
        <v>2611</v>
      </c>
      <c r="E1082" s="40" t="str">
        <f>_xlfn.XLOOKUP(Tabla12[[#This Row],[codigo]],Tabla5[codigo],Tabla5[Empleado])</f>
        <v>JOSE RAFAEL VASQUEZ</v>
      </c>
      <c r="F1082" s="40" t="str">
        <f>_xlfn.XLOOKUP(Tabla12[[#This Row],[codigo]],Tabla5[codigo],Tabla5[Cargo])</f>
        <v>JARDINERO (A)</v>
      </c>
      <c r="G1082" s="40" t="str">
        <f>_xlfn.XLOOKUP(Tabla12[[#This Row],[codigo]],Tabla5[codigo],Tabla5[Lugar Funciones])</f>
        <v>DIRECCION GENERAL DE MUSEOS</v>
      </c>
      <c r="H1082" s="43" t="str">
        <f>Tabla12[[#This Row],[TIPO]]</f>
        <v>FIJO</v>
      </c>
      <c r="I1082" s="43" t="e">
        <f>_xlfn.XLOOKUP(Tabla12[[#This Row],[nodoc]],'[1]Temporales 2022'!$B$146:$B$362,'[1]Temporales 2022'!$F$146:$F$362)</f>
        <v>#N/A</v>
      </c>
      <c r="J1082" s="43" t="e">
        <f>_xlfn.XLOOKUP(Tabla12[[#This Row],[nodoc]],'[1]Temporales 2022'!$B$146:$B$362,'[1]Temporales 2022'!$G$146:$G$362)</f>
        <v>#N/A</v>
      </c>
      <c r="K1082" s="43">
        <v>10000</v>
      </c>
      <c r="L1082" s="44">
        <v>0</v>
      </c>
      <c r="M1082" s="43">
        <v>304</v>
      </c>
      <c r="N1082" s="43">
        <v>287</v>
      </c>
      <c r="O1082" s="44">
        <f>+Tabla12[[#This Row],[sbruto]]-Tabla12[[#This Row],[Impuesto Sobre la R]]-Tabla12[[#This Row],[Seguro Familiar de]]-Tabla12[[#This Row],[AFP]]-Tabla12[[#This Row],[sneto]]</f>
        <v>25</v>
      </c>
      <c r="P1082" s="41">
        <v>9384</v>
      </c>
      <c r="Q1082" s="15" t="str" cm="1">
        <f t="array" ref="Q1082">_xlfn.XLOOKUP(Tabla12[[#This Row],[codigo]],Tabla5[codigo],LEFT(Tabla5[Genero],1))</f>
        <v>M</v>
      </c>
      <c r="R1082" s="15" t="str">
        <f>_xlfn.XLOOKUP(Tabla12[[#This Row],[codigo]],Tabla5[codigo],Tabla5[Lugar Funciones Codigo])</f>
        <v>01.83.03.04</v>
      </c>
    </row>
    <row r="1083" spans="1:18">
      <c r="A1083" s="40" t="s">
        <v>11</v>
      </c>
      <c r="B1083" s="40" t="str">
        <f t="shared" si="16"/>
        <v>2.1.1.1.0100107458796</v>
      </c>
      <c r="C1083" s="40" t="str">
        <f>_xlfn.XLOOKUP(A1083,ctas[Tipo Empleado],ctas[cta])</f>
        <v>2.1.1.1.01</v>
      </c>
      <c r="D1083" s="40" t="s">
        <v>2616</v>
      </c>
      <c r="E1083" s="40" t="str">
        <f>_xlfn.XLOOKUP(Tabla12[[#This Row],[codigo]],Tabla5[codigo],Tabla5[Empleado])</f>
        <v>JUAN BAUTISTA MATEO</v>
      </c>
      <c r="F1083" s="40" t="str">
        <f>_xlfn.XLOOKUP(Tabla12[[#This Row],[codigo]],Tabla5[codigo],Tabla5[Cargo])</f>
        <v>VIGILANTE DE SALA</v>
      </c>
      <c r="G1083" s="40" t="str">
        <f>_xlfn.XLOOKUP(Tabla12[[#This Row],[codigo]],Tabla5[codigo],Tabla5[Lugar Funciones])</f>
        <v>DIRECCION GENERAL DE MUSEOS</v>
      </c>
      <c r="H1083" s="43" t="str">
        <f>Tabla12[[#This Row],[TIPO]]</f>
        <v>FIJO</v>
      </c>
      <c r="I1083" s="43" t="e">
        <f>_xlfn.XLOOKUP(Tabla12[[#This Row],[nodoc]],'[1]Temporales 2022'!$B$146:$B$362,'[1]Temporales 2022'!$F$146:$F$362)</f>
        <v>#N/A</v>
      </c>
      <c r="J1083" s="43" t="e">
        <f>_xlfn.XLOOKUP(Tabla12[[#This Row],[nodoc]],'[1]Temporales 2022'!$B$146:$B$362,'[1]Temporales 2022'!$G$146:$G$362)</f>
        <v>#N/A</v>
      </c>
      <c r="K1083" s="43">
        <v>10000</v>
      </c>
      <c r="L1083" s="44">
        <v>0</v>
      </c>
      <c r="M1083" s="43">
        <v>304</v>
      </c>
      <c r="N1083" s="43">
        <v>287</v>
      </c>
      <c r="O1083" s="44">
        <f>+Tabla12[[#This Row],[sbruto]]-Tabla12[[#This Row],[Impuesto Sobre la R]]-Tabla12[[#This Row],[Seguro Familiar de]]-Tabla12[[#This Row],[AFP]]-Tabla12[[#This Row],[sneto]]</f>
        <v>6012.67</v>
      </c>
      <c r="P1083" s="41">
        <v>3396.33</v>
      </c>
      <c r="Q1083" s="15" t="str" cm="1">
        <f t="array" ref="Q1083">_xlfn.XLOOKUP(Tabla12[[#This Row],[codigo]],Tabla5[codigo],LEFT(Tabla5[Genero],1))</f>
        <v>M</v>
      </c>
      <c r="R1083" s="15" t="str">
        <f>_xlfn.XLOOKUP(Tabla12[[#This Row],[codigo]],Tabla5[codigo],Tabla5[Lugar Funciones Codigo])</f>
        <v>01.83.03.04</v>
      </c>
    </row>
    <row r="1084" spans="1:18">
      <c r="A1084" s="40" t="s">
        <v>11</v>
      </c>
      <c r="B1084" s="40" t="str">
        <f t="shared" si="16"/>
        <v>2.1.1.1.0100103915567</v>
      </c>
      <c r="C1084" s="40" t="str">
        <f>_xlfn.XLOOKUP(A1084,ctas[Tipo Empleado],ctas[cta])</f>
        <v>2.1.1.1.01</v>
      </c>
      <c r="D1084" s="40" t="s">
        <v>1506</v>
      </c>
      <c r="E1084" s="40" t="str">
        <f>_xlfn.XLOOKUP(Tabla12[[#This Row],[codigo]],Tabla5[codigo],Tabla5[Empleado])</f>
        <v>JULIO CESAR HERRERA</v>
      </c>
      <c r="F1084" s="40" t="str">
        <f>_xlfn.XLOOKUP(Tabla12[[#This Row],[codigo]],Tabla5[codigo],Tabla5[Cargo])</f>
        <v>VIGILANTE</v>
      </c>
      <c r="G1084" s="40" t="str">
        <f>_xlfn.XLOOKUP(Tabla12[[#This Row],[codigo]],Tabla5[codigo],Tabla5[Lugar Funciones])</f>
        <v>DIRECCION GENERAL DE MUSEOS</v>
      </c>
      <c r="H1084" s="43" t="str">
        <f>Tabla12[[#This Row],[TIPO]]</f>
        <v>FIJO</v>
      </c>
      <c r="I1084" s="43" t="e">
        <f>_xlfn.XLOOKUP(Tabla12[[#This Row],[nodoc]],'[1]Temporales 2022'!$B$146:$B$362,'[1]Temporales 2022'!$F$146:$F$362)</f>
        <v>#N/A</v>
      </c>
      <c r="J1084" s="43" t="e">
        <f>_xlfn.XLOOKUP(Tabla12[[#This Row],[nodoc]],'[1]Temporales 2022'!$B$146:$B$362,'[1]Temporales 2022'!$G$146:$G$362)</f>
        <v>#N/A</v>
      </c>
      <c r="K1084" s="43">
        <v>10000</v>
      </c>
      <c r="L1084" s="44">
        <v>0</v>
      </c>
      <c r="M1084" s="43">
        <v>304</v>
      </c>
      <c r="N1084" s="43">
        <v>287</v>
      </c>
      <c r="O1084" s="44">
        <f>+Tabla12[[#This Row],[sbruto]]-Tabla12[[#This Row],[Impuesto Sobre la R]]-Tabla12[[#This Row],[Seguro Familiar de]]-Tabla12[[#This Row],[AFP]]-Tabla12[[#This Row],[sneto]]</f>
        <v>2784.3</v>
      </c>
      <c r="P1084" s="41">
        <v>6624.7</v>
      </c>
      <c r="Q1084" s="15" t="str" cm="1">
        <f t="array" ref="Q1084">_xlfn.XLOOKUP(Tabla12[[#This Row],[codigo]],Tabla5[codigo],LEFT(Tabla5[Genero],1))</f>
        <v>M</v>
      </c>
      <c r="R1084" s="15" t="str">
        <f>_xlfn.XLOOKUP(Tabla12[[#This Row],[codigo]],Tabla5[codigo],Tabla5[Lugar Funciones Codigo])</f>
        <v>01.83.03.04</v>
      </c>
    </row>
    <row r="1085" spans="1:18">
      <c r="A1085" s="40" t="s">
        <v>11</v>
      </c>
      <c r="B1085" s="40" t="str">
        <f t="shared" si="16"/>
        <v>2.1.1.1.0100109699892</v>
      </c>
      <c r="C1085" s="40" t="str">
        <f>_xlfn.XLOOKUP(A1085,ctas[Tipo Empleado],ctas[cta])</f>
        <v>2.1.1.1.01</v>
      </c>
      <c r="D1085" s="40" t="s">
        <v>2635</v>
      </c>
      <c r="E1085" s="40" t="str">
        <f>_xlfn.XLOOKUP(Tabla12[[#This Row],[codigo]],Tabla5[codigo],Tabla5[Empleado])</f>
        <v>LILLIAN NOENI MARTINEZ URDANETA</v>
      </c>
      <c r="F1085" s="40" t="str">
        <f>_xlfn.XLOOKUP(Tabla12[[#This Row],[codigo]],Tabla5[codigo],Tabla5[Cargo])</f>
        <v>VIGILANTE DE SALA</v>
      </c>
      <c r="G1085" s="40" t="str">
        <f>_xlfn.XLOOKUP(Tabla12[[#This Row],[codigo]],Tabla5[codigo],Tabla5[Lugar Funciones])</f>
        <v>DIRECCION GENERAL DE MUSEOS</v>
      </c>
      <c r="H1085" s="43" t="str">
        <f>Tabla12[[#This Row],[TIPO]]</f>
        <v>FIJO</v>
      </c>
      <c r="I1085" s="43" t="e">
        <f>_xlfn.XLOOKUP(Tabla12[[#This Row],[nodoc]],'[1]Temporales 2022'!$B$146:$B$362,'[1]Temporales 2022'!$F$146:$F$362)</f>
        <v>#N/A</v>
      </c>
      <c r="J1085" s="43" t="e">
        <f>_xlfn.XLOOKUP(Tabla12[[#This Row],[nodoc]],'[1]Temporales 2022'!$B$146:$B$362,'[1]Temporales 2022'!$G$146:$G$362)</f>
        <v>#N/A</v>
      </c>
      <c r="K1085" s="43">
        <v>10000</v>
      </c>
      <c r="L1085" s="44">
        <v>0</v>
      </c>
      <c r="M1085" s="43">
        <v>304</v>
      </c>
      <c r="N1085" s="43">
        <v>287</v>
      </c>
      <c r="O1085" s="44">
        <f>+Tabla12[[#This Row],[sbruto]]-Tabla12[[#This Row],[Impuesto Sobre la R]]-Tabla12[[#This Row],[Seguro Familiar de]]-Tabla12[[#This Row],[AFP]]-Tabla12[[#This Row],[sneto]]</f>
        <v>6497.91</v>
      </c>
      <c r="P1085" s="41">
        <v>2911.09</v>
      </c>
      <c r="Q1085" s="15" t="str" cm="1">
        <f t="array" ref="Q1085">_xlfn.XLOOKUP(Tabla12[[#This Row],[codigo]],Tabla5[codigo],LEFT(Tabla5[Genero],1))</f>
        <v>F</v>
      </c>
      <c r="R1085" s="15" t="str">
        <f>_xlfn.XLOOKUP(Tabla12[[#This Row],[codigo]],Tabla5[codigo],Tabla5[Lugar Funciones Codigo])</f>
        <v>01.83.03.04</v>
      </c>
    </row>
    <row r="1086" spans="1:18">
      <c r="A1086" s="40" t="s">
        <v>11</v>
      </c>
      <c r="B1086" s="40" t="str">
        <f t="shared" si="16"/>
        <v>2.1.1.1.0100102901402</v>
      </c>
      <c r="C1086" s="40" t="str">
        <f>_xlfn.XLOOKUP(A1086,ctas[Tipo Empleado],ctas[cta])</f>
        <v>2.1.1.1.01</v>
      </c>
      <c r="D1086" s="40" t="s">
        <v>2639</v>
      </c>
      <c r="E1086" s="40" t="str">
        <f>_xlfn.XLOOKUP(Tabla12[[#This Row],[codigo]],Tabla5[codigo],Tabla5[Empleado])</f>
        <v>LUCIANA ANDREA PAULINO ENCARNACION</v>
      </c>
      <c r="F1086" s="40" t="str">
        <f>_xlfn.XLOOKUP(Tabla12[[#This Row],[codigo]],Tabla5[codigo],Tabla5[Cargo])</f>
        <v>VIGILANTE DE SALA</v>
      </c>
      <c r="G1086" s="40" t="str">
        <f>_xlfn.XLOOKUP(Tabla12[[#This Row],[codigo]],Tabla5[codigo],Tabla5[Lugar Funciones])</f>
        <v>DIRECCION GENERAL DE MUSEOS</v>
      </c>
      <c r="H1086" s="43" t="str">
        <f>Tabla12[[#This Row],[TIPO]]</f>
        <v>FIJO</v>
      </c>
      <c r="I1086" s="43" t="e">
        <f>_xlfn.XLOOKUP(Tabla12[[#This Row],[nodoc]],'[1]Temporales 2022'!$B$146:$B$362,'[1]Temporales 2022'!$F$146:$F$362)</f>
        <v>#N/A</v>
      </c>
      <c r="J1086" s="43" t="e">
        <f>_xlfn.XLOOKUP(Tabla12[[#This Row],[nodoc]],'[1]Temporales 2022'!$B$146:$B$362,'[1]Temporales 2022'!$G$146:$G$362)</f>
        <v>#N/A</v>
      </c>
      <c r="K1086" s="43">
        <v>10000</v>
      </c>
      <c r="L1086" s="44">
        <v>0</v>
      </c>
      <c r="M1086" s="43">
        <v>304</v>
      </c>
      <c r="N1086" s="43">
        <v>287</v>
      </c>
      <c r="O1086" s="44">
        <f>+Tabla12[[#This Row],[sbruto]]-Tabla12[[#This Row],[Impuesto Sobre la R]]-Tabla12[[#This Row],[Seguro Familiar de]]-Tabla12[[#This Row],[AFP]]-Tabla12[[#This Row],[sneto]]</f>
        <v>4831.28</v>
      </c>
      <c r="P1086" s="41">
        <v>4577.72</v>
      </c>
      <c r="Q1086" s="15" t="str" cm="1">
        <f t="array" ref="Q1086">_xlfn.XLOOKUP(Tabla12[[#This Row],[codigo]],Tabla5[codigo],LEFT(Tabla5[Genero],1))</f>
        <v>F</v>
      </c>
      <c r="R1086" s="15" t="str">
        <f>_xlfn.XLOOKUP(Tabla12[[#This Row],[codigo]],Tabla5[codigo],Tabla5[Lugar Funciones Codigo])</f>
        <v>01.83.03.04</v>
      </c>
    </row>
    <row r="1087" spans="1:18">
      <c r="A1087" s="40" t="s">
        <v>11</v>
      </c>
      <c r="B1087" s="40" t="str">
        <f t="shared" si="16"/>
        <v>2.1.1.1.0100109433904</v>
      </c>
      <c r="C1087" s="40" t="str">
        <f>_xlfn.XLOOKUP(A1087,ctas[Tipo Empleado],ctas[cta])</f>
        <v>2.1.1.1.01</v>
      </c>
      <c r="D1087" s="40" t="s">
        <v>2653</v>
      </c>
      <c r="E1087" s="40" t="str">
        <f>_xlfn.XLOOKUP(Tabla12[[#This Row],[codigo]],Tabla5[codigo],Tabla5[Empleado])</f>
        <v>MARIA FERMINA PEREZ BATISTA</v>
      </c>
      <c r="F1087" s="40" t="str">
        <f>_xlfn.XLOOKUP(Tabla12[[#This Row],[codigo]],Tabla5[codigo],Tabla5[Cargo])</f>
        <v>SECRETARIA AUXILIAR</v>
      </c>
      <c r="G1087" s="40" t="str">
        <f>_xlfn.XLOOKUP(Tabla12[[#This Row],[codigo]],Tabla5[codigo],Tabla5[Lugar Funciones])</f>
        <v>DIRECCION GENERAL DE MUSEOS</v>
      </c>
      <c r="H1087" s="43" t="str">
        <f>Tabla12[[#This Row],[TIPO]]</f>
        <v>FIJO</v>
      </c>
      <c r="I1087" s="43" t="e">
        <f>_xlfn.XLOOKUP(Tabla12[[#This Row],[nodoc]],'[1]Temporales 2022'!$B$146:$B$362,'[1]Temporales 2022'!$F$146:$F$362)</f>
        <v>#N/A</v>
      </c>
      <c r="J1087" s="43" t="e">
        <f>_xlfn.XLOOKUP(Tabla12[[#This Row],[nodoc]],'[1]Temporales 2022'!$B$146:$B$362,'[1]Temporales 2022'!$G$146:$G$362)</f>
        <v>#N/A</v>
      </c>
      <c r="K1087" s="43">
        <v>10000</v>
      </c>
      <c r="L1087" s="44">
        <v>0</v>
      </c>
      <c r="M1087" s="43">
        <v>304</v>
      </c>
      <c r="N1087" s="43">
        <v>287</v>
      </c>
      <c r="O1087" s="44">
        <f>+Tabla12[[#This Row],[sbruto]]-Tabla12[[#This Row],[Impuesto Sobre la R]]-Tabla12[[#This Row],[Seguro Familiar de]]-Tabla12[[#This Row],[AFP]]-Tabla12[[#This Row],[sneto]]</f>
        <v>7475.18</v>
      </c>
      <c r="P1087" s="41">
        <v>1933.82</v>
      </c>
      <c r="Q1087" s="15" t="str" cm="1">
        <f t="array" ref="Q1087">_xlfn.XLOOKUP(Tabla12[[#This Row],[codigo]],Tabla5[codigo],LEFT(Tabla5[Genero],1))</f>
        <v>F</v>
      </c>
      <c r="R1087" s="15" t="str">
        <f>_xlfn.XLOOKUP(Tabla12[[#This Row],[codigo]],Tabla5[codigo],Tabla5[Lugar Funciones Codigo])</f>
        <v>01.83.03.04</v>
      </c>
    </row>
    <row r="1088" spans="1:18">
      <c r="A1088" s="40" t="s">
        <v>11</v>
      </c>
      <c r="B1088" s="40" t="str">
        <f t="shared" si="16"/>
        <v>2.1.1.1.0103100400385</v>
      </c>
      <c r="C1088" s="40" t="str">
        <f>_xlfn.XLOOKUP(A1088,ctas[Tipo Empleado],ctas[cta])</f>
        <v>2.1.1.1.01</v>
      </c>
      <c r="D1088" s="40" t="s">
        <v>2672</v>
      </c>
      <c r="E1088" s="40" t="str">
        <f>_xlfn.XLOOKUP(Tabla12[[#This Row],[codigo]],Tabla5[codigo],Tabla5[Empleado])</f>
        <v>NORBERTO FELIPE PERALTA JIMENEZ</v>
      </c>
      <c r="F1088" s="40" t="str">
        <f>_xlfn.XLOOKUP(Tabla12[[#This Row],[codigo]],Tabla5[codigo],Tabla5[Cargo])</f>
        <v>VIGILANTE</v>
      </c>
      <c r="G1088" s="40" t="str">
        <f>_xlfn.XLOOKUP(Tabla12[[#This Row],[codigo]],Tabla5[codigo],Tabla5[Lugar Funciones])</f>
        <v>DIRECCION GENERAL DE MUSEOS</v>
      </c>
      <c r="H1088" s="43" t="str">
        <f>Tabla12[[#This Row],[TIPO]]</f>
        <v>FIJO</v>
      </c>
      <c r="I1088" s="43" t="e">
        <f>_xlfn.XLOOKUP(Tabla12[[#This Row],[nodoc]],'[1]Temporales 2022'!$B$146:$B$362,'[1]Temporales 2022'!$F$146:$F$362)</f>
        <v>#N/A</v>
      </c>
      <c r="J1088" s="43" t="e">
        <f>_xlfn.XLOOKUP(Tabla12[[#This Row],[nodoc]],'[1]Temporales 2022'!$B$146:$B$362,'[1]Temporales 2022'!$G$146:$G$362)</f>
        <v>#N/A</v>
      </c>
      <c r="K1088" s="43">
        <v>10000</v>
      </c>
      <c r="L1088" s="44">
        <v>0</v>
      </c>
      <c r="M1088" s="43">
        <v>304</v>
      </c>
      <c r="N1088" s="43">
        <v>287</v>
      </c>
      <c r="O1088" s="44">
        <f>+Tabla12[[#This Row],[sbruto]]-Tabla12[[#This Row],[Impuesto Sobre la R]]-Tabla12[[#This Row],[Seguro Familiar de]]-Tabla12[[#This Row],[AFP]]-Tabla12[[#This Row],[sneto]]</f>
        <v>25</v>
      </c>
      <c r="P1088" s="41">
        <v>9384</v>
      </c>
      <c r="Q1088" s="15" t="str" cm="1">
        <f t="array" ref="Q1088">_xlfn.XLOOKUP(Tabla12[[#This Row],[codigo]],Tabla5[codigo],LEFT(Tabla5[Genero],1))</f>
        <v>M</v>
      </c>
      <c r="R1088" s="15" t="str">
        <f>_xlfn.XLOOKUP(Tabla12[[#This Row],[codigo]],Tabla5[codigo],Tabla5[Lugar Funciones Codigo])</f>
        <v>01.83.03.04</v>
      </c>
    </row>
    <row r="1089" spans="1:18">
      <c r="A1089" s="40" t="s">
        <v>11</v>
      </c>
      <c r="B1089" s="40" t="str">
        <f t="shared" si="16"/>
        <v>2.1.1.1.0100101184018</v>
      </c>
      <c r="C1089" s="40" t="str">
        <f>_xlfn.XLOOKUP(A1089,ctas[Tipo Empleado],ctas[cta])</f>
        <v>2.1.1.1.01</v>
      </c>
      <c r="D1089" s="40" t="s">
        <v>2675</v>
      </c>
      <c r="E1089" s="40" t="str">
        <f>_xlfn.XLOOKUP(Tabla12[[#This Row],[codigo]],Tabla5[codigo],Tabla5[Empleado])</f>
        <v>OLIMPIA MADE TAVERA</v>
      </c>
      <c r="F1089" s="40" t="str">
        <f>_xlfn.XLOOKUP(Tabla12[[#This Row],[codigo]],Tabla5[codigo],Tabla5[Cargo])</f>
        <v>CONSERJE</v>
      </c>
      <c r="G1089" s="40" t="str">
        <f>_xlfn.XLOOKUP(Tabla12[[#This Row],[codigo]],Tabla5[codigo],Tabla5[Lugar Funciones])</f>
        <v>DIRECCION GENERAL DE MUSEOS</v>
      </c>
      <c r="H1089" s="43" t="str">
        <f>Tabla12[[#This Row],[TIPO]]</f>
        <v>FIJO</v>
      </c>
      <c r="I1089" s="43" t="e">
        <f>_xlfn.XLOOKUP(Tabla12[[#This Row],[nodoc]],'[1]Temporales 2022'!$B$146:$B$362,'[1]Temporales 2022'!$F$146:$F$362)</f>
        <v>#N/A</v>
      </c>
      <c r="J1089" s="43" t="e">
        <f>_xlfn.XLOOKUP(Tabla12[[#This Row],[nodoc]],'[1]Temporales 2022'!$B$146:$B$362,'[1]Temporales 2022'!$G$146:$G$362)</f>
        <v>#N/A</v>
      </c>
      <c r="K1089" s="43">
        <v>10000</v>
      </c>
      <c r="L1089" s="44">
        <v>0</v>
      </c>
      <c r="M1089" s="43">
        <v>304</v>
      </c>
      <c r="N1089" s="43">
        <v>287</v>
      </c>
      <c r="O1089" s="44">
        <f>+Tabla12[[#This Row],[sbruto]]-Tabla12[[#This Row],[Impuesto Sobre la R]]-Tabla12[[#This Row],[Seguro Familiar de]]-Tabla12[[#This Row],[AFP]]-Tabla12[[#This Row],[sneto]]</f>
        <v>621</v>
      </c>
      <c r="P1089" s="41">
        <v>8788</v>
      </c>
      <c r="Q1089" s="15" t="str" cm="1">
        <f t="array" ref="Q1089">_xlfn.XLOOKUP(Tabla12[[#This Row],[codigo]],Tabla5[codigo],LEFT(Tabla5[Genero],1))</f>
        <v>F</v>
      </c>
      <c r="R1089" s="15" t="str">
        <f>_xlfn.XLOOKUP(Tabla12[[#This Row],[codigo]],Tabla5[codigo],Tabla5[Lugar Funciones Codigo])</f>
        <v>01.83.03.04</v>
      </c>
    </row>
    <row r="1090" spans="1:18">
      <c r="A1090" s="40" t="s">
        <v>11</v>
      </c>
      <c r="B1090" s="40" t="str">
        <f t="shared" ref="B1090:B1153" si="17">C1090&amp;D1090</f>
        <v>2.1.1.1.0100100235035</v>
      </c>
      <c r="C1090" s="40" t="str">
        <f>_xlfn.XLOOKUP(A1090,ctas[Tipo Empleado],ctas[cta])</f>
        <v>2.1.1.1.01</v>
      </c>
      <c r="D1090" s="40" t="s">
        <v>1540</v>
      </c>
      <c r="E1090" s="40" t="str">
        <f>_xlfn.XLOOKUP(Tabla12[[#This Row],[codigo]],Tabla5[codigo],Tabla5[Empleado])</f>
        <v>OSCAR ANTONIO VICIOSO MELO</v>
      </c>
      <c r="F1090" s="40" t="str">
        <f>_xlfn.XLOOKUP(Tabla12[[#This Row],[codigo]],Tabla5[codigo],Tabla5[Cargo])</f>
        <v>VIGILANTE</v>
      </c>
      <c r="G1090" s="40" t="str">
        <f>_xlfn.XLOOKUP(Tabla12[[#This Row],[codigo]],Tabla5[codigo],Tabla5[Lugar Funciones])</f>
        <v>DIRECCION GENERAL DE MUSEOS</v>
      </c>
      <c r="H1090" s="43" t="str">
        <f>Tabla12[[#This Row],[TIPO]]</f>
        <v>FIJO</v>
      </c>
      <c r="I1090" s="43" t="e">
        <f>_xlfn.XLOOKUP(Tabla12[[#This Row],[nodoc]],'[1]Temporales 2022'!$B$146:$B$362,'[1]Temporales 2022'!$F$146:$F$362)</f>
        <v>#N/A</v>
      </c>
      <c r="J1090" s="43" t="e">
        <f>_xlfn.XLOOKUP(Tabla12[[#This Row],[nodoc]],'[1]Temporales 2022'!$B$146:$B$362,'[1]Temporales 2022'!$G$146:$G$362)</f>
        <v>#N/A</v>
      </c>
      <c r="K1090" s="43">
        <v>10000</v>
      </c>
      <c r="L1090" s="44">
        <v>0</v>
      </c>
      <c r="M1090" s="43">
        <v>304</v>
      </c>
      <c r="N1090" s="43">
        <v>287</v>
      </c>
      <c r="O1090" s="44">
        <f>+Tabla12[[#This Row],[sbruto]]-Tabla12[[#This Row],[Impuesto Sobre la R]]-Tabla12[[#This Row],[Seguro Familiar de]]-Tabla12[[#This Row],[AFP]]-Tabla12[[#This Row],[sneto]]</f>
        <v>75</v>
      </c>
      <c r="P1090" s="41">
        <v>9334</v>
      </c>
      <c r="Q1090" s="15" t="str" cm="1">
        <f t="array" ref="Q1090">_xlfn.XLOOKUP(Tabla12[[#This Row],[codigo]],Tabla5[codigo],LEFT(Tabla5[Genero],1))</f>
        <v>M</v>
      </c>
      <c r="R1090" s="15" t="str">
        <f>_xlfn.XLOOKUP(Tabla12[[#This Row],[codigo]],Tabla5[codigo],Tabla5[Lugar Funciones Codigo])</f>
        <v>01.83.03.04</v>
      </c>
    </row>
    <row r="1091" spans="1:18">
      <c r="A1091" s="40" t="s">
        <v>11</v>
      </c>
      <c r="B1091" s="40" t="str">
        <f t="shared" si="17"/>
        <v>2.1.1.1.0100100318260</v>
      </c>
      <c r="C1091" s="40" t="str">
        <f>_xlfn.XLOOKUP(A1091,ctas[Tipo Empleado],ctas[cta])</f>
        <v>2.1.1.1.01</v>
      </c>
      <c r="D1091" s="40" t="s">
        <v>2682</v>
      </c>
      <c r="E1091" s="40" t="str">
        <f>_xlfn.XLOOKUP(Tabla12[[#This Row],[codigo]],Tabla5[codigo],Tabla5[Empleado])</f>
        <v>PURA CONCEPCION ORTEGA</v>
      </c>
      <c r="F1091" s="40" t="str">
        <f>_xlfn.XLOOKUP(Tabla12[[#This Row],[codigo]],Tabla5[codigo],Tabla5[Cargo])</f>
        <v>VIGILANTE DE SALA</v>
      </c>
      <c r="G1091" s="40" t="str">
        <f>_xlfn.XLOOKUP(Tabla12[[#This Row],[codigo]],Tabla5[codigo],Tabla5[Lugar Funciones])</f>
        <v>DIRECCION GENERAL DE MUSEOS</v>
      </c>
      <c r="H1091" s="43" t="str">
        <f>Tabla12[[#This Row],[TIPO]]</f>
        <v>FIJO</v>
      </c>
      <c r="I1091" s="43" t="e">
        <f>_xlfn.XLOOKUP(Tabla12[[#This Row],[nodoc]],'[1]Temporales 2022'!$B$146:$B$362,'[1]Temporales 2022'!$F$146:$F$362)</f>
        <v>#N/A</v>
      </c>
      <c r="J1091" s="43" t="e">
        <f>_xlfn.XLOOKUP(Tabla12[[#This Row],[nodoc]],'[1]Temporales 2022'!$B$146:$B$362,'[1]Temporales 2022'!$G$146:$G$362)</f>
        <v>#N/A</v>
      </c>
      <c r="K1091" s="43">
        <v>10000</v>
      </c>
      <c r="L1091" s="44">
        <v>0</v>
      </c>
      <c r="M1091" s="43">
        <v>304</v>
      </c>
      <c r="N1091" s="43">
        <v>287</v>
      </c>
      <c r="O1091" s="44">
        <f>+Tabla12[[#This Row],[sbruto]]-Tabla12[[#This Row],[Impuesto Sobre la R]]-Tabla12[[#This Row],[Seguro Familiar de]]-Tabla12[[#This Row],[AFP]]-Tabla12[[#This Row],[sneto]]</f>
        <v>3301.8100000000004</v>
      </c>
      <c r="P1091" s="41">
        <v>6107.19</v>
      </c>
      <c r="Q1091" s="15" t="str" cm="1">
        <f t="array" ref="Q1091">_xlfn.XLOOKUP(Tabla12[[#This Row],[codigo]],Tabla5[codigo],LEFT(Tabla5[Genero],1))</f>
        <v>F</v>
      </c>
      <c r="R1091" s="15" t="str">
        <f>_xlfn.XLOOKUP(Tabla12[[#This Row],[codigo]],Tabla5[codigo],Tabla5[Lugar Funciones Codigo])</f>
        <v>01.83.03.04</v>
      </c>
    </row>
    <row r="1092" spans="1:18">
      <c r="A1092" s="40" t="s">
        <v>11</v>
      </c>
      <c r="B1092" s="40" t="str">
        <f t="shared" si="17"/>
        <v>2.1.1.1.0100111537957</v>
      </c>
      <c r="C1092" s="40" t="str">
        <f>_xlfn.XLOOKUP(A1092,ctas[Tipo Empleado],ctas[cta])</f>
        <v>2.1.1.1.01</v>
      </c>
      <c r="D1092" s="40" t="s">
        <v>3308</v>
      </c>
      <c r="E1092" s="40" t="e">
        <f>_xlfn.XLOOKUP(Tabla12[[#This Row],[codigo]],Tabla5[codigo],Tabla5[Empleado])</f>
        <v>#N/A</v>
      </c>
      <c r="F1092" s="40" t="e">
        <f>_xlfn.XLOOKUP(Tabla12[[#This Row],[codigo]],Tabla5[codigo],Tabla5[Cargo])</f>
        <v>#N/A</v>
      </c>
      <c r="G1092" s="40" t="e">
        <f>_xlfn.XLOOKUP(Tabla12[[#This Row],[codigo]],Tabla5[codigo],Tabla5[Lugar Funciones])</f>
        <v>#N/A</v>
      </c>
      <c r="H1092" s="43" t="str">
        <f>Tabla12[[#This Row],[TIPO]]</f>
        <v>FIJO</v>
      </c>
      <c r="I1092" s="43" t="e">
        <f>_xlfn.XLOOKUP(Tabla12[[#This Row],[nodoc]],'[1]Temporales 2022'!$B$146:$B$362,'[1]Temporales 2022'!$F$146:$F$362)</f>
        <v>#N/A</v>
      </c>
      <c r="J1092" s="43" t="e">
        <f>_xlfn.XLOOKUP(Tabla12[[#This Row],[nodoc]],'[1]Temporales 2022'!$B$146:$B$362,'[1]Temporales 2022'!$G$146:$G$362)</f>
        <v>#N/A</v>
      </c>
      <c r="K1092" s="43">
        <v>10000</v>
      </c>
      <c r="L1092" s="44">
        <v>0</v>
      </c>
      <c r="M1092" s="43">
        <v>304</v>
      </c>
      <c r="N1092" s="43">
        <v>287</v>
      </c>
      <c r="O1092" s="44">
        <f>+Tabla12[[#This Row],[sbruto]]-Tabla12[[#This Row],[Impuesto Sobre la R]]-Tabla12[[#This Row],[Seguro Familiar de]]-Tabla12[[#This Row],[AFP]]-Tabla12[[#This Row],[sneto]]</f>
        <v>575</v>
      </c>
      <c r="P1092" s="41">
        <v>8834</v>
      </c>
      <c r="Q1092" s="15" t="e" cm="1">
        <f t="array" ref="Q1092">_xlfn.XLOOKUP(Tabla12[[#This Row],[codigo]],Tabla5[codigo],LEFT(Tabla5[Genero],1))</f>
        <v>#N/A</v>
      </c>
      <c r="R1092" s="15" t="e">
        <f>_xlfn.XLOOKUP(Tabla12[[#This Row],[codigo]],Tabla5[codigo],Tabla5[Lugar Funciones Codigo])</f>
        <v>#N/A</v>
      </c>
    </row>
    <row r="1093" spans="1:18">
      <c r="A1093" s="40" t="s">
        <v>11</v>
      </c>
      <c r="B1093" s="40" t="str">
        <f t="shared" si="17"/>
        <v>2.1.1.1.0100112936166</v>
      </c>
      <c r="C1093" s="40" t="str">
        <f>_xlfn.XLOOKUP(A1093,ctas[Tipo Empleado],ctas[cta])</f>
        <v>2.1.1.1.01</v>
      </c>
      <c r="D1093" s="40" t="s">
        <v>1553</v>
      </c>
      <c r="E1093" s="40" t="str">
        <f>_xlfn.XLOOKUP(Tabla12[[#This Row],[codigo]],Tabla5[codigo],Tabla5[Empleado])</f>
        <v>SAN MARTIN SANTOS RIVERA</v>
      </c>
      <c r="F1093" s="40" t="str">
        <f>_xlfn.XLOOKUP(Tabla12[[#This Row],[codigo]],Tabla5[codigo],Tabla5[Cargo])</f>
        <v>GUIA</v>
      </c>
      <c r="G1093" s="40" t="str">
        <f>_xlfn.XLOOKUP(Tabla12[[#This Row],[codigo]],Tabla5[codigo],Tabla5[Lugar Funciones])</f>
        <v>DIRECCION GENERAL DE MUSEOS</v>
      </c>
      <c r="H1093" s="43" t="str">
        <f>Tabla12[[#This Row],[TIPO]]</f>
        <v>FIJO</v>
      </c>
      <c r="I1093" s="43" t="e">
        <f>_xlfn.XLOOKUP(Tabla12[[#This Row],[nodoc]],'[1]Temporales 2022'!$B$146:$B$362,'[1]Temporales 2022'!$F$146:$F$362)</f>
        <v>#N/A</v>
      </c>
      <c r="J1093" s="43" t="e">
        <f>_xlfn.XLOOKUP(Tabla12[[#This Row],[nodoc]],'[1]Temporales 2022'!$B$146:$B$362,'[1]Temporales 2022'!$G$146:$G$362)</f>
        <v>#N/A</v>
      </c>
      <c r="K1093" s="43">
        <v>10000</v>
      </c>
      <c r="L1093" s="44">
        <v>0</v>
      </c>
      <c r="M1093" s="43">
        <v>304</v>
      </c>
      <c r="N1093" s="43">
        <v>287</v>
      </c>
      <c r="O1093" s="44">
        <f>+Tabla12[[#This Row],[sbruto]]-Tabla12[[#This Row],[Impuesto Sobre la R]]-Tabla12[[#This Row],[Seguro Familiar de]]-Tabla12[[#This Row],[AFP]]-Tabla12[[#This Row],[sneto]]</f>
        <v>1425.12</v>
      </c>
      <c r="P1093" s="41">
        <v>7983.88</v>
      </c>
      <c r="Q1093" s="15" t="str" cm="1">
        <f t="array" ref="Q1093">_xlfn.XLOOKUP(Tabla12[[#This Row],[codigo]],Tabla5[codigo],LEFT(Tabla5[Genero],1))</f>
        <v>M</v>
      </c>
      <c r="R1093" s="15" t="str">
        <f>_xlfn.XLOOKUP(Tabla12[[#This Row],[codigo]],Tabla5[codigo],Tabla5[Lugar Funciones Codigo])</f>
        <v>01.83.03.04</v>
      </c>
    </row>
    <row r="1094" spans="1:18">
      <c r="A1094" s="40" t="s">
        <v>11</v>
      </c>
      <c r="B1094" s="40" t="str">
        <f t="shared" si="17"/>
        <v>2.1.1.1.0100105175236</v>
      </c>
      <c r="C1094" s="40" t="str">
        <f>_xlfn.XLOOKUP(A1094,ctas[Tipo Empleado],ctas[cta])</f>
        <v>2.1.1.1.01</v>
      </c>
      <c r="D1094" s="40" t="s">
        <v>2709</v>
      </c>
      <c r="E1094" s="40" t="str">
        <f>_xlfn.XLOOKUP(Tabla12[[#This Row],[codigo]],Tabla5[codigo],Tabla5[Empleado])</f>
        <v>SELLINNE MERCEDES GARCIA</v>
      </c>
      <c r="F1094" s="40" t="str">
        <f>_xlfn.XLOOKUP(Tabla12[[#This Row],[codigo]],Tabla5[codigo],Tabla5[Cargo])</f>
        <v>JARDINERO (A)</v>
      </c>
      <c r="G1094" s="40" t="str">
        <f>_xlfn.XLOOKUP(Tabla12[[#This Row],[codigo]],Tabla5[codigo],Tabla5[Lugar Funciones])</f>
        <v>DIRECCION GENERAL DE MUSEOS</v>
      </c>
      <c r="H1094" s="43" t="str">
        <f>Tabla12[[#This Row],[TIPO]]</f>
        <v>FIJO</v>
      </c>
      <c r="I1094" s="43" t="e">
        <f>_xlfn.XLOOKUP(Tabla12[[#This Row],[nodoc]],'[1]Temporales 2022'!$B$146:$B$362,'[1]Temporales 2022'!$F$146:$F$362)</f>
        <v>#N/A</v>
      </c>
      <c r="J1094" s="43" t="e">
        <f>_xlfn.XLOOKUP(Tabla12[[#This Row],[nodoc]],'[1]Temporales 2022'!$B$146:$B$362,'[1]Temporales 2022'!$G$146:$G$362)</f>
        <v>#N/A</v>
      </c>
      <c r="K1094" s="43">
        <v>10000</v>
      </c>
      <c r="L1094" s="44">
        <v>0</v>
      </c>
      <c r="M1094" s="43">
        <v>304</v>
      </c>
      <c r="N1094" s="43">
        <v>287</v>
      </c>
      <c r="O1094" s="44">
        <f>+Tabla12[[#This Row],[sbruto]]-Tabla12[[#This Row],[Impuesto Sobre la R]]-Tabla12[[#This Row],[Seguro Familiar de]]-Tabla12[[#This Row],[AFP]]-Tabla12[[#This Row],[sneto]]</f>
        <v>75</v>
      </c>
      <c r="P1094" s="41">
        <v>9334</v>
      </c>
      <c r="Q1094" s="15" t="str" cm="1">
        <f t="array" ref="Q1094">_xlfn.XLOOKUP(Tabla12[[#This Row],[codigo]],Tabla5[codigo],LEFT(Tabla5[Genero],1))</f>
        <v>F</v>
      </c>
      <c r="R1094" s="15" t="str">
        <f>_xlfn.XLOOKUP(Tabla12[[#This Row],[codigo]],Tabla5[codigo],Tabla5[Lugar Funciones Codigo])</f>
        <v>01.83.03.04</v>
      </c>
    </row>
    <row r="1095" spans="1:18">
      <c r="A1095" s="40" t="s">
        <v>11</v>
      </c>
      <c r="B1095" s="40" t="str">
        <f t="shared" si="17"/>
        <v>2.1.1.1.0100105015614</v>
      </c>
      <c r="C1095" s="40" t="str">
        <f>_xlfn.XLOOKUP(A1095,ctas[Tipo Empleado],ctas[cta])</f>
        <v>2.1.1.1.01</v>
      </c>
      <c r="D1095" s="40" t="s">
        <v>1560</v>
      </c>
      <c r="E1095" s="40" t="str">
        <f>_xlfn.XLOOKUP(Tabla12[[#This Row],[codigo]],Tabla5[codigo],Tabla5[Empleado])</f>
        <v>TEODORO MOREL DE LA ROSA</v>
      </c>
      <c r="F1095" s="40" t="str">
        <f>_xlfn.XLOOKUP(Tabla12[[#This Row],[codigo]],Tabla5[codigo],Tabla5[Cargo])</f>
        <v>GUIA</v>
      </c>
      <c r="G1095" s="40" t="str">
        <f>_xlfn.XLOOKUP(Tabla12[[#This Row],[codigo]],Tabla5[codigo],Tabla5[Lugar Funciones])</f>
        <v>DIRECCION GENERAL DE MUSEOS</v>
      </c>
      <c r="H1095" s="43" t="str">
        <f>Tabla12[[#This Row],[TIPO]]</f>
        <v>FIJO</v>
      </c>
      <c r="I1095" s="43" t="e">
        <f>_xlfn.XLOOKUP(Tabla12[[#This Row],[nodoc]],'[1]Temporales 2022'!$B$146:$B$362,'[1]Temporales 2022'!$F$146:$F$362)</f>
        <v>#N/A</v>
      </c>
      <c r="J1095" s="43" t="e">
        <f>_xlfn.XLOOKUP(Tabla12[[#This Row],[nodoc]],'[1]Temporales 2022'!$B$146:$B$362,'[1]Temporales 2022'!$G$146:$G$362)</f>
        <v>#N/A</v>
      </c>
      <c r="K1095" s="43">
        <v>10000</v>
      </c>
      <c r="L1095" s="44">
        <v>0</v>
      </c>
      <c r="M1095" s="43">
        <v>304</v>
      </c>
      <c r="N1095" s="43">
        <v>287</v>
      </c>
      <c r="O1095" s="44">
        <f>+Tabla12[[#This Row],[sbruto]]-Tabla12[[#This Row],[Impuesto Sobre la R]]-Tabla12[[#This Row],[Seguro Familiar de]]-Tabla12[[#This Row],[AFP]]-Tabla12[[#This Row],[sneto]]</f>
        <v>1475.12</v>
      </c>
      <c r="P1095" s="41">
        <v>7933.88</v>
      </c>
      <c r="Q1095" s="15" t="str" cm="1">
        <f t="array" ref="Q1095">_xlfn.XLOOKUP(Tabla12[[#This Row],[codigo]],Tabla5[codigo],LEFT(Tabla5[Genero],1))</f>
        <v>M</v>
      </c>
      <c r="R1095" s="15" t="str">
        <f>_xlfn.XLOOKUP(Tabla12[[#This Row],[codigo]],Tabla5[codigo],Tabla5[Lugar Funciones Codigo])</f>
        <v>01.83.03.04</v>
      </c>
    </row>
    <row r="1096" spans="1:18">
      <c r="A1096" s="40" t="s">
        <v>11</v>
      </c>
      <c r="B1096" s="40" t="str">
        <f t="shared" si="17"/>
        <v>2.1.1.1.0100114141534</v>
      </c>
      <c r="C1096" s="40" t="str">
        <f>_xlfn.XLOOKUP(A1096,ctas[Tipo Empleado],ctas[cta])</f>
        <v>2.1.1.1.01</v>
      </c>
      <c r="D1096" s="40" t="s">
        <v>1564</v>
      </c>
      <c r="E1096" s="40" t="str">
        <f>_xlfn.XLOOKUP(Tabla12[[#This Row],[codigo]],Tabla5[codigo],Tabla5[Empleado])</f>
        <v>YOLANDA ALTAGRACIA DE JESUS MARTES DE DIAZ</v>
      </c>
      <c r="F1096" s="40" t="str">
        <f>_xlfn.XLOOKUP(Tabla12[[#This Row],[codigo]],Tabla5[codigo],Tabla5[Cargo])</f>
        <v>MERCADOLOGO  TREN</v>
      </c>
      <c r="G1096" s="40" t="str">
        <f>_xlfn.XLOOKUP(Tabla12[[#This Row],[codigo]],Tabla5[codigo],Tabla5[Lugar Funciones])</f>
        <v>DIRECCION GENERAL DE MUSEOS</v>
      </c>
      <c r="H1096" s="43" t="str">
        <f>Tabla12[[#This Row],[TIPO]]</f>
        <v>FIJO</v>
      </c>
      <c r="I1096" s="43" t="e">
        <f>_xlfn.XLOOKUP(Tabla12[[#This Row],[nodoc]],'[1]Temporales 2022'!$B$146:$B$362,'[1]Temporales 2022'!$F$146:$F$362)</f>
        <v>#N/A</v>
      </c>
      <c r="J1096" s="43" t="e">
        <f>_xlfn.XLOOKUP(Tabla12[[#This Row],[nodoc]],'[1]Temporales 2022'!$B$146:$B$362,'[1]Temporales 2022'!$G$146:$G$362)</f>
        <v>#N/A</v>
      </c>
      <c r="K1096" s="43">
        <v>10000</v>
      </c>
      <c r="L1096" s="44">
        <v>0</v>
      </c>
      <c r="M1096" s="43">
        <v>304</v>
      </c>
      <c r="N1096" s="43">
        <v>287</v>
      </c>
      <c r="O1096" s="44">
        <f>+Tabla12[[#This Row],[sbruto]]-Tabla12[[#This Row],[Impuesto Sobre la R]]-Tabla12[[#This Row],[Seguro Familiar de]]-Tabla12[[#This Row],[AFP]]-Tabla12[[#This Row],[sneto]]</f>
        <v>75</v>
      </c>
      <c r="P1096" s="41">
        <v>9334</v>
      </c>
      <c r="Q1096" s="15" t="str" cm="1">
        <f t="array" ref="Q1096">_xlfn.XLOOKUP(Tabla12[[#This Row],[codigo]],Tabla5[codigo],LEFT(Tabla5[Genero],1))</f>
        <v>F</v>
      </c>
      <c r="R1096" s="15" t="str">
        <f>_xlfn.XLOOKUP(Tabla12[[#This Row],[codigo]],Tabla5[codigo],Tabla5[Lugar Funciones Codigo])</f>
        <v>01.83.03.04</v>
      </c>
    </row>
    <row r="1097" spans="1:18">
      <c r="A1097" s="40" t="s">
        <v>11</v>
      </c>
      <c r="B1097" s="40" t="str">
        <f t="shared" si="17"/>
        <v>2.1.1.1.0100110150976</v>
      </c>
      <c r="C1097" s="40" t="str">
        <f>_xlfn.XLOOKUP(A1097,ctas[Tipo Empleado],ctas[cta])</f>
        <v>2.1.1.1.01</v>
      </c>
      <c r="D1097" s="40" t="s">
        <v>2756</v>
      </c>
      <c r="E1097" s="40" t="str">
        <f>_xlfn.XLOOKUP(Tabla12[[#This Row],[codigo]],Tabla5[codigo],Tabla5[Empleado])</f>
        <v>PEDRO ENRIQUE MORALES GOMEZ</v>
      </c>
      <c r="F1097" s="40" t="str">
        <f>_xlfn.XLOOKUP(Tabla12[[#This Row],[codigo]],Tabla5[codigo],Tabla5[Cargo])</f>
        <v>DIRECTOR (A)</v>
      </c>
      <c r="G1097" s="40" t="str">
        <f>_xlfn.XLOOKUP(Tabla12[[#This Row],[codigo]],Tabla5[codigo],Tabla5[Lugar Funciones])</f>
        <v>OFICINA NACIONAL DE PATRIMONIO CULTURAL SUBACUATICO</v>
      </c>
      <c r="H1097" s="45" t="str">
        <f>Tabla12[[#This Row],[TIPO]]</f>
        <v>FIJO</v>
      </c>
      <c r="I1097" s="45" t="e">
        <f>_xlfn.XLOOKUP(Tabla12[[#This Row],[nodoc]],'[1]Temporales 2022'!$B$146:$B$362,'[1]Temporales 2022'!$F$146:$F$362)</f>
        <v>#N/A</v>
      </c>
      <c r="J1097" s="45" t="e">
        <f>_xlfn.XLOOKUP(Tabla12[[#This Row],[nodoc]],'[1]Temporales 2022'!$B$146:$B$362,'[1]Temporales 2022'!$G$146:$G$362)</f>
        <v>#N/A</v>
      </c>
      <c r="K1097" s="43">
        <v>180000</v>
      </c>
      <c r="L1097" s="45">
        <v>31055.42</v>
      </c>
      <c r="M1097" s="43">
        <v>4943.8</v>
      </c>
      <c r="N1097" s="43">
        <v>5166</v>
      </c>
      <c r="O1097" s="44">
        <f>+Tabla12[[#This Row],[sbruto]]-Tabla12[[#This Row],[Impuesto Sobre la R]]-Tabla12[[#This Row],[Seguro Familiar de]]-Tabla12[[#This Row],[AFP]]-Tabla12[[#This Row],[sneto]]</f>
        <v>25.000000000029104</v>
      </c>
      <c r="P1097" s="41">
        <v>138809.78</v>
      </c>
      <c r="Q1097" s="15" t="str" cm="1">
        <f t="array" ref="Q1097">_xlfn.XLOOKUP(Tabla12[[#This Row],[codigo]],Tabla5[codigo],LEFT(Tabla5[Genero],1))</f>
        <v>M</v>
      </c>
      <c r="R1097" s="15" t="str">
        <f>_xlfn.XLOOKUP(Tabla12[[#This Row],[codigo]],Tabla5[codigo],Tabla5[Lugar Funciones Codigo])</f>
        <v>01.83.03.05</v>
      </c>
    </row>
    <row r="1098" spans="1:18">
      <c r="A1098" s="40" t="s">
        <v>11</v>
      </c>
      <c r="B1098" s="40" t="str">
        <f t="shared" si="17"/>
        <v>2.1.1.1.0100110975059</v>
      </c>
      <c r="C1098" s="40" t="str">
        <f>_xlfn.XLOOKUP(A1098,ctas[Tipo Empleado],ctas[cta])</f>
        <v>2.1.1.1.01</v>
      </c>
      <c r="D1098" s="40" t="s">
        <v>2751</v>
      </c>
      <c r="E1098" s="40" t="str">
        <f>_xlfn.XLOOKUP(Tabla12[[#This Row],[codigo]],Tabla5[codigo],Tabla5[Empleado])</f>
        <v>FRANCIS SENEN SOTO TEJEDA</v>
      </c>
      <c r="F1098" s="40" t="str">
        <f>_xlfn.XLOOKUP(Tabla12[[#This Row],[codigo]],Tabla5[codigo],Tabla5[Cargo])</f>
        <v>DIRECTOR TEC. LABORATORIO</v>
      </c>
      <c r="G1098" s="40" t="str">
        <f>_xlfn.XLOOKUP(Tabla12[[#This Row],[codigo]],Tabla5[codigo],Tabla5[Lugar Funciones])</f>
        <v>OFICINA NACIONAL DE PATRIMONIO CULTURAL SUBACUATICO</v>
      </c>
      <c r="H1098" s="43" t="str">
        <f>Tabla12[[#This Row],[TIPO]]</f>
        <v>FIJO</v>
      </c>
      <c r="I1098" s="43" t="e">
        <f>_xlfn.XLOOKUP(Tabla12[[#This Row],[nodoc]],'[1]Temporales 2022'!$B$146:$B$362,'[1]Temporales 2022'!$F$146:$F$362)</f>
        <v>#N/A</v>
      </c>
      <c r="J1098" s="43" t="e">
        <f>_xlfn.XLOOKUP(Tabla12[[#This Row],[nodoc]],'[1]Temporales 2022'!$B$146:$B$362,'[1]Temporales 2022'!$G$146:$G$362)</f>
        <v>#N/A</v>
      </c>
      <c r="K1098" s="43">
        <v>40000</v>
      </c>
      <c r="L1098" s="43">
        <v>442.65</v>
      </c>
      <c r="M1098" s="43">
        <v>1216</v>
      </c>
      <c r="N1098" s="43">
        <v>1148</v>
      </c>
      <c r="O1098" s="44">
        <f>+Tabla12[[#This Row],[sbruto]]-Tabla12[[#This Row],[Impuesto Sobre la R]]-Tabla12[[#This Row],[Seguro Familiar de]]-Tabla12[[#This Row],[AFP]]-Tabla12[[#This Row],[sneto]]</f>
        <v>375</v>
      </c>
      <c r="P1098" s="41">
        <v>36818.35</v>
      </c>
      <c r="Q1098" s="15" t="str" cm="1">
        <f t="array" ref="Q1098">_xlfn.XLOOKUP(Tabla12[[#This Row],[codigo]],Tabla5[codigo],LEFT(Tabla5[Genero],1))</f>
        <v>M</v>
      </c>
      <c r="R1098" s="15" t="str">
        <f>_xlfn.XLOOKUP(Tabla12[[#This Row],[codigo]],Tabla5[codigo],Tabla5[Lugar Funciones Codigo])</f>
        <v>01.83.03.05</v>
      </c>
    </row>
    <row r="1099" spans="1:18">
      <c r="A1099" s="40" t="s">
        <v>11</v>
      </c>
      <c r="B1099" s="40" t="str">
        <f t="shared" si="17"/>
        <v>2.1.1.1.0100106806078</v>
      </c>
      <c r="C1099" s="40" t="str">
        <f>_xlfn.XLOOKUP(A1099,ctas[Tipo Empleado],ctas[cta])</f>
        <v>2.1.1.1.01</v>
      </c>
      <c r="D1099" s="40" t="s">
        <v>2752</v>
      </c>
      <c r="E1099" s="40" t="str">
        <f>_xlfn.XLOOKUP(Tabla12[[#This Row],[codigo]],Tabla5[codigo],Tabla5[Empleado])</f>
        <v>FRANCISCO GREGORIO CORNIEL GARCIA</v>
      </c>
      <c r="F1099" s="40" t="str">
        <f>_xlfn.XLOOKUP(Tabla12[[#This Row],[codigo]],Tabla5[codigo],Tabla5[Cargo])</f>
        <v>ENC. LAB. CONSERV.</v>
      </c>
      <c r="G1099" s="40" t="str">
        <f>_xlfn.XLOOKUP(Tabla12[[#This Row],[codigo]],Tabla5[codigo],Tabla5[Lugar Funciones])</f>
        <v>OFICINA NACIONAL DE PATRIMONIO CULTURAL SUBACUATICO</v>
      </c>
      <c r="H1099" s="45" t="str">
        <f>Tabla12[[#This Row],[TIPO]]</f>
        <v>FIJO</v>
      </c>
      <c r="I1099" s="45" t="e">
        <f>_xlfn.XLOOKUP(Tabla12[[#This Row],[nodoc]],'[1]Temporales 2022'!$B$146:$B$362,'[1]Temporales 2022'!$F$146:$F$362)</f>
        <v>#N/A</v>
      </c>
      <c r="J1099" s="45" t="e">
        <f>_xlfn.XLOOKUP(Tabla12[[#This Row],[nodoc]],'[1]Temporales 2022'!$B$146:$B$362,'[1]Temporales 2022'!$G$146:$G$362)</f>
        <v>#N/A</v>
      </c>
      <c r="K1099" s="43">
        <v>31500</v>
      </c>
      <c r="L1099" s="46">
        <v>0</v>
      </c>
      <c r="M1099" s="43">
        <v>957.6</v>
      </c>
      <c r="N1099" s="43">
        <v>904.05</v>
      </c>
      <c r="O1099" s="44">
        <f>+Tabla12[[#This Row],[sbruto]]-Tabla12[[#This Row],[Impuesto Sobre la R]]-Tabla12[[#This Row],[Seguro Familiar de]]-Tabla12[[#This Row],[AFP]]-Tabla12[[#This Row],[sneto]]</f>
        <v>17099.36</v>
      </c>
      <c r="P1099" s="41">
        <v>12538.99</v>
      </c>
      <c r="Q1099" s="15" t="str" cm="1">
        <f t="array" ref="Q1099">_xlfn.XLOOKUP(Tabla12[[#This Row],[codigo]],Tabla5[codigo],LEFT(Tabla5[Genero],1))</f>
        <v>M</v>
      </c>
      <c r="R1099" s="15" t="str">
        <f>_xlfn.XLOOKUP(Tabla12[[#This Row],[codigo]],Tabla5[codigo],Tabla5[Lugar Funciones Codigo])</f>
        <v>01.83.03.05</v>
      </c>
    </row>
    <row r="1100" spans="1:18">
      <c r="A1100" s="40" t="s">
        <v>11</v>
      </c>
      <c r="B1100" s="40" t="str">
        <f t="shared" si="17"/>
        <v>2.1.1.1.0104100136219</v>
      </c>
      <c r="C1100" s="40" t="str">
        <f>_xlfn.XLOOKUP(A1100,ctas[Tipo Empleado],ctas[cta])</f>
        <v>2.1.1.1.01</v>
      </c>
      <c r="D1100" s="40" t="s">
        <v>2759</v>
      </c>
      <c r="E1100" s="40" t="str">
        <f>_xlfn.XLOOKUP(Tabla12[[#This Row],[codigo]],Tabla5[codigo],Tabla5[Empleado])</f>
        <v>SANDY ALBERTO PEÑA MARTINEZ</v>
      </c>
      <c r="F1100" s="40" t="str">
        <f>_xlfn.XLOOKUP(Tabla12[[#This Row],[codigo]],Tabla5[codigo],Tabla5[Cargo])</f>
        <v>TECNICO BUZO</v>
      </c>
      <c r="G1100" s="40" t="str">
        <f>_xlfn.XLOOKUP(Tabla12[[#This Row],[codigo]],Tabla5[codigo],Tabla5[Lugar Funciones])</f>
        <v>OFICINA NACIONAL DE PATRIMONIO CULTURAL SUBACUATICO</v>
      </c>
      <c r="H1100" s="45" t="str">
        <f>Tabla12[[#This Row],[TIPO]]</f>
        <v>FIJO</v>
      </c>
      <c r="I1100" s="45" t="e">
        <f>_xlfn.XLOOKUP(Tabla12[[#This Row],[nodoc]],'[1]Temporales 2022'!$B$146:$B$362,'[1]Temporales 2022'!$F$146:$F$362)</f>
        <v>#N/A</v>
      </c>
      <c r="J1100" s="45" t="e">
        <f>_xlfn.XLOOKUP(Tabla12[[#This Row],[nodoc]],'[1]Temporales 2022'!$B$146:$B$362,'[1]Temporales 2022'!$G$146:$G$362)</f>
        <v>#N/A</v>
      </c>
      <c r="K1100" s="43">
        <v>31500</v>
      </c>
      <c r="L1100" s="46">
        <v>0</v>
      </c>
      <c r="M1100" s="43">
        <v>957.6</v>
      </c>
      <c r="N1100" s="43">
        <v>904.05</v>
      </c>
      <c r="O1100" s="44">
        <f>+Tabla12[[#This Row],[sbruto]]-Tabla12[[#This Row],[Impuesto Sobre la R]]-Tabla12[[#This Row],[Seguro Familiar de]]-Tabla12[[#This Row],[AFP]]-Tabla12[[#This Row],[sneto]]</f>
        <v>1375.1200000000026</v>
      </c>
      <c r="P1100" s="41">
        <v>28263.23</v>
      </c>
      <c r="Q1100" s="15" t="str" cm="1">
        <f t="array" ref="Q1100">_xlfn.XLOOKUP(Tabla12[[#This Row],[codigo]],Tabla5[codigo],LEFT(Tabla5[Genero],1))</f>
        <v>M</v>
      </c>
      <c r="R1100" s="15" t="str">
        <f>_xlfn.XLOOKUP(Tabla12[[#This Row],[codigo]],Tabla5[codigo],Tabla5[Lugar Funciones Codigo])</f>
        <v>01.83.03.05</v>
      </c>
    </row>
    <row r="1101" spans="1:18">
      <c r="A1101" s="40" t="s">
        <v>11</v>
      </c>
      <c r="B1101" s="40" t="str">
        <f t="shared" si="17"/>
        <v>2.1.1.1.0100101885598</v>
      </c>
      <c r="C1101" s="40" t="str">
        <f>_xlfn.XLOOKUP(A1101,ctas[Tipo Empleado],ctas[cta])</f>
        <v>2.1.1.1.01</v>
      </c>
      <c r="D1101" s="40" t="s">
        <v>2757</v>
      </c>
      <c r="E1101" s="40" t="str">
        <f>_xlfn.XLOOKUP(Tabla12[[#This Row],[codigo]],Tabla5[codigo],Tabla5[Empleado])</f>
        <v>RAMON MARIA RODRIGUEZ</v>
      </c>
      <c r="F1101" s="40" t="str">
        <f>_xlfn.XLOOKUP(Tabla12[[#This Row],[codigo]],Tabla5[codigo],Tabla5[Cargo])</f>
        <v>AUX. DE CONSERVACION</v>
      </c>
      <c r="G1101" s="40" t="str">
        <f>_xlfn.XLOOKUP(Tabla12[[#This Row],[codigo]],Tabla5[codigo],Tabla5[Lugar Funciones])</f>
        <v>OFICINA NACIONAL DE PATRIMONIO CULTURAL SUBACUATICO</v>
      </c>
      <c r="H1101" s="45" t="str">
        <f>Tabla12[[#This Row],[TIPO]]</f>
        <v>FIJO</v>
      </c>
      <c r="I1101" s="45" t="e">
        <f>_xlfn.XLOOKUP(Tabla12[[#This Row],[nodoc]],'[1]Temporales 2022'!$B$146:$B$362,'[1]Temporales 2022'!$F$146:$F$362)</f>
        <v>#N/A</v>
      </c>
      <c r="J1101" s="45" t="e">
        <f>_xlfn.XLOOKUP(Tabla12[[#This Row],[nodoc]],'[1]Temporales 2022'!$B$146:$B$362,'[1]Temporales 2022'!$G$146:$G$362)</f>
        <v>#N/A</v>
      </c>
      <c r="K1101" s="43">
        <v>22000</v>
      </c>
      <c r="L1101" s="46">
        <v>0</v>
      </c>
      <c r="M1101" s="43">
        <v>668.8</v>
      </c>
      <c r="N1101" s="43">
        <v>631.4</v>
      </c>
      <c r="O1101" s="44">
        <f>+Tabla12[[#This Row],[sbruto]]-Tabla12[[#This Row],[Impuesto Sobre la R]]-Tabla12[[#This Row],[Seguro Familiar de]]-Tabla12[[#This Row],[AFP]]-Tabla12[[#This Row],[sneto]]</f>
        <v>375</v>
      </c>
      <c r="P1101" s="41">
        <v>20324.8</v>
      </c>
      <c r="Q1101" s="15" t="str" cm="1">
        <f t="array" ref="Q1101">_xlfn.XLOOKUP(Tabla12[[#This Row],[codigo]],Tabla5[codigo],LEFT(Tabla5[Genero],1))</f>
        <v>M</v>
      </c>
      <c r="R1101" s="15" t="str">
        <f>_xlfn.XLOOKUP(Tabla12[[#This Row],[codigo]],Tabla5[codigo],Tabla5[Lugar Funciones Codigo])</f>
        <v>01.83.03.05</v>
      </c>
    </row>
    <row r="1102" spans="1:18">
      <c r="A1102" s="40" t="s">
        <v>11</v>
      </c>
      <c r="B1102" s="40" t="str">
        <f t="shared" si="17"/>
        <v>2.1.1.1.0100105484430</v>
      </c>
      <c r="C1102" s="40" t="str">
        <f>_xlfn.XLOOKUP(A1102,ctas[Tipo Empleado],ctas[cta])</f>
        <v>2.1.1.1.01</v>
      </c>
      <c r="D1102" s="40" t="s">
        <v>2760</v>
      </c>
      <c r="E1102" s="40" t="str">
        <f>_xlfn.XLOOKUP(Tabla12[[#This Row],[codigo]],Tabla5[codigo],Tabla5[Empleado])</f>
        <v>VALENTINA BALBUENA</v>
      </c>
      <c r="F1102" s="40" t="str">
        <f>_xlfn.XLOOKUP(Tabla12[[#This Row],[codigo]],Tabla5[codigo],Tabla5[Cargo])</f>
        <v>CONSERJE</v>
      </c>
      <c r="G1102" s="40" t="str">
        <f>_xlfn.XLOOKUP(Tabla12[[#This Row],[codigo]],Tabla5[codigo],Tabla5[Lugar Funciones])</f>
        <v>OFICINA NACIONAL DE PATRIMONIO CULTURAL SUBACUATICO</v>
      </c>
      <c r="H1102" s="43" t="str">
        <f>Tabla12[[#This Row],[TIPO]]</f>
        <v>FIJO</v>
      </c>
      <c r="I1102" s="43" t="e">
        <f>_xlfn.XLOOKUP(Tabla12[[#This Row],[nodoc]],'[1]Temporales 2022'!$B$146:$B$362,'[1]Temporales 2022'!$F$146:$F$362)</f>
        <v>#N/A</v>
      </c>
      <c r="J1102" s="43" t="e">
        <f>_xlfn.XLOOKUP(Tabla12[[#This Row],[nodoc]],'[1]Temporales 2022'!$B$146:$B$362,'[1]Temporales 2022'!$G$146:$G$362)</f>
        <v>#N/A</v>
      </c>
      <c r="K1102" s="43">
        <v>16500</v>
      </c>
      <c r="L1102" s="44">
        <v>0</v>
      </c>
      <c r="M1102" s="43">
        <v>501.6</v>
      </c>
      <c r="N1102" s="43">
        <v>473.55</v>
      </c>
      <c r="O1102" s="44">
        <f>+Tabla12[[#This Row],[sbruto]]-Tabla12[[#This Row],[Impuesto Sobre la R]]-Tabla12[[#This Row],[Seguro Familiar de]]-Tabla12[[#This Row],[AFP]]-Tabla12[[#This Row],[sneto]]</f>
        <v>4186.2800000000007</v>
      </c>
      <c r="P1102" s="41">
        <v>11338.57</v>
      </c>
      <c r="Q1102" s="15" t="str" cm="1">
        <f t="array" ref="Q1102">_xlfn.XLOOKUP(Tabla12[[#This Row],[codigo]],Tabla5[codigo],LEFT(Tabla5[Genero],1))</f>
        <v>F</v>
      </c>
      <c r="R1102" s="15" t="str">
        <f>_xlfn.XLOOKUP(Tabla12[[#This Row],[codigo]],Tabla5[codigo],Tabla5[Lugar Funciones Codigo])</f>
        <v>01.83.03.05</v>
      </c>
    </row>
    <row r="1103" spans="1:18">
      <c r="A1103" s="40" t="s">
        <v>11</v>
      </c>
      <c r="B1103" s="40" t="str">
        <f t="shared" si="17"/>
        <v>2.1.1.1.0104701401624</v>
      </c>
      <c r="C1103" s="40" t="str">
        <f>_xlfn.XLOOKUP(A1103,ctas[Tipo Empleado],ctas[cta])</f>
        <v>2.1.1.1.01</v>
      </c>
      <c r="D1103" s="40" t="s">
        <v>2427</v>
      </c>
      <c r="E1103" s="40" t="str">
        <f>_xlfn.XLOOKUP(Tabla12[[#This Row],[codigo]],Tabla5[codigo],Tabla5[Empleado])</f>
        <v>RAMON PASTOR DE MOYA RODRIGUEZ</v>
      </c>
      <c r="F1103" s="40" t="str">
        <f>_xlfn.XLOOKUP(Tabla12[[#This Row],[codigo]],Tabla5[codigo],Tabla5[Cargo])</f>
        <v>VICEMINISTRO (A)</v>
      </c>
      <c r="G1103" s="40" t="str">
        <f>_xlfn.XLOOKUP(Tabla12[[#This Row],[codigo]],Tabla5[codigo],Tabla5[Lugar Funciones])</f>
        <v>VICEMINISTERIO DE IDENTIDAD CULTURAL Y CIUDADANA</v>
      </c>
      <c r="H1103" s="43" t="str">
        <f>Tabla12[[#This Row],[TIPO]]</f>
        <v>FIJO</v>
      </c>
      <c r="I1103" s="43" t="e">
        <f>_xlfn.XLOOKUP(Tabla12[[#This Row],[nodoc]],'[1]Temporales 2022'!$B$146:$B$362,'[1]Temporales 2022'!$F$146:$F$362)</f>
        <v>#N/A</v>
      </c>
      <c r="J1103" s="43" t="e">
        <f>_xlfn.XLOOKUP(Tabla12[[#This Row],[nodoc]],'[1]Temporales 2022'!$B$146:$B$362,'[1]Temporales 2022'!$G$146:$G$362)</f>
        <v>#N/A</v>
      </c>
      <c r="K1103" s="43">
        <v>220000</v>
      </c>
      <c r="L1103" s="43">
        <v>40768.42</v>
      </c>
      <c r="M1103" s="43">
        <v>4943.8</v>
      </c>
      <c r="N1103" s="43">
        <v>6314</v>
      </c>
      <c r="O1103" s="44">
        <f>+Tabla12[[#This Row],[sbruto]]-Tabla12[[#This Row],[Impuesto Sobre la R]]-Tabla12[[#This Row],[Seguro Familiar de]]-Tabla12[[#This Row],[AFP]]-Tabla12[[#This Row],[sneto]]</f>
        <v>25.000000000029104</v>
      </c>
      <c r="P1103" s="41">
        <v>167948.78</v>
      </c>
      <c r="Q1103" s="15" t="str" cm="1">
        <f t="array" ref="Q1103">_xlfn.XLOOKUP(Tabla12[[#This Row],[codigo]],Tabla5[codigo],LEFT(Tabla5[Genero],1))</f>
        <v>M</v>
      </c>
      <c r="R1103" s="15" t="str">
        <f>_xlfn.XLOOKUP(Tabla12[[#This Row],[codigo]],Tabla5[codigo],Tabla5[Lugar Funciones Codigo])</f>
        <v>01.83.04</v>
      </c>
    </row>
    <row r="1104" spans="1:18">
      <c r="A1104" s="40" t="s">
        <v>11</v>
      </c>
      <c r="B1104" s="40" t="str">
        <f t="shared" si="17"/>
        <v>2.1.1.1.0103103151944</v>
      </c>
      <c r="C1104" s="40" t="str">
        <f>_xlfn.XLOOKUP(A1104,ctas[Tipo Empleado],ctas[cta])</f>
        <v>2.1.1.1.01</v>
      </c>
      <c r="D1104" s="40" t="s">
        <v>2202</v>
      </c>
      <c r="E1104" s="40" t="str">
        <f>_xlfn.XLOOKUP(Tabla12[[#This Row],[codigo]],Tabla5[codigo],Tabla5[Empleado])</f>
        <v>ALEJANDRA MARIA BRITO ESTEPAN</v>
      </c>
      <c r="F1104" s="40" t="str">
        <f>_xlfn.XLOOKUP(Tabla12[[#This Row],[codigo]],Tabla5[codigo],Tabla5[Cargo])</f>
        <v>ASISTENTE</v>
      </c>
      <c r="G1104" s="40" t="str">
        <f>_xlfn.XLOOKUP(Tabla12[[#This Row],[codigo]],Tabla5[codigo],Tabla5[Lugar Funciones])</f>
        <v>VICEMINISTERIO DE IDENTIDAD CULTURAL Y CIUDADANA</v>
      </c>
      <c r="H1104" s="43" t="str">
        <f>Tabla12[[#This Row],[TIPO]]</f>
        <v>FIJO</v>
      </c>
      <c r="I1104" s="43" t="e">
        <f>_xlfn.XLOOKUP(Tabla12[[#This Row],[nodoc]],'[1]Temporales 2022'!$B$146:$B$362,'[1]Temporales 2022'!$F$146:$F$362)</f>
        <v>#N/A</v>
      </c>
      <c r="J1104" s="43" t="e">
        <f>_xlfn.XLOOKUP(Tabla12[[#This Row],[nodoc]],'[1]Temporales 2022'!$B$146:$B$362,'[1]Temporales 2022'!$G$146:$G$362)</f>
        <v>#N/A</v>
      </c>
      <c r="K1104" s="43">
        <v>80000</v>
      </c>
      <c r="L1104" s="43">
        <v>7400.87</v>
      </c>
      <c r="M1104" s="43">
        <v>2432</v>
      </c>
      <c r="N1104" s="43">
        <v>2296</v>
      </c>
      <c r="O1104" s="44">
        <f>+Tabla12[[#This Row],[sbruto]]-Tabla12[[#This Row],[Impuesto Sobre la R]]-Tabla12[[#This Row],[Seguro Familiar de]]-Tabla12[[#This Row],[AFP]]-Tabla12[[#This Row],[sneto]]</f>
        <v>25</v>
      </c>
      <c r="P1104" s="41">
        <v>67846.13</v>
      </c>
      <c r="Q1104" s="15" t="str" cm="1">
        <f t="array" ref="Q1104">_xlfn.XLOOKUP(Tabla12[[#This Row],[codigo]],Tabla5[codigo],LEFT(Tabla5[Genero],1))</f>
        <v>F</v>
      </c>
      <c r="R1104" s="15" t="str">
        <f>_xlfn.XLOOKUP(Tabla12[[#This Row],[codigo]],Tabla5[codigo],Tabla5[Lugar Funciones Codigo])</f>
        <v>01.83.04</v>
      </c>
    </row>
    <row r="1105" spans="1:18">
      <c r="A1105" s="40" t="s">
        <v>11</v>
      </c>
      <c r="B1105" s="40" t="str">
        <f t="shared" si="17"/>
        <v>2.1.1.1.0122400310227</v>
      </c>
      <c r="C1105" s="40" t="str">
        <f>_xlfn.XLOOKUP(A1105,ctas[Tipo Empleado],ctas[cta])</f>
        <v>2.1.1.1.01</v>
      </c>
      <c r="D1105" s="40" t="s">
        <v>1377</v>
      </c>
      <c r="E1105" s="40" t="str">
        <f>_xlfn.XLOOKUP(Tabla12[[#This Row],[codigo]],Tabla5[codigo],Tabla5[Empleado])</f>
        <v>CLARIBEL MICHEL SANTANA GONZALEZ</v>
      </c>
      <c r="F1105" s="40" t="str">
        <f>_xlfn.XLOOKUP(Tabla12[[#This Row],[codigo]],Tabla5[codigo],Tabla5[Cargo])</f>
        <v>SECRETARIA</v>
      </c>
      <c r="G1105" s="40" t="str">
        <f>_xlfn.XLOOKUP(Tabla12[[#This Row],[codigo]],Tabla5[codigo],Tabla5[Lugar Funciones])</f>
        <v>VICEMINISTERIO DE IDENTIDAD CULTURAL Y CIUDADANA</v>
      </c>
      <c r="H1105" s="43" t="str">
        <f>Tabla12[[#This Row],[TIPO]]</f>
        <v>FIJO</v>
      </c>
      <c r="I1105" s="43">
        <f>_xlfn.XLOOKUP(Tabla12[[#This Row],[nodoc]],'[1]Temporales 2022'!$B$146:$B$362,'[1]Temporales 2022'!$F$146:$F$362)</f>
        <v>44531</v>
      </c>
      <c r="J1105" s="43">
        <f>_xlfn.XLOOKUP(Tabla12[[#This Row],[nodoc]],'[1]Temporales 2022'!$B$146:$B$362,'[1]Temporales 2022'!$G$146:$G$362)</f>
        <v>44713</v>
      </c>
      <c r="K1105" s="43">
        <v>60000</v>
      </c>
      <c r="L1105" s="43">
        <v>5098.43</v>
      </c>
      <c r="M1105" s="43">
        <v>1824</v>
      </c>
      <c r="N1105" s="43">
        <v>1722</v>
      </c>
      <c r="O1105" s="44">
        <f>+Tabla12[[#This Row],[sbruto]]-Tabla12[[#This Row],[Impuesto Sobre la R]]-Tabla12[[#This Row],[Seguro Familiar de]]-Tabla12[[#This Row],[AFP]]-Tabla12[[#This Row],[sneto]]</f>
        <v>1375.1200000000026</v>
      </c>
      <c r="P1105" s="41">
        <v>49980.45</v>
      </c>
      <c r="Q1105" s="15" t="str" cm="1">
        <f t="array" ref="Q1105">_xlfn.XLOOKUP(Tabla12[[#This Row],[codigo]],Tabla5[codigo],LEFT(Tabla5[Genero],1))</f>
        <v>F</v>
      </c>
      <c r="R1105" s="15" t="str">
        <f>_xlfn.XLOOKUP(Tabla12[[#This Row],[codigo]],Tabla5[codigo],Tabla5[Lugar Funciones Codigo])</f>
        <v>01.83.04</v>
      </c>
    </row>
    <row r="1106" spans="1:18">
      <c r="A1106" s="40" t="s">
        <v>11</v>
      </c>
      <c r="B1106" s="40" t="str">
        <f t="shared" si="17"/>
        <v>2.1.1.1.0103100976269</v>
      </c>
      <c r="C1106" s="40" t="str">
        <f>_xlfn.XLOOKUP(A1106,ctas[Tipo Empleado],ctas[cta])</f>
        <v>2.1.1.1.01</v>
      </c>
      <c r="D1106" s="40" t="s">
        <v>2218</v>
      </c>
      <c r="E1106" s="40" t="str">
        <f>_xlfn.XLOOKUP(Tabla12[[#This Row],[codigo]],Tabla5[codigo],Tabla5[Empleado])</f>
        <v>ANNE ELISA GONZALEZ GARRIDO</v>
      </c>
      <c r="F1106" s="40" t="str">
        <f>_xlfn.XLOOKUP(Tabla12[[#This Row],[codigo]],Tabla5[codigo],Tabla5[Cargo])</f>
        <v>GESTOR CULTURAL</v>
      </c>
      <c r="G1106" s="40" t="str">
        <f>_xlfn.XLOOKUP(Tabla12[[#This Row],[codigo]],Tabla5[codigo],Tabla5[Lugar Funciones])</f>
        <v>VICEMINISTERIO DE IDENTIDAD CULTURAL Y CIUDADANA</v>
      </c>
      <c r="H1106" s="43" t="str">
        <f>Tabla12[[#This Row],[TIPO]]</f>
        <v>FIJO</v>
      </c>
      <c r="I1106" s="43" t="e">
        <f>_xlfn.XLOOKUP(Tabla12[[#This Row],[nodoc]],'[1]Temporales 2022'!$B$146:$B$362,'[1]Temporales 2022'!$F$146:$F$362)</f>
        <v>#N/A</v>
      </c>
      <c r="J1106" s="43" t="e">
        <f>_xlfn.XLOOKUP(Tabla12[[#This Row],[nodoc]],'[1]Temporales 2022'!$B$146:$B$362,'[1]Temporales 2022'!$G$146:$G$362)</f>
        <v>#N/A</v>
      </c>
      <c r="K1106" s="43">
        <v>35000</v>
      </c>
      <c r="L1106" s="44">
        <v>0</v>
      </c>
      <c r="M1106" s="43">
        <v>1064</v>
      </c>
      <c r="N1106" s="43">
        <v>1004.5</v>
      </c>
      <c r="O1106" s="44">
        <f>+Tabla12[[#This Row],[sbruto]]-Tabla12[[#This Row],[Impuesto Sobre la R]]-Tabla12[[#This Row],[Seguro Familiar de]]-Tabla12[[#This Row],[AFP]]-Tabla12[[#This Row],[sneto]]</f>
        <v>25</v>
      </c>
      <c r="P1106" s="41">
        <v>32906.5</v>
      </c>
      <c r="Q1106" s="15" t="str" cm="1">
        <f t="array" ref="Q1106">_xlfn.XLOOKUP(Tabla12[[#This Row],[codigo]],Tabla5[codigo],LEFT(Tabla5[Genero],1))</f>
        <v>F</v>
      </c>
      <c r="R1106" s="15" t="str">
        <f>_xlfn.XLOOKUP(Tabla12[[#This Row],[codigo]],Tabla5[codigo],Tabla5[Lugar Funciones Codigo])</f>
        <v>01.83.04</v>
      </c>
    </row>
    <row r="1107" spans="1:18">
      <c r="A1107" s="40" t="s">
        <v>11</v>
      </c>
      <c r="B1107" s="40" t="str">
        <f t="shared" si="17"/>
        <v>2.1.1.1.0105401145932</v>
      </c>
      <c r="C1107" s="40" t="str">
        <f>_xlfn.XLOOKUP(A1107,ctas[Tipo Empleado],ctas[cta])</f>
        <v>2.1.1.1.01</v>
      </c>
      <c r="D1107" s="40" t="s">
        <v>2318</v>
      </c>
      <c r="E1107" s="40" t="str">
        <f>_xlfn.XLOOKUP(Tabla12[[#This Row],[codigo]],Tabla5[codigo],Tabla5[Empleado])</f>
        <v>JOSE ANTONIO TAVERAS GUZMAN</v>
      </c>
      <c r="F1107" s="40" t="str">
        <f>_xlfn.XLOOKUP(Tabla12[[#This Row],[codigo]],Tabla5[codigo],Tabla5[Cargo])</f>
        <v>AUXILIAR ADMINISTRATIVO (A)</v>
      </c>
      <c r="G1107" s="40" t="str">
        <f>_xlfn.XLOOKUP(Tabla12[[#This Row],[codigo]],Tabla5[codigo],Tabla5[Lugar Funciones])</f>
        <v>VICEMINISTERIO DE IDENTIDAD CULTURAL Y CIUDADANA</v>
      </c>
      <c r="H1107" s="43" t="str">
        <f>Tabla12[[#This Row],[TIPO]]</f>
        <v>FIJO</v>
      </c>
      <c r="I1107" s="43" t="e">
        <f>_xlfn.XLOOKUP(Tabla12[[#This Row],[nodoc]],'[1]Temporales 2022'!$B$146:$B$362,'[1]Temporales 2022'!$F$146:$F$362)</f>
        <v>#N/A</v>
      </c>
      <c r="J1107" s="43" t="e">
        <f>_xlfn.XLOOKUP(Tabla12[[#This Row],[nodoc]],'[1]Temporales 2022'!$B$146:$B$362,'[1]Temporales 2022'!$G$146:$G$362)</f>
        <v>#N/A</v>
      </c>
      <c r="K1107" s="43">
        <v>35000</v>
      </c>
      <c r="L1107" s="44">
        <v>0</v>
      </c>
      <c r="M1107" s="43">
        <v>1064</v>
      </c>
      <c r="N1107" s="43">
        <v>1004.5</v>
      </c>
      <c r="O1107" s="44">
        <f>+Tabla12[[#This Row],[sbruto]]-Tabla12[[#This Row],[Impuesto Sobre la R]]-Tabla12[[#This Row],[Seguro Familiar de]]-Tabla12[[#This Row],[AFP]]-Tabla12[[#This Row],[sneto]]</f>
        <v>25</v>
      </c>
      <c r="P1107" s="41">
        <v>32906.5</v>
      </c>
      <c r="Q1107" s="15" t="str" cm="1">
        <f t="array" ref="Q1107">_xlfn.XLOOKUP(Tabla12[[#This Row],[codigo]],Tabla5[codigo],LEFT(Tabla5[Genero],1))</f>
        <v>M</v>
      </c>
      <c r="R1107" s="15" t="str">
        <f>_xlfn.XLOOKUP(Tabla12[[#This Row],[codigo]],Tabla5[codigo],Tabla5[Lugar Funciones Codigo])</f>
        <v>01.83.04</v>
      </c>
    </row>
    <row r="1108" spans="1:18">
      <c r="A1108" s="40" t="s">
        <v>11</v>
      </c>
      <c r="B1108" s="40" t="str">
        <f t="shared" si="17"/>
        <v>2.1.1.1.0100101922375</v>
      </c>
      <c r="C1108" s="40" t="str">
        <f>_xlfn.XLOOKUP(A1108,ctas[Tipo Empleado],ctas[cta])</f>
        <v>2.1.1.1.01</v>
      </c>
      <c r="D1108" s="40" t="s">
        <v>2419</v>
      </c>
      <c r="E1108" s="40" t="str">
        <f>_xlfn.XLOOKUP(Tabla12[[#This Row],[codigo]],Tabla5[codigo],Tabla5[Empleado])</f>
        <v>RAMON ALBERTO DURAN CELESTINO</v>
      </c>
      <c r="F1108" s="40" t="str">
        <f>_xlfn.XLOOKUP(Tabla12[[#This Row],[codigo]],Tabla5[codigo],Tabla5[Cargo])</f>
        <v>CHOFER I</v>
      </c>
      <c r="G1108" s="40" t="str">
        <f>_xlfn.XLOOKUP(Tabla12[[#This Row],[codigo]],Tabla5[codigo],Tabla5[Lugar Funciones])</f>
        <v>VICEMINISTERIO DE IDENTIDAD CULTURAL Y CIUDADANA</v>
      </c>
      <c r="H1108" s="43" t="str">
        <f>Tabla12[[#This Row],[TIPO]]</f>
        <v>FIJO</v>
      </c>
      <c r="I1108" s="43" t="e">
        <f>_xlfn.XLOOKUP(Tabla12[[#This Row],[nodoc]],'[1]Temporales 2022'!$B$146:$B$362,'[1]Temporales 2022'!$F$146:$F$362)</f>
        <v>#N/A</v>
      </c>
      <c r="J1108" s="43" t="e">
        <f>_xlfn.XLOOKUP(Tabla12[[#This Row],[nodoc]],'[1]Temporales 2022'!$B$146:$B$362,'[1]Temporales 2022'!$G$146:$G$362)</f>
        <v>#N/A</v>
      </c>
      <c r="K1108" s="43">
        <v>24000</v>
      </c>
      <c r="L1108" s="44">
        <v>0</v>
      </c>
      <c r="M1108" s="43">
        <v>729.6</v>
      </c>
      <c r="N1108" s="43">
        <v>688.8</v>
      </c>
      <c r="O1108" s="44">
        <f>+Tabla12[[#This Row],[sbruto]]-Tabla12[[#This Row],[Impuesto Sobre la R]]-Tabla12[[#This Row],[Seguro Familiar de]]-Tabla12[[#This Row],[AFP]]-Tabla12[[#This Row],[sneto]]</f>
        <v>25.000000000003638</v>
      </c>
      <c r="P1108" s="41">
        <v>22556.6</v>
      </c>
      <c r="Q1108" s="15" t="str" cm="1">
        <f t="array" ref="Q1108">_xlfn.XLOOKUP(Tabla12[[#This Row],[codigo]],Tabla5[codigo],LEFT(Tabla5[Genero],1))</f>
        <v>M</v>
      </c>
      <c r="R1108" s="15" t="str">
        <f>_xlfn.XLOOKUP(Tabla12[[#This Row],[codigo]],Tabla5[codigo],Tabla5[Lugar Funciones Codigo])</f>
        <v>01.83.04</v>
      </c>
    </row>
    <row r="1109" spans="1:18">
      <c r="A1109" s="40" t="s">
        <v>11</v>
      </c>
      <c r="B1109" s="40" t="str">
        <f t="shared" si="17"/>
        <v>2.1.1.1.0100106245822</v>
      </c>
      <c r="C1109" s="40" t="str">
        <f>_xlfn.XLOOKUP(A1109,ctas[Tipo Empleado],ctas[cta])</f>
        <v>2.1.1.1.01</v>
      </c>
      <c r="D1109" s="40" t="s">
        <v>1444</v>
      </c>
      <c r="E1109" s="40" t="str">
        <f>_xlfn.XLOOKUP(Tabla12[[#This Row],[codigo]],Tabla5[codigo],Tabla5[Empleado])</f>
        <v>VIRGINIA DE LA CRUZ VINICIO</v>
      </c>
      <c r="F1109" s="40" t="str">
        <f>_xlfn.XLOOKUP(Tabla12[[#This Row],[codigo]],Tabla5[codigo],Tabla5[Cargo])</f>
        <v>CONSERJE</v>
      </c>
      <c r="G1109" s="40" t="str">
        <f>_xlfn.XLOOKUP(Tabla12[[#This Row],[codigo]],Tabla5[codigo],Tabla5[Lugar Funciones])</f>
        <v>VICEMINISTERIO DE IDENTIDAD CULTURAL Y CIUDADANA</v>
      </c>
      <c r="H1109" s="43" t="str">
        <f>Tabla12[[#This Row],[TIPO]]</f>
        <v>FIJO</v>
      </c>
      <c r="I1109" s="43" t="e">
        <f>_xlfn.XLOOKUP(Tabla12[[#This Row],[nodoc]],'[1]Temporales 2022'!$B$146:$B$362,'[1]Temporales 2022'!$F$146:$F$362)</f>
        <v>#N/A</v>
      </c>
      <c r="J1109" s="43" t="e">
        <f>_xlfn.XLOOKUP(Tabla12[[#This Row],[nodoc]],'[1]Temporales 2022'!$B$146:$B$362,'[1]Temporales 2022'!$G$146:$G$362)</f>
        <v>#N/A</v>
      </c>
      <c r="K1109" s="43">
        <v>17000</v>
      </c>
      <c r="L1109" s="44">
        <v>0</v>
      </c>
      <c r="M1109" s="43">
        <v>516.79999999999995</v>
      </c>
      <c r="N1109" s="43">
        <v>487.9</v>
      </c>
      <c r="O1109" s="44">
        <f>+Tabla12[[#This Row],[sbruto]]-Tabla12[[#This Row],[Impuesto Sobre la R]]-Tabla12[[#This Row],[Seguro Familiar de]]-Tabla12[[#This Row],[AFP]]-Tabla12[[#This Row],[sneto]]</f>
        <v>5000.1100000000006</v>
      </c>
      <c r="P1109" s="41">
        <v>10995.19</v>
      </c>
      <c r="Q1109" s="15" t="str" cm="1">
        <f t="array" ref="Q1109">_xlfn.XLOOKUP(Tabla12[[#This Row],[codigo]],Tabla5[codigo],LEFT(Tabla5[Genero],1))</f>
        <v>F</v>
      </c>
      <c r="R1109" s="15" t="str">
        <f>_xlfn.XLOOKUP(Tabla12[[#This Row],[codigo]],Tabla5[codigo],Tabla5[Lugar Funciones Codigo])</f>
        <v>01.83.04</v>
      </c>
    </row>
    <row r="1110" spans="1:18">
      <c r="A1110" s="40" t="s">
        <v>11</v>
      </c>
      <c r="B1110" s="40" t="str">
        <f t="shared" si="17"/>
        <v>2.1.1.1.0100111325007</v>
      </c>
      <c r="C1110" s="40" t="str">
        <f>_xlfn.XLOOKUP(A1110,ctas[Tipo Empleado],ctas[cta])</f>
        <v>2.1.1.1.01</v>
      </c>
      <c r="D1110" s="40" t="s">
        <v>2298</v>
      </c>
      <c r="E1110" s="40" t="str">
        <f>_xlfn.XLOOKUP(Tabla12[[#This Row],[codigo]],Tabla5[codigo],Tabla5[Empleado])</f>
        <v>GUILLERMO LIRIANO BASS</v>
      </c>
      <c r="F1110" s="40" t="str">
        <f>_xlfn.XLOOKUP(Tabla12[[#This Row],[codigo]],Tabla5[codigo],Tabla5[Cargo])</f>
        <v>DIRECTOR (A)</v>
      </c>
      <c r="G1110" s="40" t="str">
        <f>_xlfn.XLOOKUP(Tabla12[[#This Row],[codigo]],Tabla5[codigo],Tabla5[Lugar Funciones])</f>
        <v>DIRECCION DE PARTICIPACION POPULAR</v>
      </c>
      <c r="H1110" s="43" t="str">
        <f>Tabla12[[#This Row],[TIPO]]</f>
        <v>FIJO</v>
      </c>
      <c r="I1110" s="43" t="e">
        <f>_xlfn.XLOOKUP(Tabla12[[#This Row],[nodoc]],'[1]Temporales 2022'!$B$146:$B$362,'[1]Temporales 2022'!$F$146:$F$362)</f>
        <v>#N/A</v>
      </c>
      <c r="J1110" s="43" t="e">
        <f>_xlfn.XLOOKUP(Tabla12[[#This Row],[nodoc]],'[1]Temporales 2022'!$B$146:$B$362,'[1]Temporales 2022'!$G$146:$G$362)</f>
        <v>#N/A</v>
      </c>
      <c r="K1110" s="43">
        <v>160000</v>
      </c>
      <c r="L1110" s="43">
        <v>26218.87</v>
      </c>
      <c r="M1110" s="43">
        <v>4864</v>
      </c>
      <c r="N1110" s="43">
        <v>4592</v>
      </c>
      <c r="O1110" s="44">
        <f>+Tabla12[[#This Row],[sbruto]]-Tabla12[[#This Row],[Impuesto Sobre la R]]-Tabla12[[#This Row],[Seguro Familiar de]]-Tabla12[[#This Row],[AFP]]-Tabla12[[#This Row],[sneto]]</f>
        <v>7871</v>
      </c>
      <c r="P1110" s="41">
        <v>116454.13</v>
      </c>
      <c r="Q1110" s="15" t="str" cm="1">
        <f t="array" ref="Q1110">_xlfn.XLOOKUP(Tabla12[[#This Row],[codigo]],Tabla5[codigo],LEFT(Tabla5[Genero],1))</f>
        <v>M</v>
      </c>
      <c r="R1110" s="15" t="str">
        <f>_xlfn.XLOOKUP(Tabla12[[#This Row],[codigo]],Tabla5[codigo],Tabla5[Lugar Funciones Codigo])</f>
        <v>01.83.04.00.02</v>
      </c>
    </row>
    <row r="1111" spans="1:18">
      <c r="A1111" s="40" t="s">
        <v>11</v>
      </c>
      <c r="B1111" s="40" t="str">
        <f t="shared" si="17"/>
        <v>2.1.1.1.0100102587144</v>
      </c>
      <c r="C1111" s="40" t="str">
        <f>_xlfn.XLOOKUP(A1111,ctas[Tipo Empleado],ctas[cta])</f>
        <v>2.1.1.1.01</v>
      </c>
      <c r="D1111" s="40" t="s">
        <v>1376</v>
      </c>
      <c r="E1111" s="40" t="str">
        <f>_xlfn.XLOOKUP(Tabla12[[#This Row],[codigo]],Tabla5[codigo],Tabla5[Empleado])</f>
        <v>CARMEN YUDELKY CASTRO SANTANA</v>
      </c>
      <c r="F1111" s="40" t="str">
        <f>_xlfn.XLOOKUP(Tabla12[[#This Row],[codigo]],Tabla5[codigo],Tabla5[Cargo])</f>
        <v>SECRETARIA</v>
      </c>
      <c r="G1111" s="40" t="str">
        <f>_xlfn.XLOOKUP(Tabla12[[#This Row],[codigo]],Tabla5[codigo],Tabla5[Lugar Funciones])</f>
        <v>DIRECCION DE PARTICIPACION POPULAR</v>
      </c>
      <c r="H1111" s="45" t="str">
        <f>Tabla12[[#This Row],[TIPO]]</f>
        <v>FIJO</v>
      </c>
      <c r="I1111" s="45" t="e">
        <f>_xlfn.XLOOKUP(Tabla12[[#This Row],[nodoc]],'[1]Temporales 2022'!$B$146:$B$362,'[1]Temporales 2022'!$F$146:$F$362)</f>
        <v>#N/A</v>
      </c>
      <c r="J1111" s="45" t="e">
        <f>_xlfn.XLOOKUP(Tabla12[[#This Row],[nodoc]],'[1]Temporales 2022'!$B$146:$B$362,'[1]Temporales 2022'!$G$146:$G$362)</f>
        <v>#N/A</v>
      </c>
      <c r="K1111" s="43">
        <v>35000</v>
      </c>
      <c r="L1111" s="46">
        <v>0</v>
      </c>
      <c r="M1111" s="43">
        <v>1064</v>
      </c>
      <c r="N1111" s="43">
        <v>1004.5</v>
      </c>
      <c r="O1111" s="44">
        <f>+Tabla12[[#This Row],[sbruto]]-Tabla12[[#This Row],[Impuesto Sobre la R]]-Tabla12[[#This Row],[Seguro Familiar de]]-Tabla12[[#This Row],[AFP]]-Tabla12[[#This Row],[sneto]]</f>
        <v>1421</v>
      </c>
      <c r="P1111" s="41">
        <v>31510.5</v>
      </c>
      <c r="Q1111" s="15" t="str" cm="1">
        <f t="array" ref="Q1111">_xlfn.XLOOKUP(Tabla12[[#This Row],[codigo]],Tabla5[codigo],LEFT(Tabla5[Genero],1))</f>
        <v>F</v>
      </c>
      <c r="R1111" s="15" t="str">
        <f>_xlfn.XLOOKUP(Tabla12[[#This Row],[codigo]],Tabla5[codigo],Tabla5[Lugar Funciones Codigo])</f>
        <v>01.83.04.00.02</v>
      </c>
    </row>
    <row r="1112" spans="1:18">
      <c r="A1112" s="40" t="s">
        <v>11</v>
      </c>
      <c r="B1112" s="40" t="str">
        <f t="shared" si="17"/>
        <v>2.1.1.1.0100101379956</v>
      </c>
      <c r="C1112" s="40" t="str">
        <f>_xlfn.XLOOKUP(A1112,ctas[Tipo Empleado],ctas[cta])</f>
        <v>2.1.1.1.01</v>
      </c>
      <c r="D1112" s="40" t="s">
        <v>2196</v>
      </c>
      <c r="E1112" s="40" t="str">
        <f>_xlfn.XLOOKUP(Tabla12[[#This Row],[codigo]],Tabla5[codigo],Tabla5[Empleado])</f>
        <v>AGUSTIN JOSE DULUC</v>
      </c>
      <c r="F1112" s="40" t="str">
        <f>_xlfn.XLOOKUP(Tabla12[[#This Row],[codigo]],Tabla5[codigo],Tabla5[Cargo])</f>
        <v>GESTOR CULTURAL</v>
      </c>
      <c r="G1112" s="40" t="str">
        <f>_xlfn.XLOOKUP(Tabla12[[#This Row],[codigo]],Tabla5[codigo],Tabla5[Lugar Funciones])</f>
        <v>DIRECCION DE PARTICIPACION POPULAR</v>
      </c>
      <c r="H1112" s="43" t="str">
        <f>Tabla12[[#This Row],[TIPO]]</f>
        <v>FIJO</v>
      </c>
      <c r="I1112" s="43" t="e">
        <f>_xlfn.XLOOKUP(Tabla12[[#This Row],[nodoc]],'[1]Temporales 2022'!$B$146:$B$362,'[1]Temporales 2022'!$F$146:$F$362)</f>
        <v>#N/A</v>
      </c>
      <c r="J1112" s="43" t="e">
        <f>_xlfn.XLOOKUP(Tabla12[[#This Row],[nodoc]],'[1]Temporales 2022'!$B$146:$B$362,'[1]Temporales 2022'!$G$146:$G$362)</f>
        <v>#N/A</v>
      </c>
      <c r="K1112" s="43">
        <v>26250</v>
      </c>
      <c r="L1112" s="44">
        <v>0</v>
      </c>
      <c r="M1112" s="43">
        <v>798</v>
      </c>
      <c r="N1112" s="43">
        <v>753.38</v>
      </c>
      <c r="O1112" s="44">
        <f>+Tabla12[[#This Row],[sbruto]]-Tabla12[[#This Row],[Impuesto Sobre la R]]-Tabla12[[#This Row],[Seguro Familiar de]]-Tabla12[[#This Row],[AFP]]-Tabla12[[#This Row],[sneto]]</f>
        <v>3535.59</v>
      </c>
      <c r="P1112" s="41">
        <v>21163.03</v>
      </c>
      <c r="Q1112" s="15" t="str" cm="1">
        <f t="array" ref="Q1112">_xlfn.XLOOKUP(Tabla12[[#This Row],[codigo]],Tabla5[codigo],LEFT(Tabla5[Genero],1))</f>
        <v>M</v>
      </c>
      <c r="R1112" s="15" t="str">
        <f>_xlfn.XLOOKUP(Tabla12[[#This Row],[codigo]],Tabla5[codigo],Tabla5[Lugar Funciones Codigo])</f>
        <v>01.83.04.00.02</v>
      </c>
    </row>
    <row r="1113" spans="1:18">
      <c r="A1113" s="40" t="s">
        <v>11</v>
      </c>
      <c r="B1113" s="40" t="str">
        <f t="shared" si="17"/>
        <v>2.1.1.1.0100109504084</v>
      </c>
      <c r="C1113" s="40" t="str">
        <f>_xlfn.XLOOKUP(A1113,ctas[Tipo Empleado],ctas[cta])</f>
        <v>2.1.1.1.01</v>
      </c>
      <c r="D1113" s="40" t="s">
        <v>2257</v>
      </c>
      <c r="E1113" s="40" t="str">
        <f>_xlfn.XLOOKUP(Tabla12[[#This Row],[codigo]],Tabla5[codigo],Tabla5[Empleado])</f>
        <v>DONIS JOAQUIN TAVERAS MORALES</v>
      </c>
      <c r="F1113" s="40" t="str">
        <f>_xlfn.XLOOKUP(Tabla12[[#This Row],[codigo]],Tabla5[codigo],Tabla5[Cargo])</f>
        <v>GESTOR CULTURAL</v>
      </c>
      <c r="G1113" s="40" t="str">
        <f>_xlfn.XLOOKUP(Tabla12[[#This Row],[codigo]],Tabla5[codigo],Tabla5[Lugar Funciones])</f>
        <v>DIRECCION DE PARTICIPACION POPULAR</v>
      </c>
      <c r="H1113" s="43" t="str">
        <f>Tabla12[[#This Row],[TIPO]]</f>
        <v>FIJO</v>
      </c>
      <c r="I1113" s="43" t="e">
        <f>_xlfn.XLOOKUP(Tabla12[[#This Row],[nodoc]],'[1]Temporales 2022'!$B$146:$B$362,'[1]Temporales 2022'!$F$146:$F$362)</f>
        <v>#N/A</v>
      </c>
      <c r="J1113" s="43" t="e">
        <f>_xlfn.XLOOKUP(Tabla12[[#This Row],[nodoc]],'[1]Temporales 2022'!$B$146:$B$362,'[1]Temporales 2022'!$G$146:$G$362)</f>
        <v>#N/A</v>
      </c>
      <c r="K1113" s="43">
        <v>26250</v>
      </c>
      <c r="L1113" s="44">
        <v>0</v>
      </c>
      <c r="M1113" s="43">
        <v>798</v>
      </c>
      <c r="N1113" s="43">
        <v>753.38</v>
      </c>
      <c r="O1113" s="44">
        <f>+Tabla12[[#This Row],[sbruto]]-Tabla12[[#This Row],[Impuesto Sobre la R]]-Tabla12[[#This Row],[Seguro Familiar de]]-Tabla12[[#This Row],[AFP]]-Tabla12[[#This Row],[sneto]]</f>
        <v>25</v>
      </c>
      <c r="P1113" s="41">
        <v>24673.62</v>
      </c>
      <c r="Q1113" s="15" t="str" cm="1">
        <f t="array" ref="Q1113">_xlfn.XLOOKUP(Tabla12[[#This Row],[codigo]],Tabla5[codigo],LEFT(Tabla5[Genero],1))</f>
        <v>M</v>
      </c>
      <c r="R1113" s="15" t="str">
        <f>_xlfn.XLOOKUP(Tabla12[[#This Row],[codigo]],Tabla5[codigo],Tabla5[Lugar Funciones Codigo])</f>
        <v>01.83.04.00.02</v>
      </c>
    </row>
    <row r="1114" spans="1:18">
      <c r="A1114" s="40" t="s">
        <v>11</v>
      </c>
      <c r="B1114" s="40" t="str">
        <f t="shared" si="17"/>
        <v>2.1.1.1.0100105759757</v>
      </c>
      <c r="C1114" s="40" t="str">
        <f>_xlfn.XLOOKUP(A1114,ctas[Tipo Empleado],ctas[cta])</f>
        <v>2.1.1.1.01</v>
      </c>
      <c r="D1114" s="40" t="s">
        <v>2325</v>
      </c>
      <c r="E1114" s="40" t="str">
        <f>_xlfn.XLOOKUP(Tabla12[[#This Row],[codigo]],Tabla5[codigo],Tabla5[Empleado])</f>
        <v>JOSE MIGUEL DOMINGUEZ ALONZO</v>
      </c>
      <c r="F1114" s="40" t="str">
        <f>_xlfn.XLOOKUP(Tabla12[[#This Row],[codigo]],Tabla5[codigo],Tabla5[Cargo])</f>
        <v>GESTOR CULTURAL</v>
      </c>
      <c r="G1114" s="40" t="str">
        <f>_xlfn.XLOOKUP(Tabla12[[#This Row],[codigo]],Tabla5[codigo],Tabla5[Lugar Funciones])</f>
        <v>DIRECCION DE PARTICIPACION POPULAR</v>
      </c>
      <c r="H1114" s="43" t="str">
        <f>Tabla12[[#This Row],[TIPO]]</f>
        <v>FIJO</v>
      </c>
      <c r="I1114" s="43" t="e">
        <f>_xlfn.XLOOKUP(Tabla12[[#This Row],[nodoc]],'[1]Temporales 2022'!$B$146:$B$362,'[1]Temporales 2022'!$F$146:$F$362)</f>
        <v>#N/A</v>
      </c>
      <c r="J1114" s="43" t="e">
        <f>_xlfn.XLOOKUP(Tabla12[[#This Row],[nodoc]],'[1]Temporales 2022'!$B$146:$B$362,'[1]Temporales 2022'!$G$146:$G$362)</f>
        <v>#N/A</v>
      </c>
      <c r="K1114" s="43">
        <v>26250</v>
      </c>
      <c r="L1114" s="44">
        <v>0</v>
      </c>
      <c r="M1114" s="43">
        <v>798</v>
      </c>
      <c r="N1114" s="43">
        <v>753.38</v>
      </c>
      <c r="O1114" s="44">
        <f>+Tabla12[[#This Row],[sbruto]]-Tabla12[[#This Row],[Impuesto Sobre la R]]-Tabla12[[#This Row],[Seguro Familiar de]]-Tabla12[[#This Row],[AFP]]-Tabla12[[#This Row],[sneto]]</f>
        <v>1208.5</v>
      </c>
      <c r="P1114" s="41">
        <v>23490.12</v>
      </c>
      <c r="Q1114" s="15" t="str" cm="1">
        <f t="array" ref="Q1114">_xlfn.XLOOKUP(Tabla12[[#This Row],[codigo]],Tabla5[codigo],LEFT(Tabla5[Genero],1))</f>
        <v>M</v>
      </c>
      <c r="R1114" s="15" t="str">
        <f>_xlfn.XLOOKUP(Tabla12[[#This Row],[codigo]],Tabla5[codigo],Tabla5[Lugar Funciones Codigo])</f>
        <v>01.83.04.00.02</v>
      </c>
    </row>
    <row r="1115" spans="1:18">
      <c r="A1115" s="40" t="s">
        <v>11</v>
      </c>
      <c r="B1115" s="40" t="str">
        <f t="shared" si="17"/>
        <v>2.1.1.1.0100200239101</v>
      </c>
      <c r="C1115" s="40" t="str">
        <f>_xlfn.XLOOKUP(A1115,ctas[Tipo Empleado],ctas[cta])</f>
        <v>2.1.1.1.01</v>
      </c>
      <c r="D1115" s="40" t="s">
        <v>1415</v>
      </c>
      <c r="E1115" s="40" t="str">
        <f>_xlfn.XLOOKUP(Tabla12[[#This Row],[codigo]],Tabla5[codigo],Tabla5[Empleado])</f>
        <v>MARIA TERESA ALCANTARA RAMIREZ</v>
      </c>
      <c r="F1115" s="40" t="str">
        <f>_xlfn.XLOOKUP(Tabla12[[#This Row],[codigo]],Tabla5[codigo],Tabla5[Cargo])</f>
        <v>GESTORA CULTURAL</v>
      </c>
      <c r="G1115" s="40" t="str">
        <f>_xlfn.XLOOKUP(Tabla12[[#This Row],[codigo]],Tabla5[codigo],Tabla5[Lugar Funciones])</f>
        <v>DIRECCION DE PARTICIPACION POPULAR</v>
      </c>
      <c r="H1115" s="43" t="str">
        <f>Tabla12[[#This Row],[TIPO]]</f>
        <v>FIJO</v>
      </c>
      <c r="I1115" s="43" t="e">
        <f>_xlfn.XLOOKUP(Tabla12[[#This Row],[nodoc]],'[1]Temporales 2022'!$B$146:$B$362,'[1]Temporales 2022'!$F$146:$F$362)</f>
        <v>#N/A</v>
      </c>
      <c r="J1115" s="43" t="e">
        <f>_xlfn.XLOOKUP(Tabla12[[#This Row],[nodoc]],'[1]Temporales 2022'!$B$146:$B$362,'[1]Temporales 2022'!$G$146:$G$362)</f>
        <v>#N/A</v>
      </c>
      <c r="K1115" s="43">
        <v>11258.5</v>
      </c>
      <c r="L1115" s="44">
        <v>0</v>
      </c>
      <c r="M1115" s="43">
        <v>342.26</v>
      </c>
      <c r="N1115" s="43">
        <v>323.12</v>
      </c>
      <c r="O1115" s="44">
        <f>+Tabla12[[#This Row],[sbruto]]-Tabla12[[#This Row],[Impuesto Sobre la R]]-Tabla12[[#This Row],[Seguro Familiar de]]-Tabla12[[#This Row],[AFP]]-Tabla12[[#This Row],[sneto]]</f>
        <v>374.99999999999818</v>
      </c>
      <c r="P1115" s="41">
        <v>10218.120000000001</v>
      </c>
      <c r="Q1115" s="15" t="str" cm="1">
        <f t="array" ref="Q1115">_xlfn.XLOOKUP(Tabla12[[#This Row],[codigo]],Tabla5[codigo],LEFT(Tabla5[Genero],1))</f>
        <v>F</v>
      </c>
      <c r="R1115" s="15" t="str">
        <f>_xlfn.XLOOKUP(Tabla12[[#This Row],[codigo]],Tabla5[codigo],Tabla5[Lugar Funciones Codigo])</f>
        <v>01.83.04.00.02</v>
      </c>
    </row>
    <row r="1116" spans="1:18">
      <c r="A1116" s="40" t="s">
        <v>11</v>
      </c>
      <c r="B1116" s="40" t="str">
        <f t="shared" si="17"/>
        <v>2.1.1.1.0100110660305</v>
      </c>
      <c r="C1116" s="40" t="str">
        <f>_xlfn.XLOOKUP(A1116,ctas[Tipo Empleado],ctas[cta])</f>
        <v>2.1.1.1.01</v>
      </c>
      <c r="D1116" s="40" t="s">
        <v>2335</v>
      </c>
      <c r="E1116" s="40" t="str">
        <f>_xlfn.XLOOKUP(Tabla12[[#This Row],[codigo]],Tabla5[codigo],Tabla5[Empleado])</f>
        <v>JUAN SILVIO MARTINEZ AMPARO</v>
      </c>
      <c r="F1116" s="40" t="str">
        <f>_xlfn.XLOOKUP(Tabla12[[#This Row],[codigo]],Tabla5[codigo],Tabla5[Cargo])</f>
        <v>ASESOR</v>
      </c>
      <c r="G1116" s="40" t="str">
        <f>_xlfn.XLOOKUP(Tabla12[[#This Row],[codigo]],Tabla5[codigo],Tabla5[Lugar Funciones])</f>
        <v>DEPARTAMENTO DE CARNAVAL</v>
      </c>
      <c r="H1116" s="43" t="str">
        <f>Tabla12[[#This Row],[TIPO]]</f>
        <v>FIJO</v>
      </c>
      <c r="I1116" s="43" t="e">
        <f>_xlfn.XLOOKUP(Tabla12[[#This Row],[nodoc]],'[1]Temporales 2022'!$B$146:$B$362,'[1]Temporales 2022'!$F$146:$F$362)</f>
        <v>#N/A</v>
      </c>
      <c r="J1116" s="43" t="e">
        <f>_xlfn.XLOOKUP(Tabla12[[#This Row],[nodoc]],'[1]Temporales 2022'!$B$146:$B$362,'[1]Temporales 2022'!$G$146:$G$362)</f>
        <v>#N/A</v>
      </c>
      <c r="K1116" s="43">
        <v>100000</v>
      </c>
      <c r="L1116" s="43">
        <v>12105.37</v>
      </c>
      <c r="M1116" s="43">
        <v>3040</v>
      </c>
      <c r="N1116" s="43">
        <v>2870</v>
      </c>
      <c r="O1116" s="44">
        <f>+Tabla12[[#This Row],[sbruto]]-Tabla12[[#This Row],[Impuesto Sobre la R]]-Tabla12[[#This Row],[Seguro Familiar de]]-Tabla12[[#This Row],[AFP]]-Tabla12[[#This Row],[sneto]]</f>
        <v>25</v>
      </c>
      <c r="P1116" s="41">
        <v>81959.63</v>
      </c>
      <c r="Q1116" s="15" t="str" cm="1">
        <f t="array" ref="Q1116">_xlfn.XLOOKUP(Tabla12[[#This Row],[codigo]],Tabla5[codigo],LEFT(Tabla5[Genero],1))</f>
        <v>M</v>
      </c>
      <c r="R1116" s="15" t="str">
        <f>_xlfn.XLOOKUP(Tabla12[[#This Row],[codigo]],Tabla5[codigo],Tabla5[Lugar Funciones Codigo])</f>
        <v>01.83.04.00.02.01</v>
      </c>
    </row>
    <row r="1117" spans="1:18">
      <c r="A1117" s="40" t="s">
        <v>11</v>
      </c>
      <c r="B1117" s="40" t="str">
        <f t="shared" si="17"/>
        <v>2.1.1.1.0100113533400</v>
      </c>
      <c r="C1117" s="40" t="str">
        <f>_xlfn.XLOOKUP(A1117,ctas[Tipo Empleado],ctas[cta])</f>
        <v>2.1.1.1.01</v>
      </c>
      <c r="D1117" s="40" t="s">
        <v>2453</v>
      </c>
      <c r="E1117" s="40" t="str">
        <f>_xlfn.XLOOKUP(Tabla12[[#This Row],[codigo]],Tabla5[codigo],Tabla5[Empleado])</f>
        <v>SUHAIL SAGRARIO PEÑA MEDINA</v>
      </c>
      <c r="F1117" s="40" t="str">
        <f>_xlfn.XLOOKUP(Tabla12[[#This Row],[codigo]],Tabla5[codigo],Tabla5[Cargo])</f>
        <v>SECRETARIA</v>
      </c>
      <c r="G1117" s="40" t="str">
        <f>_xlfn.XLOOKUP(Tabla12[[#This Row],[codigo]],Tabla5[codigo],Tabla5[Lugar Funciones])</f>
        <v>DEPARTAMENTO DE CARNAVAL</v>
      </c>
      <c r="H1117" s="45" t="str">
        <f>Tabla12[[#This Row],[TIPO]]</f>
        <v>FIJO</v>
      </c>
      <c r="I1117" s="45" t="e">
        <f>_xlfn.XLOOKUP(Tabla12[[#This Row],[nodoc]],'[1]Temporales 2022'!$B$146:$B$362,'[1]Temporales 2022'!$F$146:$F$362)</f>
        <v>#N/A</v>
      </c>
      <c r="J1117" s="45" t="e">
        <f>_xlfn.XLOOKUP(Tabla12[[#This Row],[nodoc]],'[1]Temporales 2022'!$B$146:$B$362,'[1]Temporales 2022'!$G$146:$G$362)</f>
        <v>#N/A</v>
      </c>
      <c r="K1117" s="43">
        <v>26250</v>
      </c>
      <c r="L1117" s="46">
        <v>0</v>
      </c>
      <c r="M1117" s="43">
        <v>798</v>
      </c>
      <c r="N1117" s="43">
        <v>753.38</v>
      </c>
      <c r="O1117" s="44">
        <f>+Tabla12[[#This Row],[sbruto]]-Tabla12[[#This Row],[Impuesto Sobre la R]]-Tabla12[[#This Row],[Seguro Familiar de]]-Tabla12[[#This Row],[AFP]]-Tabla12[[#This Row],[sneto]]</f>
        <v>18663.989999999998</v>
      </c>
      <c r="P1117" s="41">
        <v>6034.63</v>
      </c>
      <c r="Q1117" s="15" t="str" cm="1">
        <f t="array" ref="Q1117">_xlfn.XLOOKUP(Tabla12[[#This Row],[codigo]],Tabla5[codigo],LEFT(Tabla5[Genero],1))</f>
        <v>F</v>
      </c>
      <c r="R1117" s="15" t="str">
        <f>_xlfn.XLOOKUP(Tabla12[[#This Row],[codigo]],Tabla5[codigo],Tabla5[Lugar Funciones Codigo])</f>
        <v>01.83.04.00.02.01</v>
      </c>
    </row>
    <row r="1118" spans="1:18">
      <c r="A1118" s="40" t="s">
        <v>11</v>
      </c>
      <c r="B1118" s="40" t="str">
        <f t="shared" si="17"/>
        <v>2.1.1.1.0100104328547</v>
      </c>
      <c r="C1118" s="40" t="str">
        <f>_xlfn.XLOOKUP(A1118,ctas[Tipo Empleado],ctas[cta])</f>
        <v>2.1.1.1.01</v>
      </c>
      <c r="D1118" s="40" t="s">
        <v>2393</v>
      </c>
      <c r="E1118" s="40" t="str">
        <f>_xlfn.XLOOKUP(Tabla12[[#This Row],[codigo]],Tabla5[codigo],Tabla5[Empleado])</f>
        <v>NORBERTO TEJADA</v>
      </c>
      <c r="F1118" s="40" t="str">
        <f>_xlfn.XLOOKUP(Tabla12[[#This Row],[codigo]],Tabla5[codigo],Tabla5[Cargo])</f>
        <v>VIGILANTE</v>
      </c>
      <c r="G1118" s="40" t="str">
        <f>_xlfn.XLOOKUP(Tabla12[[#This Row],[codigo]],Tabla5[codigo],Tabla5[Lugar Funciones])</f>
        <v>DEPARTAMENTO DE CARNAVAL</v>
      </c>
      <c r="H1118" s="45" t="str">
        <f>Tabla12[[#This Row],[TIPO]]</f>
        <v>FIJO</v>
      </c>
      <c r="I1118" s="45" t="e">
        <f>_xlfn.XLOOKUP(Tabla12[[#This Row],[nodoc]],'[1]Temporales 2022'!$B$146:$B$362,'[1]Temporales 2022'!$F$146:$F$362)</f>
        <v>#N/A</v>
      </c>
      <c r="J1118" s="45" t="e">
        <f>_xlfn.XLOOKUP(Tabla12[[#This Row],[nodoc]],'[1]Temporales 2022'!$B$146:$B$362,'[1]Temporales 2022'!$G$146:$G$362)</f>
        <v>#N/A</v>
      </c>
      <c r="K1118" s="43">
        <v>22000</v>
      </c>
      <c r="L1118" s="46">
        <v>0</v>
      </c>
      <c r="M1118" s="43">
        <v>668.8</v>
      </c>
      <c r="N1118" s="43">
        <v>631.4</v>
      </c>
      <c r="O1118" s="44">
        <f>+Tabla12[[#This Row],[sbruto]]-Tabla12[[#This Row],[Impuesto Sobre la R]]-Tabla12[[#This Row],[Seguro Familiar de]]-Tabla12[[#This Row],[AFP]]-Tabla12[[#This Row],[sneto]]</f>
        <v>7484.5</v>
      </c>
      <c r="P1118" s="41">
        <v>13215.3</v>
      </c>
      <c r="Q1118" s="15" t="str" cm="1">
        <f t="array" ref="Q1118">_xlfn.XLOOKUP(Tabla12[[#This Row],[codigo]],Tabla5[codigo],LEFT(Tabla5[Genero],1))</f>
        <v>M</v>
      </c>
      <c r="R1118" s="15" t="str">
        <f>_xlfn.XLOOKUP(Tabla12[[#This Row],[codigo]],Tabla5[codigo],Tabla5[Lugar Funciones Codigo])</f>
        <v>01.83.04.00.02.01</v>
      </c>
    </row>
    <row r="1119" spans="1:18">
      <c r="A1119" s="40" t="s">
        <v>11</v>
      </c>
      <c r="B1119" s="40" t="str">
        <f t="shared" si="17"/>
        <v>2.1.1.1.0100109031377</v>
      </c>
      <c r="C1119" s="40" t="str">
        <f>_xlfn.XLOOKUP(A1119,ctas[Tipo Empleado],ctas[cta])</f>
        <v>2.1.1.1.01</v>
      </c>
      <c r="D1119" s="40" t="s">
        <v>2378</v>
      </c>
      <c r="E1119" s="40" t="str">
        <f>_xlfn.XLOOKUP(Tabla12[[#This Row],[codigo]],Tabla5[codigo],Tabla5[Empleado])</f>
        <v>MARYS GALVAN DE LOS SANTOS</v>
      </c>
      <c r="F1119" s="40" t="str">
        <f>_xlfn.XLOOKUP(Tabla12[[#This Row],[codigo]],Tabla5[codigo],Tabla5[Cargo])</f>
        <v>CONSERJE</v>
      </c>
      <c r="G1119" s="40" t="str">
        <f>_xlfn.XLOOKUP(Tabla12[[#This Row],[codigo]],Tabla5[codigo],Tabla5[Lugar Funciones])</f>
        <v>DEPARTAMENTO DE CARNAVAL</v>
      </c>
      <c r="H1119" s="43" t="str">
        <f>Tabla12[[#This Row],[TIPO]]</f>
        <v>FIJO</v>
      </c>
      <c r="I1119" s="43" t="e">
        <f>_xlfn.XLOOKUP(Tabla12[[#This Row],[nodoc]],'[1]Temporales 2022'!$B$146:$B$362,'[1]Temporales 2022'!$F$146:$F$362)</f>
        <v>#N/A</v>
      </c>
      <c r="J1119" s="43" t="e">
        <f>_xlfn.XLOOKUP(Tabla12[[#This Row],[nodoc]],'[1]Temporales 2022'!$B$146:$B$362,'[1]Temporales 2022'!$G$146:$G$362)</f>
        <v>#N/A</v>
      </c>
      <c r="K1119" s="43">
        <v>20000</v>
      </c>
      <c r="L1119" s="44">
        <v>0</v>
      </c>
      <c r="M1119" s="43">
        <v>608</v>
      </c>
      <c r="N1119" s="43">
        <v>574</v>
      </c>
      <c r="O1119" s="44">
        <f>+Tabla12[[#This Row],[sbruto]]-Tabla12[[#This Row],[Impuesto Sobre la R]]-Tabla12[[#This Row],[Seguro Familiar de]]-Tabla12[[#This Row],[AFP]]-Tabla12[[#This Row],[sneto]]</f>
        <v>2959.6000000000004</v>
      </c>
      <c r="P1119" s="41">
        <v>15858.4</v>
      </c>
      <c r="Q1119" s="15" t="str" cm="1">
        <f t="array" ref="Q1119">_xlfn.XLOOKUP(Tabla12[[#This Row],[codigo]],Tabla5[codigo],LEFT(Tabla5[Genero],1))</f>
        <v>F</v>
      </c>
      <c r="R1119" s="15" t="str">
        <f>_xlfn.XLOOKUP(Tabla12[[#This Row],[codigo]],Tabla5[codigo],Tabla5[Lugar Funciones Codigo])</f>
        <v>01.83.04.00.02.01</v>
      </c>
    </row>
    <row r="1120" spans="1:18">
      <c r="A1120" s="40" t="s">
        <v>11</v>
      </c>
      <c r="B1120" s="40" t="str">
        <f t="shared" si="17"/>
        <v>2.1.1.1.0100100411925</v>
      </c>
      <c r="C1120" s="40" t="str">
        <f>_xlfn.XLOOKUP(A1120,ctas[Tipo Empleado],ctas[cta])</f>
        <v>2.1.1.1.01</v>
      </c>
      <c r="D1120" s="40" t="s">
        <v>2201</v>
      </c>
      <c r="E1120" s="40" t="str">
        <f>_xlfn.XLOOKUP(Tabla12[[#This Row],[codigo]],Tabla5[codigo],Tabla5[Empleado])</f>
        <v>ALBERTO DE JESUS FERNANDEZ ALFONSECA</v>
      </c>
      <c r="F1120" s="40" t="str">
        <f>_xlfn.XLOOKUP(Tabla12[[#This Row],[codigo]],Tabla5[codigo],Tabla5[Cargo])</f>
        <v>AUXILIAR DE GESTION CULT.</v>
      </c>
      <c r="G1120" s="40" t="str">
        <f>_xlfn.XLOOKUP(Tabla12[[#This Row],[codigo]],Tabla5[codigo],Tabla5[Lugar Funciones])</f>
        <v>DEPARTAMENTO DE CARNAVAL</v>
      </c>
      <c r="H1120" s="43" t="str">
        <f>Tabla12[[#This Row],[TIPO]]</f>
        <v>FIJO</v>
      </c>
      <c r="I1120" s="43" t="e">
        <f>_xlfn.XLOOKUP(Tabla12[[#This Row],[nodoc]],'[1]Temporales 2022'!$B$146:$B$362,'[1]Temporales 2022'!$F$146:$F$362)</f>
        <v>#N/A</v>
      </c>
      <c r="J1120" s="43" t="e">
        <f>_xlfn.XLOOKUP(Tabla12[[#This Row],[nodoc]],'[1]Temporales 2022'!$B$146:$B$362,'[1]Temporales 2022'!$G$146:$G$362)</f>
        <v>#N/A</v>
      </c>
      <c r="K1120" s="43">
        <v>16500</v>
      </c>
      <c r="L1120" s="44">
        <v>0</v>
      </c>
      <c r="M1120" s="43">
        <v>501.6</v>
      </c>
      <c r="N1120" s="43">
        <v>473.55</v>
      </c>
      <c r="O1120" s="44">
        <f>+Tabla12[[#This Row],[sbruto]]-Tabla12[[#This Row],[Impuesto Sobre la R]]-Tabla12[[#This Row],[Seguro Familiar de]]-Tabla12[[#This Row],[AFP]]-Tabla12[[#This Row],[sneto]]</f>
        <v>3148.3999999999996</v>
      </c>
      <c r="P1120" s="41">
        <v>12376.45</v>
      </c>
      <c r="Q1120" s="15" t="str" cm="1">
        <f t="array" ref="Q1120">_xlfn.XLOOKUP(Tabla12[[#This Row],[codigo]],Tabla5[codigo],LEFT(Tabla5[Genero],1))</f>
        <v>M</v>
      </c>
      <c r="R1120" s="15" t="str">
        <f>_xlfn.XLOOKUP(Tabla12[[#This Row],[codigo]],Tabla5[codigo],Tabla5[Lugar Funciones Codigo])</f>
        <v>01.83.04.00.02.01</v>
      </c>
    </row>
    <row r="1121" spans="1:18">
      <c r="A1121" s="40" t="s">
        <v>11</v>
      </c>
      <c r="B1121" s="40" t="str">
        <f t="shared" si="17"/>
        <v>2.1.1.1.0100105684211</v>
      </c>
      <c r="C1121" s="40" t="str">
        <f>_xlfn.XLOOKUP(A1121,ctas[Tipo Empleado],ctas[cta])</f>
        <v>2.1.1.1.01</v>
      </c>
      <c r="D1121" s="40" t="s">
        <v>2344</v>
      </c>
      <c r="E1121" s="40" t="str">
        <f>_xlfn.XLOOKUP(Tabla12[[#This Row],[codigo]],Tabla5[codigo],Tabla5[Empleado])</f>
        <v>KENIA ALTAGRACIA GARCIA MENA</v>
      </c>
      <c r="F1121" s="40" t="str">
        <f>_xlfn.XLOOKUP(Tabla12[[#This Row],[codigo]],Tabla5[codigo],Tabla5[Cargo])</f>
        <v>ENCARGADO (A)</v>
      </c>
      <c r="G1121" s="40" t="str">
        <f>_xlfn.XLOOKUP(Tabla12[[#This Row],[codigo]],Tabla5[codigo],Tabla5[Lugar Funciones])</f>
        <v>DEPARTAMENTO DE FOLKLORE</v>
      </c>
      <c r="H1121" s="43" t="str">
        <f>Tabla12[[#This Row],[TIPO]]</f>
        <v>FIJO</v>
      </c>
      <c r="I1121" s="43" t="e">
        <f>_xlfn.XLOOKUP(Tabla12[[#This Row],[nodoc]],'[1]Temporales 2022'!$B$146:$B$362,'[1]Temporales 2022'!$F$146:$F$362)</f>
        <v>#N/A</v>
      </c>
      <c r="J1121" s="43" t="e">
        <f>_xlfn.XLOOKUP(Tabla12[[#This Row],[nodoc]],'[1]Temporales 2022'!$B$146:$B$362,'[1]Temporales 2022'!$G$146:$G$362)</f>
        <v>#N/A</v>
      </c>
      <c r="K1121" s="43">
        <v>115000</v>
      </c>
      <c r="L1121" s="43">
        <v>15633.74</v>
      </c>
      <c r="M1121" s="43">
        <v>3496</v>
      </c>
      <c r="N1121" s="43">
        <v>3300.5</v>
      </c>
      <c r="O1121" s="44">
        <f>+Tabla12[[#This Row],[sbruto]]-Tabla12[[#This Row],[Impuesto Sobre la R]]-Tabla12[[#This Row],[Seguro Familiar de]]-Tabla12[[#This Row],[AFP]]-Tabla12[[#This Row],[sneto]]</f>
        <v>25</v>
      </c>
      <c r="P1121" s="41">
        <v>92544.76</v>
      </c>
      <c r="Q1121" s="15" t="str" cm="1">
        <f t="array" ref="Q1121">_xlfn.XLOOKUP(Tabla12[[#This Row],[codigo]],Tabla5[codigo],LEFT(Tabla5[Genero],1))</f>
        <v>F</v>
      </c>
      <c r="R1121" s="15" t="str">
        <f>_xlfn.XLOOKUP(Tabla12[[#This Row],[codigo]],Tabla5[codigo],Tabla5[Lugar Funciones Codigo])</f>
        <v>01.83.04.00.02.02</v>
      </c>
    </row>
    <row r="1122" spans="1:18">
      <c r="A1122" s="40" t="s">
        <v>11</v>
      </c>
      <c r="B1122" s="40" t="str">
        <f t="shared" si="17"/>
        <v>2.1.1.1.0109300316818</v>
      </c>
      <c r="C1122" s="40" t="str">
        <f>_xlfn.XLOOKUP(A1122,ctas[Tipo Empleado],ctas[cta])</f>
        <v>2.1.1.1.01</v>
      </c>
      <c r="D1122" s="40" t="s">
        <v>2351</v>
      </c>
      <c r="E1122" s="40" t="str">
        <f>_xlfn.XLOOKUP(Tabla12[[#This Row],[codigo]],Tabla5[codigo],Tabla5[Empleado])</f>
        <v>LEON CAMPUSANO AGUERO</v>
      </c>
      <c r="F1122" s="40" t="str">
        <f>_xlfn.XLOOKUP(Tabla12[[#This Row],[codigo]],Tabla5[codigo],Tabla5[Cargo])</f>
        <v>SUB ENCARGADO</v>
      </c>
      <c r="G1122" s="40" t="str">
        <f>_xlfn.XLOOKUP(Tabla12[[#This Row],[codigo]],Tabla5[codigo],Tabla5[Lugar Funciones])</f>
        <v>DEPARTAMENTO DE FOLKLORE</v>
      </c>
      <c r="H1122" s="45" t="str">
        <f>Tabla12[[#This Row],[TIPO]]</f>
        <v>FIJO</v>
      </c>
      <c r="I1122" s="45" t="e">
        <f>_xlfn.XLOOKUP(Tabla12[[#This Row],[nodoc]],'[1]Temporales 2022'!$B$146:$B$362,'[1]Temporales 2022'!$F$146:$F$362)</f>
        <v>#N/A</v>
      </c>
      <c r="J1122" s="45" t="e">
        <f>_xlfn.XLOOKUP(Tabla12[[#This Row],[nodoc]],'[1]Temporales 2022'!$B$146:$B$362,'[1]Temporales 2022'!$G$146:$G$362)</f>
        <v>#N/A</v>
      </c>
      <c r="K1122" s="43">
        <v>90000</v>
      </c>
      <c r="L1122" s="45">
        <v>9753.1200000000008</v>
      </c>
      <c r="M1122" s="43">
        <v>2736</v>
      </c>
      <c r="N1122" s="43">
        <v>2583</v>
      </c>
      <c r="O1122" s="44">
        <f>+Tabla12[[#This Row],[sbruto]]-Tabla12[[#This Row],[Impuesto Sobre la R]]-Tabla12[[#This Row],[Seguro Familiar de]]-Tabla12[[#This Row],[AFP]]-Tabla12[[#This Row],[sneto]]</f>
        <v>25</v>
      </c>
      <c r="P1122" s="41">
        <v>74902.880000000005</v>
      </c>
      <c r="Q1122" s="15" t="str" cm="1">
        <f t="array" ref="Q1122">_xlfn.XLOOKUP(Tabla12[[#This Row],[codigo]],Tabla5[codigo],LEFT(Tabla5[Genero],1))</f>
        <v>M</v>
      </c>
      <c r="R1122" s="15" t="str">
        <f>_xlfn.XLOOKUP(Tabla12[[#This Row],[codigo]],Tabla5[codigo],Tabla5[Lugar Funciones Codigo])</f>
        <v>01.83.04.00.02.02</v>
      </c>
    </row>
    <row r="1123" spans="1:18">
      <c r="A1123" s="40" t="s">
        <v>11</v>
      </c>
      <c r="B1123" s="40" t="str">
        <f t="shared" si="17"/>
        <v>2.1.1.1.0100100675321</v>
      </c>
      <c r="C1123" s="40" t="str">
        <f>_xlfn.XLOOKUP(A1123,ctas[Tipo Empleado],ctas[cta])</f>
        <v>2.1.1.1.01</v>
      </c>
      <c r="D1123" s="40" t="s">
        <v>2343</v>
      </c>
      <c r="E1123" s="40" t="str">
        <f>_xlfn.XLOOKUP(Tabla12[[#This Row],[codigo]],Tabla5[codigo],Tabla5[Empleado])</f>
        <v>KELZA XIOMARA SUAZO CAMPILLO</v>
      </c>
      <c r="F1123" s="40" t="str">
        <f>_xlfn.XLOOKUP(Tabla12[[#This Row],[codigo]],Tabla5[codigo],Tabla5[Cargo])</f>
        <v>SECRETARIA</v>
      </c>
      <c r="G1123" s="40" t="str">
        <f>_xlfn.XLOOKUP(Tabla12[[#This Row],[codigo]],Tabla5[codigo],Tabla5[Lugar Funciones])</f>
        <v>DEPARTAMENTO DE FOLKLORE</v>
      </c>
      <c r="H1123" s="45" t="str">
        <f>Tabla12[[#This Row],[TIPO]]</f>
        <v>FIJO</v>
      </c>
      <c r="I1123" s="45" t="e">
        <f>_xlfn.XLOOKUP(Tabla12[[#This Row],[nodoc]],'[1]Temporales 2022'!$B$146:$B$362,'[1]Temporales 2022'!$F$146:$F$362)</f>
        <v>#N/A</v>
      </c>
      <c r="J1123" s="45" t="e">
        <f>_xlfn.XLOOKUP(Tabla12[[#This Row],[nodoc]],'[1]Temporales 2022'!$B$146:$B$362,'[1]Temporales 2022'!$G$146:$G$362)</f>
        <v>#N/A</v>
      </c>
      <c r="K1123" s="43">
        <v>35000</v>
      </c>
      <c r="L1123" s="46">
        <v>0</v>
      </c>
      <c r="M1123" s="43">
        <v>1064</v>
      </c>
      <c r="N1123" s="43">
        <v>1004.5</v>
      </c>
      <c r="O1123" s="44">
        <f>+Tabla12[[#This Row],[sbruto]]-Tabla12[[#This Row],[Impuesto Sobre la R]]-Tabla12[[#This Row],[Seguro Familiar de]]-Tabla12[[#This Row],[AFP]]-Tabla12[[#This Row],[sneto]]</f>
        <v>25</v>
      </c>
      <c r="P1123" s="41">
        <v>32906.5</v>
      </c>
      <c r="Q1123" s="15" t="str" cm="1">
        <f t="array" ref="Q1123">_xlfn.XLOOKUP(Tabla12[[#This Row],[codigo]],Tabla5[codigo],LEFT(Tabla5[Genero],1))</f>
        <v>F</v>
      </c>
      <c r="R1123" s="15" t="str">
        <f>_xlfn.XLOOKUP(Tabla12[[#This Row],[codigo]],Tabla5[codigo],Tabla5[Lugar Funciones Codigo])</f>
        <v>01.83.04.00.02.02</v>
      </c>
    </row>
    <row r="1124" spans="1:18">
      <c r="A1124" s="40" t="s">
        <v>11</v>
      </c>
      <c r="B1124" s="40" t="str">
        <f t="shared" si="17"/>
        <v>2.1.1.1.0100107141814</v>
      </c>
      <c r="C1124" s="40" t="str">
        <f>_xlfn.XLOOKUP(A1124,ctas[Tipo Empleado],ctas[cta])</f>
        <v>2.1.1.1.01</v>
      </c>
      <c r="D1124" s="40" t="s">
        <v>2356</v>
      </c>
      <c r="E1124" s="40" t="str">
        <f>_xlfn.XLOOKUP(Tabla12[[#This Row],[codigo]],Tabla5[codigo],Tabla5[Empleado])</f>
        <v>LOURDES IVETTE REYES MENDEZ</v>
      </c>
      <c r="F1124" s="40" t="str">
        <f>_xlfn.XLOOKUP(Tabla12[[#This Row],[codigo]],Tabla5[codigo],Tabla5[Cargo])</f>
        <v>ENCARGADO (A) ADMINISTRATIVO (A)</v>
      </c>
      <c r="G1124" s="40" t="str">
        <f>_xlfn.XLOOKUP(Tabla12[[#This Row],[codigo]],Tabla5[codigo],Tabla5[Lugar Funciones])</f>
        <v>DEPARTAMENTO DE FOLKLORE</v>
      </c>
      <c r="H1124" s="43" t="str">
        <f>Tabla12[[#This Row],[TIPO]]</f>
        <v>FIJO</v>
      </c>
      <c r="I1124" s="43" t="e">
        <f>_xlfn.XLOOKUP(Tabla12[[#This Row],[nodoc]],'[1]Temporales 2022'!$B$146:$B$362,'[1]Temporales 2022'!$F$146:$F$362)</f>
        <v>#N/A</v>
      </c>
      <c r="J1124" s="43" t="e">
        <f>_xlfn.XLOOKUP(Tabla12[[#This Row],[nodoc]],'[1]Temporales 2022'!$B$146:$B$362,'[1]Temporales 2022'!$G$146:$G$362)</f>
        <v>#N/A</v>
      </c>
      <c r="K1124" s="43">
        <v>31500</v>
      </c>
      <c r="L1124" s="44">
        <v>0</v>
      </c>
      <c r="M1124" s="43">
        <v>957.6</v>
      </c>
      <c r="N1124" s="43">
        <v>904.05</v>
      </c>
      <c r="O1124" s="44">
        <f>+Tabla12[[#This Row],[sbruto]]-Tabla12[[#This Row],[Impuesto Sobre la R]]-Tabla12[[#This Row],[Seguro Familiar de]]-Tabla12[[#This Row],[AFP]]-Tabla12[[#This Row],[sneto]]</f>
        <v>75.000000000003638</v>
      </c>
      <c r="P1124" s="41">
        <v>29563.35</v>
      </c>
      <c r="Q1124" s="15" t="str" cm="1">
        <f t="array" ref="Q1124">_xlfn.XLOOKUP(Tabla12[[#This Row],[codigo]],Tabla5[codigo],LEFT(Tabla5[Genero],1))</f>
        <v>F</v>
      </c>
      <c r="R1124" s="15" t="str">
        <f>_xlfn.XLOOKUP(Tabla12[[#This Row],[codigo]],Tabla5[codigo],Tabla5[Lugar Funciones Codigo])</f>
        <v>01.83.04.00.02.02</v>
      </c>
    </row>
    <row r="1125" spans="1:18">
      <c r="A1125" s="40" t="s">
        <v>11</v>
      </c>
      <c r="B1125" s="40" t="str">
        <f t="shared" si="17"/>
        <v>2.1.1.1.0122400758128</v>
      </c>
      <c r="C1125" s="40" t="str">
        <f>_xlfn.XLOOKUP(A1125,ctas[Tipo Empleado],ctas[cta])</f>
        <v>2.1.1.1.01</v>
      </c>
      <c r="D1125" s="40" t="s">
        <v>2469</v>
      </c>
      <c r="E1125" s="40" t="str">
        <f>_xlfn.XLOOKUP(Tabla12[[#This Row],[codigo]],Tabla5[codigo],Tabla5[Empleado])</f>
        <v>XAVIER EDEN JAVIER PAYANO</v>
      </c>
      <c r="F1125" s="40" t="str">
        <f>_xlfn.XLOOKUP(Tabla12[[#This Row],[codigo]],Tabla5[codigo],Tabla5[Cargo])</f>
        <v>AUXILIAR ADMINISTRATIVO (A)</v>
      </c>
      <c r="G1125" s="40" t="str">
        <f>_xlfn.XLOOKUP(Tabla12[[#This Row],[codigo]],Tabla5[codigo],Tabla5[Lugar Funciones])</f>
        <v>DEPARTAMENTO DE FOLKLORE</v>
      </c>
      <c r="H1125" s="43" t="str">
        <f>Tabla12[[#This Row],[TIPO]]</f>
        <v>FIJO</v>
      </c>
      <c r="I1125" s="43" t="e">
        <f>_xlfn.XLOOKUP(Tabla12[[#This Row],[nodoc]],'[1]Temporales 2022'!$B$146:$B$362,'[1]Temporales 2022'!$F$146:$F$362)</f>
        <v>#N/A</v>
      </c>
      <c r="J1125" s="43" t="e">
        <f>_xlfn.XLOOKUP(Tabla12[[#This Row],[nodoc]],'[1]Temporales 2022'!$B$146:$B$362,'[1]Temporales 2022'!$G$146:$G$362)</f>
        <v>#N/A</v>
      </c>
      <c r="K1125" s="43">
        <v>25000</v>
      </c>
      <c r="L1125" s="44">
        <v>0</v>
      </c>
      <c r="M1125" s="43">
        <v>760</v>
      </c>
      <c r="N1125" s="43">
        <v>717.5</v>
      </c>
      <c r="O1125" s="44">
        <f>+Tabla12[[#This Row],[sbruto]]-Tabla12[[#This Row],[Impuesto Sobre la R]]-Tabla12[[#This Row],[Seguro Familiar de]]-Tabla12[[#This Row],[AFP]]-Tabla12[[#This Row],[sneto]]</f>
        <v>25</v>
      </c>
      <c r="P1125" s="41">
        <v>23497.5</v>
      </c>
      <c r="Q1125" s="15" t="str" cm="1">
        <f t="array" ref="Q1125">_xlfn.XLOOKUP(Tabla12[[#This Row],[codigo]],Tabla5[codigo],LEFT(Tabla5[Genero],1))</f>
        <v>M</v>
      </c>
      <c r="R1125" s="15" t="str">
        <f>_xlfn.XLOOKUP(Tabla12[[#This Row],[codigo]],Tabla5[codigo],Tabla5[Lugar Funciones Codigo])</f>
        <v>01.83.04.00.02.02</v>
      </c>
    </row>
    <row r="1126" spans="1:18">
      <c r="A1126" s="40" t="s">
        <v>11</v>
      </c>
      <c r="B1126" s="40" t="str">
        <f t="shared" si="17"/>
        <v>2.1.1.1.0100108964446</v>
      </c>
      <c r="C1126" s="40" t="str">
        <f>_xlfn.XLOOKUP(A1126,ctas[Tipo Empleado],ctas[cta])</f>
        <v>2.1.1.1.01</v>
      </c>
      <c r="D1126" s="40" t="s">
        <v>2217</v>
      </c>
      <c r="E1126" s="40" t="str">
        <f>_xlfn.XLOOKUP(Tabla12[[#This Row],[codigo]],Tabla5[codigo],Tabla5[Empleado])</f>
        <v>ANGELINA MICHEL</v>
      </c>
      <c r="F1126" s="40" t="str">
        <f>_xlfn.XLOOKUP(Tabla12[[#This Row],[codigo]],Tabla5[codigo],Tabla5[Cargo])</f>
        <v>CONSERJE</v>
      </c>
      <c r="G1126" s="40" t="str">
        <f>_xlfn.XLOOKUP(Tabla12[[#This Row],[codigo]],Tabla5[codigo],Tabla5[Lugar Funciones])</f>
        <v>DEPARTAMENTO DE FOLKLORE</v>
      </c>
      <c r="H1126" s="43" t="str">
        <f>Tabla12[[#This Row],[TIPO]]</f>
        <v>FIJO</v>
      </c>
      <c r="I1126" s="43" t="e">
        <f>_xlfn.XLOOKUP(Tabla12[[#This Row],[nodoc]],'[1]Temporales 2022'!$B$146:$B$362,'[1]Temporales 2022'!$F$146:$F$362)</f>
        <v>#N/A</v>
      </c>
      <c r="J1126" s="43" t="e">
        <f>_xlfn.XLOOKUP(Tabla12[[#This Row],[nodoc]],'[1]Temporales 2022'!$B$146:$B$362,'[1]Temporales 2022'!$G$146:$G$362)</f>
        <v>#N/A</v>
      </c>
      <c r="K1126" s="43">
        <v>11000</v>
      </c>
      <c r="L1126" s="44">
        <v>0</v>
      </c>
      <c r="M1126" s="43">
        <v>334.4</v>
      </c>
      <c r="N1126" s="43">
        <v>315.7</v>
      </c>
      <c r="O1126" s="44">
        <f>+Tabla12[[#This Row],[sbruto]]-Tabla12[[#This Row],[Impuesto Sobre la R]]-Tabla12[[#This Row],[Seguro Familiar de]]-Tabla12[[#This Row],[AFP]]-Tabla12[[#This Row],[sneto]]</f>
        <v>8111.18</v>
      </c>
      <c r="P1126" s="41">
        <v>2238.7199999999998</v>
      </c>
      <c r="Q1126" s="15" t="str" cm="1">
        <f t="array" ref="Q1126">_xlfn.XLOOKUP(Tabla12[[#This Row],[codigo]],Tabla5[codigo],LEFT(Tabla5[Genero],1))</f>
        <v>F</v>
      </c>
      <c r="R1126" s="15" t="str">
        <f>_xlfn.XLOOKUP(Tabla12[[#This Row],[codigo]],Tabla5[codigo],Tabla5[Lugar Funciones Codigo])</f>
        <v>01.83.04.00.02.02</v>
      </c>
    </row>
    <row r="1127" spans="1:18">
      <c r="A1127" s="40" t="s">
        <v>11</v>
      </c>
      <c r="B1127" s="40" t="str">
        <f t="shared" si="17"/>
        <v>2.1.1.1.0100103062444</v>
      </c>
      <c r="C1127" s="40" t="str">
        <f>_xlfn.XLOOKUP(A1127,ctas[Tipo Empleado],ctas[cta])</f>
        <v>2.1.1.1.01</v>
      </c>
      <c r="D1127" s="40" t="s">
        <v>1372</v>
      </c>
      <c r="E1127" s="40" t="str">
        <f>_xlfn.XLOOKUP(Tabla12[[#This Row],[codigo]],Tabla5[codigo],Tabla5[Empleado])</f>
        <v>ANGEL MARIANO</v>
      </c>
      <c r="F1127" s="40" t="str">
        <f>_xlfn.XLOOKUP(Tabla12[[#This Row],[codigo]],Tabla5[codigo],Tabla5[Cargo])</f>
        <v>GESTOR CULTURAL</v>
      </c>
      <c r="G1127" s="40" t="str">
        <f>_xlfn.XLOOKUP(Tabla12[[#This Row],[codigo]],Tabla5[codigo],Tabla5[Lugar Funciones])</f>
        <v>DEPARTAMENTO DE ANIMACION SOCIOCULTURAL</v>
      </c>
      <c r="H1127" s="43" t="str">
        <f>Tabla12[[#This Row],[TIPO]]</f>
        <v>FIJO</v>
      </c>
      <c r="I1127" s="43" t="e">
        <f>_xlfn.XLOOKUP(Tabla12[[#This Row],[nodoc]],'[1]Temporales 2022'!$B$146:$B$362,'[1]Temporales 2022'!$F$146:$F$362)</f>
        <v>#N/A</v>
      </c>
      <c r="J1127" s="43" t="e">
        <f>_xlfn.XLOOKUP(Tabla12[[#This Row],[nodoc]],'[1]Temporales 2022'!$B$146:$B$362,'[1]Temporales 2022'!$G$146:$G$362)</f>
        <v>#N/A</v>
      </c>
      <c r="K1127" s="43">
        <v>35000</v>
      </c>
      <c r="L1127" s="44">
        <v>0</v>
      </c>
      <c r="M1127" s="43">
        <v>1064</v>
      </c>
      <c r="N1127" s="43">
        <v>1004.5</v>
      </c>
      <c r="O1127" s="44">
        <f>+Tabla12[[#This Row],[sbruto]]-Tabla12[[#This Row],[Impuesto Sobre la R]]-Tabla12[[#This Row],[Seguro Familiar de]]-Tabla12[[#This Row],[AFP]]-Tabla12[[#This Row],[sneto]]</f>
        <v>1171</v>
      </c>
      <c r="P1127" s="41">
        <v>31760.5</v>
      </c>
      <c r="Q1127" s="15" t="str" cm="1">
        <f t="array" ref="Q1127">_xlfn.XLOOKUP(Tabla12[[#This Row],[codigo]],Tabla5[codigo],LEFT(Tabla5[Genero],1))</f>
        <v>M</v>
      </c>
      <c r="R1127" s="15" t="str">
        <f>_xlfn.XLOOKUP(Tabla12[[#This Row],[codigo]],Tabla5[codigo],Tabla5[Lugar Funciones Codigo])</f>
        <v>01.83.04.00.02.03</v>
      </c>
    </row>
    <row r="1128" spans="1:18">
      <c r="A1128" s="40" t="s">
        <v>11</v>
      </c>
      <c r="B1128" s="40" t="str">
        <f t="shared" si="17"/>
        <v>2.1.1.1.0100118145101</v>
      </c>
      <c r="C1128" s="40" t="str">
        <f>_xlfn.XLOOKUP(A1128,ctas[Tipo Empleado],ctas[cta])</f>
        <v>2.1.1.1.01</v>
      </c>
      <c r="D1128" s="40" t="s">
        <v>2473</v>
      </c>
      <c r="E1128" s="40" t="str">
        <f>_xlfn.XLOOKUP(Tabla12[[#This Row],[codigo]],Tabla5[codigo],Tabla5[Empleado])</f>
        <v>YAMEL ANTONIO ACOSTA RICARDO</v>
      </c>
      <c r="F1128" s="40" t="str">
        <f>_xlfn.XLOOKUP(Tabla12[[#This Row],[codigo]],Tabla5[codigo],Tabla5[Cargo])</f>
        <v>AUXILIAR ADMINISTRATIVO (A)</v>
      </c>
      <c r="G1128" s="40" t="str">
        <f>_xlfn.XLOOKUP(Tabla12[[#This Row],[codigo]],Tabla5[codigo],Tabla5[Lugar Funciones])</f>
        <v>DEPARTAMENTO DE ANIMACION SOCIOCULTURAL</v>
      </c>
      <c r="H1128" s="43" t="str">
        <f>Tabla12[[#This Row],[TIPO]]</f>
        <v>FIJO</v>
      </c>
      <c r="I1128" s="43" t="e">
        <f>_xlfn.XLOOKUP(Tabla12[[#This Row],[nodoc]],'[1]Temporales 2022'!$B$146:$B$362,'[1]Temporales 2022'!$F$146:$F$362)</f>
        <v>#N/A</v>
      </c>
      <c r="J1128" s="43" t="e">
        <f>_xlfn.XLOOKUP(Tabla12[[#This Row],[nodoc]],'[1]Temporales 2022'!$B$146:$B$362,'[1]Temporales 2022'!$G$146:$G$362)</f>
        <v>#N/A</v>
      </c>
      <c r="K1128" s="43">
        <v>35000</v>
      </c>
      <c r="L1128" s="44">
        <v>0</v>
      </c>
      <c r="M1128" s="43">
        <v>1064</v>
      </c>
      <c r="N1128" s="43">
        <v>1004.5</v>
      </c>
      <c r="O1128" s="44">
        <f>+Tabla12[[#This Row],[sbruto]]-Tabla12[[#This Row],[Impuesto Sobre la R]]-Tabla12[[#This Row],[Seguro Familiar de]]-Tabla12[[#This Row],[AFP]]-Tabla12[[#This Row],[sneto]]</f>
        <v>25</v>
      </c>
      <c r="P1128" s="41">
        <v>32906.5</v>
      </c>
      <c r="Q1128" s="15" t="str" cm="1">
        <f t="array" ref="Q1128">_xlfn.XLOOKUP(Tabla12[[#This Row],[codigo]],Tabla5[codigo],LEFT(Tabla5[Genero],1))</f>
        <v>M</v>
      </c>
      <c r="R1128" s="15" t="str">
        <f>_xlfn.XLOOKUP(Tabla12[[#This Row],[codigo]],Tabla5[codigo],Tabla5[Lugar Funciones Codigo])</f>
        <v>01.83.04.00.02.03</v>
      </c>
    </row>
    <row r="1129" spans="1:18">
      <c r="A1129" s="40" t="s">
        <v>11</v>
      </c>
      <c r="B1129" s="40" t="str">
        <f t="shared" si="17"/>
        <v>2.1.1.1.0100108559832</v>
      </c>
      <c r="C1129" s="40" t="str">
        <f>_xlfn.XLOOKUP(A1129,ctas[Tipo Empleado],ctas[cta])</f>
        <v>2.1.1.1.01</v>
      </c>
      <c r="D1129" s="40" t="s">
        <v>2219</v>
      </c>
      <c r="E1129" s="40" t="str">
        <f>_xlfn.XLOOKUP(Tabla12[[#This Row],[codigo]],Tabla5[codigo],Tabla5[Empleado])</f>
        <v>ANTONIO VENERANDO RAMIREZ MORENO</v>
      </c>
      <c r="F1129" s="40" t="str">
        <f>_xlfn.XLOOKUP(Tabla12[[#This Row],[codigo]],Tabla5[codigo],Tabla5[Cargo])</f>
        <v>SUBDIR.CREATIVIDAD Y PART. POP</v>
      </c>
      <c r="G1129" s="40" t="str">
        <f>_xlfn.XLOOKUP(Tabla12[[#This Row],[codigo]],Tabla5[codigo],Tabla5[Lugar Funciones])</f>
        <v>DEPARTAMENTO DE ANIMACION SOCIOCULTURAL</v>
      </c>
      <c r="H1129" s="43" t="str">
        <f>Tabla12[[#This Row],[TIPO]]</f>
        <v>FIJO</v>
      </c>
      <c r="I1129" s="43" t="e">
        <f>_xlfn.XLOOKUP(Tabla12[[#This Row],[nodoc]],'[1]Temporales 2022'!$B$146:$B$362,'[1]Temporales 2022'!$F$146:$F$362)</f>
        <v>#N/A</v>
      </c>
      <c r="J1129" s="43" t="e">
        <f>_xlfn.XLOOKUP(Tabla12[[#This Row],[nodoc]],'[1]Temporales 2022'!$B$146:$B$362,'[1]Temporales 2022'!$G$146:$G$362)</f>
        <v>#N/A</v>
      </c>
      <c r="K1129" s="43">
        <v>31500</v>
      </c>
      <c r="L1129" s="44">
        <v>0</v>
      </c>
      <c r="M1129" s="43">
        <v>957.6</v>
      </c>
      <c r="N1129" s="43">
        <v>904.05</v>
      </c>
      <c r="O1129" s="44">
        <f>+Tabla12[[#This Row],[sbruto]]-Tabla12[[#This Row],[Impuesto Sobre la R]]-Tabla12[[#This Row],[Seguro Familiar de]]-Tabla12[[#This Row],[AFP]]-Tabla12[[#This Row],[sneto]]</f>
        <v>7913.3500000000022</v>
      </c>
      <c r="P1129" s="41">
        <v>21725</v>
      </c>
      <c r="Q1129" s="15" t="str" cm="1">
        <f t="array" ref="Q1129">_xlfn.XLOOKUP(Tabla12[[#This Row],[codigo]],Tabla5[codigo],LEFT(Tabla5[Genero],1))</f>
        <v>M</v>
      </c>
      <c r="R1129" s="15" t="str">
        <f>_xlfn.XLOOKUP(Tabla12[[#This Row],[codigo]],Tabla5[codigo],Tabla5[Lugar Funciones Codigo])</f>
        <v>01.83.04.00.02.03</v>
      </c>
    </row>
    <row r="1130" spans="1:18">
      <c r="A1130" s="40" t="s">
        <v>11</v>
      </c>
      <c r="B1130" s="40" t="str">
        <f t="shared" si="17"/>
        <v>2.1.1.1.0100104692629</v>
      </c>
      <c r="C1130" s="40" t="str">
        <f>_xlfn.XLOOKUP(A1130,ctas[Tipo Empleado],ctas[cta])</f>
        <v>2.1.1.1.01</v>
      </c>
      <c r="D1130" s="40" t="s">
        <v>2253</v>
      </c>
      <c r="E1130" s="40" t="str">
        <f>_xlfn.XLOOKUP(Tabla12[[#This Row],[codigo]],Tabla5[codigo],Tabla5[Empleado])</f>
        <v>DIONICIO PATIÑO INFANTE</v>
      </c>
      <c r="F1130" s="40" t="str">
        <f>_xlfn.XLOOKUP(Tabla12[[#This Row],[codigo]],Tabla5[codigo],Tabla5[Cargo])</f>
        <v>SUB-DIRECTOR ARTISTICO</v>
      </c>
      <c r="G1130" s="40" t="str">
        <f>_xlfn.XLOOKUP(Tabla12[[#This Row],[codigo]],Tabla5[codigo],Tabla5[Lugar Funciones])</f>
        <v>DEPARTAMENTO DE ANIMACION SOCIOCULTURAL</v>
      </c>
      <c r="H1130" s="43" t="str">
        <f>Tabla12[[#This Row],[TIPO]]</f>
        <v>FIJO</v>
      </c>
      <c r="I1130" s="43" t="e">
        <f>_xlfn.XLOOKUP(Tabla12[[#This Row],[nodoc]],'[1]Temporales 2022'!$B$146:$B$362,'[1]Temporales 2022'!$F$146:$F$362)</f>
        <v>#N/A</v>
      </c>
      <c r="J1130" s="43" t="e">
        <f>_xlfn.XLOOKUP(Tabla12[[#This Row],[nodoc]],'[1]Temporales 2022'!$B$146:$B$362,'[1]Temporales 2022'!$G$146:$G$362)</f>
        <v>#N/A</v>
      </c>
      <c r="K1130" s="43">
        <v>29337</v>
      </c>
      <c r="L1130" s="44">
        <v>0</v>
      </c>
      <c r="M1130" s="43">
        <v>891.84</v>
      </c>
      <c r="N1130" s="43">
        <v>841.97</v>
      </c>
      <c r="O1130" s="44">
        <f>+Tabla12[[#This Row],[sbruto]]-Tabla12[[#This Row],[Impuesto Sobre la R]]-Tabla12[[#This Row],[Seguro Familiar de]]-Tabla12[[#This Row],[AFP]]-Tabla12[[#This Row],[sneto]]</f>
        <v>21090.26</v>
      </c>
      <c r="P1130" s="41">
        <v>6512.93</v>
      </c>
      <c r="Q1130" s="15" t="str" cm="1">
        <f t="array" ref="Q1130">_xlfn.XLOOKUP(Tabla12[[#This Row],[codigo]],Tabla5[codigo],LEFT(Tabla5[Genero],1))</f>
        <v>M</v>
      </c>
      <c r="R1130" s="15" t="str">
        <f>_xlfn.XLOOKUP(Tabla12[[#This Row],[codigo]],Tabla5[codigo],Tabla5[Lugar Funciones Codigo])</f>
        <v>01.83.04.00.02.03</v>
      </c>
    </row>
    <row r="1131" spans="1:18">
      <c r="A1131" s="40" t="s">
        <v>11</v>
      </c>
      <c r="B1131" s="40" t="str">
        <f t="shared" si="17"/>
        <v>2.1.1.1.0100100386010</v>
      </c>
      <c r="C1131" s="40" t="str">
        <f>_xlfn.XLOOKUP(A1131,ctas[Tipo Empleado],ctas[cta])</f>
        <v>2.1.1.1.01</v>
      </c>
      <c r="D1131" s="40" t="s">
        <v>2313</v>
      </c>
      <c r="E1131" s="40" t="str">
        <f>_xlfn.XLOOKUP(Tabla12[[#This Row],[codigo]],Tabla5[codigo],Tabla5[Empleado])</f>
        <v>JHONY RAFAEL RAMIREZ MARTINEZ</v>
      </c>
      <c r="F1131" s="40" t="str">
        <f>_xlfn.XLOOKUP(Tabla12[[#This Row],[codigo]],Tabla5[codigo],Tabla5[Cargo])</f>
        <v>GESTOR CULTURAL</v>
      </c>
      <c r="G1131" s="40" t="str">
        <f>_xlfn.XLOOKUP(Tabla12[[#This Row],[codigo]],Tabla5[codigo],Tabla5[Lugar Funciones])</f>
        <v>VICEMINISTERIO DE CREATIVIDAD Y FORMACION ARTISTICA</v>
      </c>
      <c r="H1131" s="43" t="str">
        <f>Tabla12[[#This Row],[TIPO]]</f>
        <v>FIJO</v>
      </c>
      <c r="I1131" s="43" t="e">
        <f>_xlfn.XLOOKUP(Tabla12[[#This Row],[nodoc]],'[1]Temporales 2022'!$B$146:$B$362,'[1]Temporales 2022'!$F$146:$F$362)</f>
        <v>#N/A</v>
      </c>
      <c r="J1131" s="43" t="e">
        <f>_xlfn.XLOOKUP(Tabla12[[#This Row],[nodoc]],'[1]Temporales 2022'!$B$146:$B$362,'[1]Temporales 2022'!$G$146:$G$362)</f>
        <v>#N/A</v>
      </c>
      <c r="K1131" s="43">
        <v>25000</v>
      </c>
      <c r="L1131" s="44">
        <v>0</v>
      </c>
      <c r="M1131" s="43">
        <v>760</v>
      </c>
      <c r="N1131" s="43">
        <v>717.5</v>
      </c>
      <c r="O1131" s="44">
        <f>+Tabla12[[#This Row],[sbruto]]-Tabla12[[#This Row],[Impuesto Sobre la R]]-Tabla12[[#This Row],[Seguro Familiar de]]-Tabla12[[#This Row],[AFP]]-Tabla12[[#This Row],[sneto]]</f>
        <v>15367.52</v>
      </c>
      <c r="P1131" s="41">
        <v>8154.98</v>
      </c>
      <c r="Q1131" s="15" t="str" cm="1">
        <f t="array" ref="Q1131">_xlfn.XLOOKUP(Tabla12[[#This Row],[codigo]],Tabla5[codigo],LEFT(Tabla5[Genero],1))</f>
        <v>M</v>
      </c>
      <c r="R1131" s="15" t="str">
        <f>_xlfn.XLOOKUP(Tabla12[[#This Row],[codigo]],Tabla5[codigo],Tabla5[Lugar Funciones Codigo])</f>
        <v>01.83.02</v>
      </c>
    </row>
    <row r="1132" spans="1:18">
      <c r="A1132" s="40" t="s">
        <v>11</v>
      </c>
      <c r="B1132" s="40" t="str">
        <f t="shared" si="17"/>
        <v>2.1.1.1.0100104268073</v>
      </c>
      <c r="C1132" s="40" t="str">
        <f>_xlfn.XLOOKUP(A1132,ctas[Tipo Empleado],ctas[cta])</f>
        <v>2.1.1.1.01</v>
      </c>
      <c r="D1132" s="40" t="s">
        <v>2252</v>
      </c>
      <c r="E1132" s="40" t="str">
        <f>_xlfn.XLOOKUP(Tabla12[[#This Row],[codigo]],Tabla5[codigo],Tabla5[Empleado])</f>
        <v>DIOMEDES GUZMAN SUAZO</v>
      </c>
      <c r="F1132" s="40" t="str">
        <f>_xlfn.XLOOKUP(Tabla12[[#This Row],[codigo]],Tabla5[codigo],Tabla5[Cargo])</f>
        <v>COORDINADOR (A) DOCENTE</v>
      </c>
      <c r="G1132" s="40" t="str">
        <f>_xlfn.XLOOKUP(Tabla12[[#This Row],[codigo]],Tabla5[codigo],Tabla5[Lugar Funciones])</f>
        <v>DEPARTAMENTO DE ANIMACION SOCIOCULTURAL</v>
      </c>
      <c r="H1132" s="43" t="str">
        <f>Tabla12[[#This Row],[TIPO]]</f>
        <v>FIJO</v>
      </c>
      <c r="I1132" s="43" t="e">
        <f>_xlfn.XLOOKUP(Tabla12[[#This Row],[nodoc]],'[1]Temporales 2022'!$B$146:$B$362,'[1]Temporales 2022'!$F$146:$F$362)</f>
        <v>#N/A</v>
      </c>
      <c r="J1132" s="43" t="e">
        <f>_xlfn.XLOOKUP(Tabla12[[#This Row],[nodoc]],'[1]Temporales 2022'!$B$146:$B$362,'[1]Temporales 2022'!$G$146:$G$362)</f>
        <v>#N/A</v>
      </c>
      <c r="K1132" s="43">
        <v>16500</v>
      </c>
      <c r="L1132" s="44">
        <v>0</v>
      </c>
      <c r="M1132" s="43">
        <v>501.6</v>
      </c>
      <c r="N1132" s="43">
        <v>473.55</v>
      </c>
      <c r="O1132" s="44">
        <f>+Tabla12[[#This Row],[sbruto]]-Tabla12[[#This Row],[Impuesto Sobre la R]]-Tabla12[[#This Row],[Seguro Familiar de]]-Tabla12[[#This Row],[AFP]]-Tabla12[[#This Row],[sneto]]</f>
        <v>6074.880000000001</v>
      </c>
      <c r="P1132" s="41">
        <v>9449.9699999999993</v>
      </c>
      <c r="Q1132" s="15" t="str" cm="1">
        <f t="array" ref="Q1132">_xlfn.XLOOKUP(Tabla12[[#This Row],[codigo]],Tabla5[codigo],LEFT(Tabla5[Genero],1))</f>
        <v>M</v>
      </c>
      <c r="R1132" s="15" t="str">
        <f>_xlfn.XLOOKUP(Tabla12[[#This Row],[codigo]],Tabla5[codigo],Tabla5[Lugar Funciones Codigo])</f>
        <v>01.83.04.00.02.03</v>
      </c>
    </row>
    <row r="1133" spans="1:18">
      <c r="A1133" s="40" t="s">
        <v>11</v>
      </c>
      <c r="B1133" s="40" t="str">
        <f t="shared" si="17"/>
        <v>2.1.1.1.0100119296101</v>
      </c>
      <c r="C1133" s="40" t="str">
        <f>_xlfn.XLOOKUP(A1133,ctas[Tipo Empleado],ctas[cta])</f>
        <v>2.1.1.1.01</v>
      </c>
      <c r="D1133" s="40" t="s">
        <v>2260</v>
      </c>
      <c r="E1133" s="40" t="str">
        <f>_xlfn.XLOOKUP(Tabla12[[#This Row],[codigo]],Tabla5[codigo],Tabla5[Empleado])</f>
        <v>EDWIN MIGUEL CASTILLO</v>
      </c>
      <c r="F1133" s="40" t="str">
        <f>_xlfn.XLOOKUP(Tabla12[[#This Row],[codigo]],Tabla5[codigo],Tabla5[Cargo])</f>
        <v>AUXILIAR ADMINISTRATIVO (A)</v>
      </c>
      <c r="G1133" s="40" t="str">
        <f>_xlfn.XLOOKUP(Tabla12[[#This Row],[codigo]],Tabla5[codigo],Tabla5[Lugar Funciones])</f>
        <v>DEPARTAMENTO DE ANIMACION SOCIOCULTURAL</v>
      </c>
      <c r="H1133" s="43" t="str">
        <f>Tabla12[[#This Row],[TIPO]]</f>
        <v>FIJO</v>
      </c>
      <c r="I1133" s="43" t="e">
        <f>_xlfn.XLOOKUP(Tabla12[[#This Row],[nodoc]],'[1]Temporales 2022'!$B$146:$B$362,'[1]Temporales 2022'!$F$146:$F$362)</f>
        <v>#N/A</v>
      </c>
      <c r="J1133" s="43" t="e">
        <f>_xlfn.XLOOKUP(Tabla12[[#This Row],[nodoc]],'[1]Temporales 2022'!$B$146:$B$362,'[1]Temporales 2022'!$G$146:$G$362)</f>
        <v>#N/A</v>
      </c>
      <c r="K1133" s="43">
        <v>16500</v>
      </c>
      <c r="L1133" s="44">
        <v>0</v>
      </c>
      <c r="M1133" s="43">
        <v>501.6</v>
      </c>
      <c r="N1133" s="43">
        <v>473.55</v>
      </c>
      <c r="O1133" s="44">
        <f>+Tabla12[[#This Row],[sbruto]]-Tabla12[[#This Row],[Impuesto Sobre la R]]-Tabla12[[#This Row],[Seguro Familiar de]]-Tabla12[[#This Row],[AFP]]-Tabla12[[#This Row],[sneto]]</f>
        <v>25</v>
      </c>
      <c r="P1133" s="41">
        <v>15499.85</v>
      </c>
      <c r="Q1133" s="15" t="str" cm="1">
        <f t="array" ref="Q1133">_xlfn.XLOOKUP(Tabla12[[#This Row],[codigo]],Tabla5[codigo],LEFT(Tabla5[Genero],1))</f>
        <v>M</v>
      </c>
      <c r="R1133" s="15" t="str">
        <f>_xlfn.XLOOKUP(Tabla12[[#This Row],[codigo]],Tabla5[codigo],Tabla5[Lugar Funciones Codigo])</f>
        <v>01.83.04.00.02.03</v>
      </c>
    </row>
    <row r="1134" spans="1:18">
      <c r="A1134" s="40" t="s">
        <v>11</v>
      </c>
      <c r="B1134" s="40" t="str">
        <f t="shared" si="17"/>
        <v>2.1.1.1.0100109045138</v>
      </c>
      <c r="C1134" s="40" t="str">
        <f>_xlfn.XLOOKUP(A1134,ctas[Tipo Empleado],ctas[cta])</f>
        <v>2.1.1.1.01</v>
      </c>
      <c r="D1134" s="40" t="s">
        <v>2279</v>
      </c>
      <c r="E1134" s="40" t="str">
        <f>_xlfn.XLOOKUP(Tabla12[[#This Row],[codigo]],Tabla5[codigo],Tabla5[Empleado])</f>
        <v>FRANCISCO ARAMIS POLANCO ORTIZ</v>
      </c>
      <c r="F1134" s="40" t="str">
        <f>_xlfn.XLOOKUP(Tabla12[[#This Row],[codigo]],Tabla5[codigo],Tabla5[Cargo])</f>
        <v>COORDINADOR (A) DOCENTE</v>
      </c>
      <c r="G1134" s="40" t="str">
        <f>_xlfn.XLOOKUP(Tabla12[[#This Row],[codigo]],Tabla5[codigo],Tabla5[Lugar Funciones])</f>
        <v>DEPARTAMENTO DE ANIMACION SOCIOCULTURAL</v>
      </c>
      <c r="H1134" s="43" t="str">
        <f>Tabla12[[#This Row],[TIPO]]</f>
        <v>FIJO</v>
      </c>
      <c r="I1134" s="43" t="e">
        <f>_xlfn.XLOOKUP(Tabla12[[#This Row],[nodoc]],'[1]Temporales 2022'!$B$146:$B$362,'[1]Temporales 2022'!$F$146:$F$362)</f>
        <v>#N/A</v>
      </c>
      <c r="J1134" s="43" t="e">
        <f>_xlfn.XLOOKUP(Tabla12[[#This Row],[nodoc]],'[1]Temporales 2022'!$B$146:$B$362,'[1]Temporales 2022'!$G$146:$G$362)</f>
        <v>#N/A</v>
      </c>
      <c r="K1134" s="43">
        <v>16500</v>
      </c>
      <c r="L1134" s="44">
        <v>0</v>
      </c>
      <c r="M1134" s="43">
        <v>501.6</v>
      </c>
      <c r="N1134" s="43">
        <v>473.55</v>
      </c>
      <c r="O1134" s="44">
        <f>+Tabla12[[#This Row],[sbruto]]-Tabla12[[#This Row],[Impuesto Sobre la R]]-Tabla12[[#This Row],[Seguro Familiar de]]-Tabla12[[#This Row],[AFP]]-Tabla12[[#This Row],[sneto]]</f>
        <v>2107.25</v>
      </c>
      <c r="P1134" s="41">
        <v>13417.6</v>
      </c>
      <c r="Q1134" s="15" t="str" cm="1">
        <f t="array" ref="Q1134">_xlfn.XLOOKUP(Tabla12[[#This Row],[codigo]],Tabla5[codigo],LEFT(Tabla5[Genero],1))</f>
        <v>M</v>
      </c>
      <c r="R1134" s="15" t="str">
        <f>_xlfn.XLOOKUP(Tabla12[[#This Row],[codigo]],Tabla5[codigo],Tabla5[Lugar Funciones Codigo])</f>
        <v>01.83.04.00.02.03</v>
      </c>
    </row>
    <row r="1135" spans="1:18">
      <c r="A1135" s="40" t="s">
        <v>11</v>
      </c>
      <c r="B1135" s="40" t="str">
        <f t="shared" si="17"/>
        <v>2.1.1.1.0100118100270</v>
      </c>
      <c r="C1135" s="40" t="str">
        <f>_xlfn.XLOOKUP(A1135,ctas[Tipo Empleado],ctas[cta])</f>
        <v>2.1.1.1.01</v>
      </c>
      <c r="D1135" s="40" t="s">
        <v>2324</v>
      </c>
      <c r="E1135" s="40" t="str">
        <f>_xlfn.XLOOKUP(Tabla12[[#This Row],[codigo]],Tabla5[codigo],Tabla5[Empleado])</f>
        <v>JOSE LUIS RODRIGUEZ GUILLEN</v>
      </c>
      <c r="F1135" s="40" t="str">
        <f>_xlfn.XLOOKUP(Tabla12[[#This Row],[codigo]],Tabla5[codigo],Tabla5[Cargo])</f>
        <v>DIRECTOR (A)</v>
      </c>
      <c r="G1135" s="40" t="str">
        <f>_xlfn.XLOOKUP(Tabla12[[#This Row],[codigo]],Tabla5[codigo],Tabla5[Lugar Funciones])</f>
        <v>DEPARTAMENTO DE CULTURA BARRIAL</v>
      </c>
      <c r="H1135" s="43" t="str">
        <f>Tabla12[[#This Row],[TIPO]]</f>
        <v>FIJO</v>
      </c>
      <c r="I1135" s="43" t="e">
        <f>_xlfn.XLOOKUP(Tabla12[[#This Row],[nodoc]],'[1]Temporales 2022'!$B$146:$B$362,'[1]Temporales 2022'!$F$146:$F$362)</f>
        <v>#N/A</v>
      </c>
      <c r="J1135" s="43" t="e">
        <f>_xlfn.XLOOKUP(Tabla12[[#This Row],[nodoc]],'[1]Temporales 2022'!$B$146:$B$362,'[1]Temporales 2022'!$G$146:$G$362)</f>
        <v>#N/A</v>
      </c>
      <c r="K1135" s="43">
        <v>115000</v>
      </c>
      <c r="L1135" s="43">
        <v>15633.74</v>
      </c>
      <c r="M1135" s="43">
        <v>3496</v>
      </c>
      <c r="N1135" s="43">
        <v>3300.5</v>
      </c>
      <c r="O1135" s="44">
        <f>+Tabla12[[#This Row],[sbruto]]-Tabla12[[#This Row],[Impuesto Sobre la R]]-Tabla12[[#This Row],[Seguro Familiar de]]-Tabla12[[#This Row],[AFP]]-Tabla12[[#This Row],[sneto]]</f>
        <v>25</v>
      </c>
      <c r="P1135" s="41">
        <v>92544.76</v>
      </c>
      <c r="Q1135" s="15" t="str" cm="1">
        <f t="array" ref="Q1135">_xlfn.XLOOKUP(Tabla12[[#This Row],[codigo]],Tabla5[codigo],LEFT(Tabla5[Genero],1))</f>
        <v>M</v>
      </c>
      <c r="R1135" s="15" t="str">
        <f>_xlfn.XLOOKUP(Tabla12[[#This Row],[codigo]],Tabla5[codigo],Tabla5[Lugar Funciones Codigo])</f>
        <v>01.83.04.00.02.04</v>
      </c>
    </row>
    <row r="1136" spans="1:18">
      <c r="A1136" s="40" t="s">
        <v>11</v>
      </c>
      <c r="B1136" s="40" t="str">
        <f t="shared" si="17"/>
        <v>2.1.1.1.0100101954717</v>
      </c>
      <c r="C1136" s="40" t="str">
        <f>_xlfn.XLOOKUP(A1136,ctas[Tipo Empleado],ctas[cta])</f>
        <v>2.1.1.1.01</v>
      </c>
      <c r="D1136" s="40" t="s">
        <v>2887</v>
      </c>
      <c r="E1136" s="40" t="str">
        <f>_xlfn.XLOOKUP(Tabla12[[#This Row],[codigo]],Tabla5[codigo],Tabla5[Empleado])</f>
        <v>LAURA DEL PILAR GIL FIALLO</v>
      </c>
      <c r="F1136" s="40" t="str">
        <f>_xlfn.XLOOKUP(Tabla12[[#This Row],[codigo]],Tabla5[codigo],Tabla5[Cargo])</f>
        <v>DIRECTOR (A)</v>
      </c>
      <c r="G1136" s="40" t="str">
        <f>_xlfn.XLOOKUP(Tabla12[[#This Row],[codigo]],Tabla5[codigo],Tabla5[Lugar Funciones])</f>
        <v>DIRECCION GENERAL DEL LIBRO Y LA LECTURA</v>
      </c>
      <c r="H1136" s="43" t="str">
        <f>Tabla12[[#This Row],[TIPO]]</f>
        <v>FIJO</v>
      </c>
      <c r="I1136" s="43" t="e">
        <f>_xlfn.XLOOKUP(Tabla12[[#This Row],[nodoc]],'[1]Temporales 2022'!$B$146:$B$362,'[1]Temporales 2022'!$F$146:$F$362)</f>
        <v>#N/A</v>
      </c>
      <c r="J1136" s="43" t="e">
        <f>_xlfn.XLOOKUP(Tabla12[[#This Row],[nodoc]],'[1]Temporales 2022'!$B$146:$B$362,'[1]Temporales 2022'!$G$146:$G$362)</f>
        <v>#N/A</v>
      </c>
      <c r="K1136" s="43">
        <v>140000</v>
      </c>
      <c r="L1136" s="43">
        <v>21514.37</v>
      </c>
      <c r="M1136" s="43">
        <v>4256</v>
      </c>
      <c r="N1136" s="43">
        <v>4018</v>
      </c>
      <c r="O1136" s="44">
        <f>+Tabla12[[#This Row],[sbruto]]-Tabla12[[#This Row],[Impuesto Sobre la R]]-Tabla12[[#This Row],[Seguro Familiar de]]-Tabla12[[#This Row],[AFP]]-Tabla12[[#This Row],[sneto]]</f>
        <v>75</v>
      </c>
      <c r="P1136" s="41">
        <v>110136.63</v>
      </c>
      <c r="Q1136" s="15" t="str" cm="1">
        <f t="array" ref="Q1136">_xlfn.XLOOKUP(Tabla12[[#This Row],[codigo]],Tabla5[codigo],LEFT(Tabla5[Genero],1))</f>
        <v>F</v>
      </c>
      <c r="R1136" s="15" t="str">
        <f>_xlfn.XLOOKUP(Tabla12[[#This Row],[codigo]],Tabla5[codigo],Tabla5[Lugar Funciones Codigo])</f>
        <v>01.83.04.01</v>
      </c>
    </row>
    <row r="1137" spans="1:18">
      <c r="A1137" s="40" t="s">
        <v>11</v>
      </c>
      <c r="B1137" s="40" t="str">
        <f t="shared" si="17"/>
        <v>2.1.1.1.0100100806652</v>
      </c>
      <c r="C1137" s="40" t="str">
        <f>_xlfn.XLOOKUP(A1137,ctas[Tipo Empleado],ctas[cta])</f>
        <v>2.1.1.1.01</v>
      </c>
      <c r="D1137" s="40" t="s">
        <v>2828</v>
      </c>
      <c r="E1137" s="40" t="str">
        <f>_xlfn.XLOOKUP(Tabla12[[#This Row],[codigo]],Tabla5[codigo],Tabla5[Empleado])</f>
        <v>FERNELY ALBERTO LEBRON</v>
      </c>
      <c r="F1137" s="40" t="str">
        <f>_xlfn.XLOOKUP(Tabla12[[#This Row],[codigo]],Tabla5[codigo],Tabla5[Cargo])</f>
        <v>ENCARGADO DE DISEÑO GRAFICO</v>
      </c>
      <c r="G1137" s="40" t="str">
        <f>_xlfn.XLOOKUP(Tabla12[[#This Row],[codigo]],Tabla5[codigo],Tabla5[Lugar Funciones])</f>
        <v>DIRECCION GENERAL DEL LIBRO Y LA LECTURA</v>
      </c>
      <c r="H1137" s="43" t="str">
        <f>Tabla12[[#This Row],[TIPO]]</f>
        <v>FIJO</v>
      </c>
      <c r="I1137" s="43" t="e">
        <f>_xlfn.XLOOKUP(Tabla12[[#This Row],[nodoc]],'[1]Temporales 2022'!$B$146:$B$362,'[1]Temporales 2022'!$F$146:$F$362)</f>
        <v>#N/A</v>
      </c>
      <c r="J1137" s="43" t="e">
        <f>_xlfn.XLOOKUP(Tabla12[[#This Row],[nodoc]],'[1]Temporales 2022'!$B$146:$B$362,'[1]Temporales 2022'!$G$146:$G$362)</f>
        <v>#N/A</v>
      </c>
      <c r="K1137" s="43">
        <v>115000</v>
      </c>
      <c r="L1137" s="43">
        <v>15633.74</v>
      </c>
      <c r="M1137" s="43">
        <v>3496</v>
      </c>
      <c r="N1137" s="43">
        <v>3300.5</v>
      </c>
      <c r="O1137" s="44">
        <f>+Tabla12[[#This Row],[sbruto]]-Tabla12[[#This Row],[Impuesto Sobre la R]]-Tabla12[[#This Row],[Seguro Familiar de]]-Tabla12[[#This Row],[AFP]]-Tabla12[[#This Row],[sneto]]</f>
        <v>25</v>
      </c>
      <c r="P1137" s="41">
        <v>92544.76</v>
      </c>
      <c r="Q1137" s="15" t="str" cm="1">
        <f t="array" ref="Q1137">_xlfn.XLOOKUP(Tabla12[[#This Row],[codigo]],Tabla5[codigo],LEFT(Tabla5[Genero],1))</f>
        <v>M</v>
      </c>
      <c r="R1137" s="15" t="str">
        <f>_xlfn.XLOOKUP(Tabla12[[#This Row],[codigo]],Tabla5[codigo],Tabla5[Lugar Funciones Codigo])</f>
        <v>01.83.04.01</v>
      </c>
    </row>
    <row r="1138" spans="1:18">
      <c r="A1138" s="40" t="s">
        <v>11</v>
      </c>
      <c r="B1138" s="40" t="str">
        <f t="shared" si="17"/>
        <v>2.1.1.1.0100105306864</v>
      </c>
      <c r="C1138" s="40" t="str">
        <f>_xlfn.XLOOKUP(A1138,ctas[Tipo Empleado],ctas[cta])</f>
        <v>2.1.1.1.01</v>
      </c>
      <c r="D1138" s="40" t="s">
        <v>2831</v>
      </c>
      <c r="E1138" s="40" t="str">
        <f>_xlfn.XLOOKUP(Tabla12[[#This Row],[codigo]],Tabla5[codigo],Tabla5[Empleado])</f>
        <v>FLORA MATOS BAEZ</v>
      </c>
      <c r="F1138" s="40" t="str">
        <f>_xlfn.XLOOKUP(Tabla12[[#This Row],[codigo]],Tabla5[codigo],Tabla5[Cargo])</f>
        <v>SECRETARIA</v>
      </c>
      <c r="G1138" s="40" t="str">
        <f>_xlfn.XLOOKUP(Tabla12[[#This Row],[codigo]],Tabla5[codigo],Tabla5[Lugar Funciones])</f>
        <v>DIRECCION GENERAL DEL LIBRO Y LA LECTURA</v>
      </c>
      <c r="H1138" s="45" t="str">
        <f>Tabla12[[#This Row],[TIPO]]</f>
        <v>FIJO</v>
      </c>
      <c r="I1138" s="45" t="e">
        <f>_xlfn.XLOOKUP(Tabla12[[#This Row],[nodoc]],'[1]Temporales 2022'!$B$146:$B$362,'[1]Temporales 2022'!$F$146:$F$362)</f>
        <v>#N/A</v>
      </c>
      <c r="J1138" s="45" t="e">
        <f>_xlfn.XLOOKUP(Tabla12[[#This Row],[nodoc]],'[1]Temporales 2022'!$B$146:$B$362,'[1]Temporales 2022'!$G$146:$G$362)</f>
        <v>#N/A</v>
      </c>
      <c r="K1138" s="43">
        <v>31500</v>
      </c>
      <c r="L1138" s="46">
        <v>0</v>
      </c>
      <c r="M1138" s="43">
        <v>957.6</v>
      </c>
      <c r="N1138" s="43">
        <v>904.05</v>
      </c>
      <c r="O1138" s="44">
        <f>+Tabla12[[#This Row],[sbruto]]-Tabla12[[#This Row],[Impuesto Sobre la R]]-Tabla12[[#This Row],[Seguro Familiar de]]-Tabla12[[#This Row],[AFP]]-Tabla12[[#This Row],[sneto]]</f>
        <v>23454.47</v>
      </c>
      <c r="P1138" s="41">
        <v>6183.88</v>
      </c>
      <c r="Q1138" s="15" t="str" cm="1">
        <f t="array" ref="Q1138">_xlfn.XLOOKUP(Tabla12[[#This Row],[codigo]],Tabla5[codigo],LEFT(Tabla5[Genero],1))</f>
        <v>F</v>
      </c>
      <c r="R1138" s="15" t="str">
        <f>_xlfn.XLOOKUP(Tabla12[[#This Row],[codigo]],Tabla5[codigo],Tabla5[Lugar Funciones Codigo])</f>
        <v>01.83.04.01</v>
      </c>
    </row>
    <row r="1139" spans="1:18">
      <c r="A1139" s="40" t="s">
        <v>11</v>
      </c>
      <c r="B1139" s="40" t="str">
        <f t="shared" si="17"/>
        <v>2.1.1.1.0100109163535</v>
      </c>
      <c r="C1139" s="40" t="str">
        <f>_xlfn.XLOOKUP(A1139,ctas[Tipo Empleado],ctas[cta])</f>
        <v>2.1.1.1.01</v>
      </c>
      <c r="D1139" s="40" t="s">
        <v>2841</v>
      </c>
      <c r="E1139" s="40" t="str">
        <f>_xlfn.XLOOKUP(Tabla12[[#This Row],[codigo]],Tabla5[codigo],Tabla5[Empleado])</f>
        <v>GILDA ADAMES MARTINEZ</v>
      </c>
      <c r="F1139" s="40" t="str">
        <f>_xlfn.XLOOKUP(Tabla12[[#This Row],[codigo]],Tabla5[codigo],Tabla5[Cargo])</f>
        <v>ENC. PROCESOS TECNICOS</v>
      </c>
      <c r="G1139" s="40" t="str">
        <f>_xlfn.XLOOKUP(Tabla12[[#This Row],[codigo]],Tabla5[codigo],Tabla5[Lugar Funciones])</f>
        <v>DIRECCION GENERAL DEL LIBRO Y LA LECTURA</v>
      </c>
      <c r="H1139" s="43" t="str">
        <f>Tabla12[[#This Row],[TIPO]]</f>
        <v>FIJO</v>
      </c>
      <c r="I1139" s="43" t="e">
        <f>_xlfn.XLOOKUP(Tabla12[[#This Row],[nodoc]],'[1]Temporales 2022'!$B$146:$B$362,'[1]Temporales 2022'!$F$146:$F$362)</f>
        <v>#N/A</v>
      </c>
      <c r="J1139" s="43" t="e">
        <f>_xlfn.XLOOKUP(Tabla12[[#This Row],[nodoc]],'[1]Temporales 2022'!$B$146:$B$362,'[1]Temporales 2022'!$G$146:$G$362)</f>
        <v>#N/A</v>
      </c>
      <c r="K1139" s="43">
        <v>21764.27</v>
      </c>
      <c r="L1139" s="44">
        <v>0</v>
      </c>
      <c r="M1139" s="43">
        <v>661.63</v>
      </c>
      <c r="N1139" s="43">
        <v>624.63</v>
      </c>
      <c r="O1139" s="44">
        <f>+Tabla12[[#This Row],[sbruto]]-Tabla12[[#This Row],[Impuesto Sobre la R]]-Tabla12[[#This Row],[Seguro Familiar de]]-Tabla12[[#This Row],[AFP]]-Tabla12[[#This Row],[sneto]]</f>
        <v>75</v>
      </c>
      <c r="P1139" s="41">
        <v>20403.009999999998</v>
      </c>
      <c r="Q1139" s="15" t="str" cm="1">
        <f t="array" ref="Q1139">_xlfn.XLOOKUP(Tabla12[[#This Row],[codigo]],Tabla5[codigo],LEFT(Tabla5[Genero],1))</f>
        <v>F</v>
      </c>
      <c r="R1139" s="15" t="str">
        <f>_xlfn.XLOOKUP(Tabla12[[#This Row],[codigo]],Tabla5[codigo],Tabla5[Lugar Funciones Codigo])</f>
        <v>01.83.04.01</v>
      </c>
    </row>
    <row r="1140" spans="1:18">
      <c r="A1140" s="40" t="s">
        <v>11</v>
      </c>
      <c r="B1140" s="40" t="str">
        <f t="shared" si="17"/>
        <v>2.1.1.1.0100116981531</v>
      </c>
      <c r="C1140" s="40" t="str">
        <f>_xlfn.XLOOKUP(A1140,ctas[Tipo Empleado],ctas[cta])</f>
        <v>2.1.1.1.01</v>
      </c>
      <c r="D1140" s="40" t="s">
        <v>2824</v>
      </c>
      <c r="E1140" s="40" t="str">
        <f>_xlfn.XLOOKUP(Tabla12[[#This Row],[codigo]],Tabla5[codigo],Tabla5[Empleado])</f>
        <v>FELIX VILLALONA CEDEÑO</v>
      </c>
      <c r="F1140" s="40" t="str">
        <f>_xlfn.XLOOKUP(Tabla12[[#This Row],[codigo]],Tabla5[codigo],Tabla5[Cargo])</f>
        <v>ASISTENTE DEL DIRECTOR</v>
      </c>
      <c r="G1140" s="40" t="str">
        <f>_xlfn.XLOOKUP(Tabla12[[#This Row],[codigo]],Tabla5[codigo],Tabla5[Lugar Funciones])</f>
        <v>DIRECCION GENERAL DEL LIBRO Y LA LECTURA</v>
      </c>
      <c r="H1140" s="45" t="str">
        <f>Tabla12[[#This Row],[TIPO]]</f>
        <v>FIJO</v>
      </c>
      <c r="I1140" s="45" t="e">
        <f>_xlfn.XLOOKUP(Tabla12[[#This Row],[nodoc]],'[1]Temporales 2022'!$B$146:$B$362,'[1]Temporales 2022'!$F$146:$F$362)</f>
        <v>#N/A</v>
      </c>
      <c r="J1140" s="45" t="e">
        <f>_xlfn.XLOOKUP(Tabla12[[#This Row],[nodoc]],'[1]Temporales 2022'!$B$146:$B$362,'[1]Temporales 2022'!$G$146:$G$362)</f>
        <v>#N/A</v>
      </c>
      <c r="K1140" s="43">
        <v>21378.5</v>
      </c>
      <c r="L1140" s="46">
        <v>0</v>
      </c>
      <c r="M1140" s="43">
        <v>649.91</v>
      </c>
      <c r="N1140" s="43">
        <v>613.55999999999995</v>
      </c>
      <c r="O1140" s="44">
        <f>+Tabla12[[#This Row],[sbruto]]-Tabla12[[#This Row],[Impuesto Sobre la R]]-Tabla12[[#This Row],[Seguro Familiar de]]-Tabla12[[#This Row],[AFP]]-Tabla12[[#This Row],[sneto]]</f>
        <v>11824.859999999999</v>
      </c>
      <c r="P1140" s="41">
        <v>8290.17</v>
      </c>
      <c r="Q1140" s="15" t="str" cm="1">
        <f t="array" ref="Q1140">_xlfn.XLOOKUP(Tabla12[[#This Row],[codigo]],Tabla5[codigo],LEFT(Tabla5[Genero],1))</f>
        <v>M</v>
      </c>
      <c r="R1140" s="15" t="str">
        <f>_xlfn.XLOOKUP(Tabla12[[#This Row],[codigo]],Tabla5[codigo],Tabla5[Lugar Funciones Codigo])</f>
        <v>01.83.04.01</v>
      </c>
    </row>
    <row r="1141" spans="1:18">
      <c r="A1141" s="40" t="s">
        <v>11</v>
      </c>
      <c r="B1141" s="40" t="str">
        <f t="shared" si="17"/>
        <v>2.1.1.1.0100104231154</v>
      </c>
      <c r="C1141" s="40" t="str">
        <f>_xlfn.XLOOKUP(A1141,ctas[Tipo Empleado],ctas[cta])</f>
        <v>2.1.1.1.01</v>
      </c>
      <c r="D1141" s="40" t="s">
        <v>2944</v>
      </c>
      <c r="E1141" s="40" t="str">
        <f>_xlfn.XLOOKUP(Tabla12[[#This Row],[codigo]],Tabla5[codigo],Tabla5[Empleado])</f>
        <v>VICTOR MANUEL BIDO ACEVEDO</v>
      </c>
      <c r="F1141" s="40" t="str">
        <f>_xlfn.XLOOKUP(Tabla12[[#This Row],[codigo]],Tabla5[codigo],Tabla5[Cargo])</f>
        <v>ENCARGADO (A)</v>
      </c>
      <c r="G1141" s="40" t="str">
        <f>_xlfn.XLOOKUP(Tabla12[[#This Row],[codigo]],Tabla5[codigo],Tabla5[Lugar Funciones])</f>
        <v>DIRECCION GENERAL DEL LIBRO Y LA LECTURA</v>
      </c>
      <c r="H1141" s="43" t="str">
        <f>Tabla12[[#This Row],[TIPO]]</f>
        <v>FIJO</v>
      </c>
      <c r="I1141" s="43" t="e">
        <f>_xlfn.XLOOKUP(Tabla12[[#This Row],[nodoc]],'[1]Temporales 2022'!$B$146:$B$362,'[1]Temporales 2022'!$F$146:$F$362)</f>
        <v>#N/A</v>
      </c>
      <c r="J1141" s="43" t="e">
        <f>_xlfn.XLOOKUP(Tabla12[[#This Row],[nodoc]],'[1]Temporales 2022'!$B$146:$B$362,'[1]Temporales 2022'!$G$146:$G$362)</f>
        <v>#N/A</v>
      </c>
      <c r="K1141" s="43">
        <v>12650</v>
      </c>
      <c r="L1141" s="44">
        <v>0</v>
      </c>
      <c r="M1141" s="43">
        <v>384.56</v>
      </c>
      <c r="N1141" s="43">
        <v>363.06</v>
      </c>
      <c r="O1141" s="44">
        <f>+Tabla12[[#This Row],[sbruto]]-Tabla12[[#This Row],[Impuesto Sobre la R]]-Tabla12[[#This Row],[Seguro Familiar de]]-Tabla12[[#This Row],[AFP]]-Tabla12[[#This Row],[sneto]]</f>
        <v>75.000000000001819</v>
      </c>
      <c r="P1141" s="41">
        <v>11827.38</v>
      </c>
      <c r="Q1141" s="15" t="str" cm="1">
        <f t="array" ref="Q1141">_xlfn.XLOOKUP(Tabla12[[#This Row],[codigo]],Tabla5[codigo],LEFT(Tabla5[Genero],1))</f>
        <v>M</v>
      </c>
      <c r="R1141" s="15" t="str">
        <f>_xlfn.XLOOKUP(Tabla12[[#This Row],[codigo]],Tabla5[codigo],Tabla5[Lugar Funciones Codigo])</f>
        <v>01.83.04.01</v>
      </c>
    </row>
    <row r="1142" spans="1:18">
      <c r="A1142" s="40" t="s">
        <v>11</v>
      </c>
      <c r="B1142" s="40" t="str">
        <f t="shared" si="17"/>
        <v>2.1.1.1.0101100067154</v>
      </c>
      <c r="C1142" s="40" t="str">
        <f>_xlfn.XLOOKUP(A1142,ctas[Tipo Empleado],ctas[cta])</f>
        <v>2.1.1.1.01</v>
      </c>
      <c r="D1142" s="40" t="s">
        <v>2765</v>
      </c>
      <c r="E1142" s="40" t="str">
        <f>_xlfn.XLOOKUP(Tabla12[[#This Row],[codigo]],Tabla5[codigo],Tabla5[Empleado])</f>
        <v>AGRIPINA SOLER LAGARES</v>
      </c>
      <c r="F1142" s="40" t="str">
        <f>_xlfn.XLOOKUP(Tabla12[[#This Row],[codigo]],Tabla5[codigo],Tabla5[Cargo])</f>
        <v>GUIA</v>
      </c>
      <c r="G1142" s="40" t="str">
        <f>_xlfn.XLOOKUP(Tabla12[[#This Row],[codigo]],Tabla5[codigo],Tabla5[Lugar Funciones])</f>
        <v>DIRECCION GENERAL DEL LIBRO Y LA LECTURA</v>
      </c>
      <c r="H1142" s="43" t="str">
        <f>Tabla12[[#This Row],[TIPO]]</f>
        <v>FIJO</v>
      </c>
      <c r="I1142" s="43" t="e">
        <f>_xlfn.XLOOKUP(Tabla12[[#This Row],[nodoc]],'[1]Temporales 2022'!$B$146:$B$362,'[1]Temporales 2022'!$F$146:$F$362)</f>
        <v>#N/A</v>
      </c>
      <c r="J1142" s="43" t="e">
        <f>_xlfn.XLOOKUP(Tabla12[[#This Row],[nodoc]],'[1]Temporales 2022'!$B$146:$B$362,'[1]Temporales 2022'!$G$146:$G$362)</f>
        <v>#N/A</v>
      </c>
      <c r="K1142" s="43">
        <v>10000</v>
      </c>
      <c r="L1142" s="44">
        <v>0</v>
      </c>
      <c r="M1142" s="43">
        <v>304</v>
      </c>
      <c r="N1142" s="43">
        <v>287</v>
      </c>
      <c r="O1142" s="44">
        <f>+Tabla12[[#This Row],[sbruto]]-Tabla12[[#This Row],[Impuesto Sobre la R]]-Tabla12[[#This Row],[Seguro Familiar de]]-Tabla12[[#This Row],[AFP]]-Tabla12[[#This Row],[sneto]]</f>
        <v>75</v>
      </c>
      <c r="P1142" s="41">
        <v>9334</v>
      </c>
      <c r="Q1142" s="15" t="str" cm="1">
        <f t="array" ref="Q1142">_xlfn.XLOOKUP(Tabla12[[#This Row],[codigo]],Tabla5[codigo],LEFT(Tabla5[Genero],1))</f>
        <v>F</v>
      </c>
      <c r="R1142" s="15" t="str">
        <f>_xlfn.XLOOKUP(Tabla12[[#This Row],[codigo]],Tabla5[codigo],Tabla5[Lugar Funciones Codigo])</f>
        <v>01.83.04.01</v>
      </c>
    </row>
    <row r="1143" spans="1:18">
      <c r="A1143" s="40" t="s">
        <v>11</v>
      </c>
      <c r="B1143" s="40" t="str">
        <f t="shared" si="17"/>
        <v>2.1.1.1.0100100896901</v>
      </c>
      <c r="C1143" s="40" t="str">
        <f>_xlfn.XLOOKUP(A1143,ctas[Tipo Empleado],ctas[cta])</f>
        <v>2.1.1.1.01</v>
      </c>
      <c r="D1143" s="40" t="s">
        <v>2858</v>
      </c>
      <c r="E1143" s="40" t="str">
        <f>_xlfn.XLOOKUP(Tabla12[[#This Row],[codigo]],Tabla5[codigo],Tabla5[Empleado])</f>
        <v>JOAN MANUEL FERRER RODRIGUEZ</v>
      </c>
      <c r="F1143" s="40" t="str">
        <f>_xlfn.XLOOKUP(Tabla12[[#This Row],[codigo]],Tabla5[codigo],Tabla5[Cargo])</f>
        <v>DIRECTOR (A)</v>
      </c>
      <c r="G1143" s="40" t="str">
        <f>_xlfn.XLOOKUP(Tabla12[[#This Row],[codigo]],Tabla5[codigo],Tabla5[Lugar Funciones])</f>
        <v>DIRECCION DE FERIA DEL LIBRO</v>
      </c>
      <c r="H1143" s="45" t="str">
        <f>Tabla12[[#This Row],[TIPO]]</f>
        <v>FIJO</v>
      </c>
      <c r="I1143" s="45" t="e">
        <f>_xlfn.XLOOKUP(Tabla12[[#This Row],[nodoc]],'[1]Temporales 2022'!$B$146:$B$362,'[1]Temporales 2022'!$F$146:$F$362)</f>
        <v>#N/A</v>
      </c>
      <c r="J1143" s="45" t="e">
        <f>_xlfn.XLOOKUP(Tabla12[[#This Row],[nodoc]],'[1]Temporales 2022'!$B$146:$B$362,'[1]Temporales 2022'!$G$146:$G$362)</f>
        <v>#N/A</v>
      </c>
      <c r="K1143" s="43">
        <v>145000</v>
      </c>
      <c r="L1143" s="45">
        <v>22690.49</v>
      </c>
      <c r="M1143" s="43">
        <v>4408</v>
      </c>
      <c r="N1143" s="43">
        <v>4161.5</v>
      </c>
      <c r="O1143" s="44">
        <f>+Tabla12[[#This Row],[sbruto]]-Tabla12[[#This Row],[Impuesto Sobre la R]]-Tabla12[[#This Row],[Seguro Familiar de]]-Tabla12[[#This Row],[AFP]]-Tabla12[[#This Row],[sneto]]</f>
        <v>25</v>
      </c>
      <c r="P1143" s="41">
        <v>113715.01</v>
      </c>
      <c r="Q1143" s="15" t="str" cm="1">
        <f t="array" ref="Q1143">_xlfn.XLOOKUP(Tabla12[[#This Row],[codigo]],Tabla5[codigo],LEFT(Tabla5[Genero],1))</f>
        <v>M</v>
      </c>
      <c r="R1143" s="15" t="str">
        <f>_xlfn.XLOOKUP(Tabla12[[#This Row],[codigo]],Tabla5[codigo],Tabla5[Lugar Funciones Codigo])</f>
        <v>01.83.04.01.01</v>
      </c>
    </row>
    <row r="1144" spans="1:18">
      <c r="A1144" s="40" t="s">
        <v>11</v>
      </c>
      <c r="B1144" s="40" t="str">
        <f t="shared" si="17"/>
        <v>2.1.1.1.0100100865476</v>
      </c>
      <c r="C1144" s="40" t="str">
        <f>_xlfn.XLOOKUP(A1144,ctas[Tipo Empleado],ctas[cta])</f>
        <v>2.1.1.1.01</v>
      </c>
      <c r="D1144" s="40" t="s">
        <v>2338</v>
      </c>
      <c r="E1144" s="40" t="str">
        <f>_xlfn.XLOOKUP(Tabla12[[#This Row],[codigo]],Tabla5[codigo],Tabla5[Empleado])</f>
        <v>JULIA CRISTINA HEINSEN GUERRA</v>
      </c>
      <c r="F1144" s="40" t="str">
        <f>_xlfn.XLOOKUP(Tabla12[[#This Row],[codigo]],Tabla5[codigo],Tabla5[Cargo])</f>
        <v>MIEMBRO</v>
      </c>
      <c r="G1144" s="40" t="str">
        <f>_xlfn.XLOOKUP(Tabla12[[#This Row],[codigo]],Tabla5[codigo],Tabla5[Lugar Funciones])</f>
        <v>CONSEJO INTERSECTORIAL PARA LA POLITICA DEL LIBRO, LA LECTURA Y LAS BIBLIOTECAS</v>
      </c>
      <c r="H1144" s="43" t="str">
        <f>Tabla12[[#This Row],[TIPO]]</f>
        <v>FIJO</v>
      </c>
      <c r="I1144" s="43" t="e">
        <f>_xlfn.XLOOKUP(Tabla12[[#This Row],[nodoc]],'[1]Temporales 2022'!$B$146:$B$362,'[1]Temporales 2022'!$F$146:$F$362)</f>
        <v>#N/A</v>
      </c>
      <c r="J1144" s="43" t="e">
        <f>_xlfn.XLOOKUP(Tabla12[[#This Row],[nodoc]],'[1]Temporales 2022'!$B$146:$B$362,'[1]Temporales 2022'!$G$146:$G$362)</f>
        <v>#N/A</v>
      </c>
      <c r="K1144" s="43">
        <v>145000</v>
      </c>
      <c r="L1144" s="43">
        <v>22690.49</v>
      </c>
      <c r="M1144" s="43">
        <v>4408</v>
      </c>
      <c r="N1144" s="43">
        <v>4161.5</v>
      </c>
      <c r="O1144" s="44">
        <f>+Tabla12[[#This Row],[sbruto]]-Tabla12[[#This Row],[Impuesto Sobre la R]]-Tabla12[[#This Row],[Seguro Familiar de]]-Tabla12[[#This Row],[AFP]]-Tabla12[[#This Row],[sneto]]</f>
        <v>25</v>
      </c>
      <c r="P1144" s="41">
        <v>113715.01</v>
      </c>
      <c r="Q1144" s="15" t="str" cm="1">
        <f t="array" ref="Q1144">_xlfn.XLOOKUP(Tabla12[[#This Row],[codigo]],Tabla5[codigo],LEFT(Tabla5[Genero],1))</f>
        <v>F</v>
      </c>
      <c r="R1144" s="15" t="str">
        <f>_xlfn.XLOOKUP(Tabla12[[#This Row],[codigo]],Tabla5[codigo],Tabla5[Lugar Funciones Codigo])</f>
        <v>01.83.00.00.00.15</v>
      </c>
    </row>
    <row r="1145" spans="1:18">
      <c r="A1145" s="40" t="s">
        <v>11</v>
      </c>
      <c r="B1145" s="40" t="str">
        <f t="shared" si="17"/>
        <v>2.1.1.1.0100117642603</v>
      </c>
      <c r="C1145" s="40" t="str">
        <f>_xlfn.XLOOKUP(A1145,ctas[Tipo Empleado],ctas[cta])</f>
        <v>2.1.1.1.01</v>
      </c>
      <c r="D1145" s="40" t="s">
        <v>3312</v>
      </c>
      <c r="E1145" s="40" t="e">
        <f>_xlfn.XLOOKUP(Tabla12[[#This Row],[codigo]],Tabla5[codigo],Tabla5[Empleado])</f>
        <v>#N/A</v>
      </c>
      <c r="F1145" s="40" t="e">
        <f>_xlfn.XLOOKUP(Tabla12[[#This Row],[codigo]],Tabla5[codigo],Tabla5[Cargo])</f>
        <v>#N/A</v>
      </c>
      <c r="G1145" s="40" t="e">
        <f>_xlfn.XLOOKUP(Tabla12[[#This Row],[codigo]],Tabla5[codigo],Tabla5[Lugar Funciones])</f>
        <v>#N/A</v>
      </c>
      <c r="H1145" s="43" t="str">
        <f>Tabla12[[#This Row],[TIPO]]</f>
        <v>FIJO</v>
      </c>
      <c r="I1145" s="43" t="e">
        <f>_xlfn.XLOOKUP(Tabla12[[#This Row],[nodoc]],'[1]Temporales 2022'!$B$146:$B$362,'[1]Temporales 2022'!$F$146:$F$362)</f>
        <v>#N/A</v>
      </c>
      <c r="J1145" s="43" t="e">
        <f>_xlfn.XLOOKUP(Tabla12[[#This Row],[nodoc]],'[1]Temporales 2022'!$B$146:$B$362,'[1]Temporales 2022'!$G$146:$G$362)</f>
        <v>#N/A</v>
      </c>
      <c r="K1145" s="43">
        <v>130000</v>
      </c>
      <c r="L1145" s="43">
        <v>19162.12</v>
      </c>
      <c r="M1145" s="43">
        <v>3952</v>
      </c>
      <c r="N1145" s="43">
        <v>3731</v>
      </c>
      <c r="O1145" s="44">
        <f>+Tabla12[[#This Row],[sbruto]]-Tabla12[[#This Row],[Impuesto Sobre la R]]-Tabla12[[#This Row],[Seguro Familiar de]]-Tabla12[[#This Row],[AFP]]-Tabla12[[#This Row],[sneto]]</f>
        <v>925</v>
      </c>
      <c r="P1145" s="41">
        <v>102229.88</v>
      </c>
      <c r="Q1145" s="15" t="e" cm="1">
        <f t="array" ref="Q1145">_xlfn.XLOOKUP(Tabla12[[#This Row],[codigo]],Tabla5[codigo],LEFT(Tabla5[Genero],1))</f>
        <v>#N/A</v>
      </c>
      <c r="R1145" s="15" t="e">
        <f>_xlfn.XLOOKUP(Tabla12[[#This Row],[codigo]],Tabla5[codigo],Tabla5[Lugar Funciones Codigo])</f>
        <v>#N/A</v>
      </c>
    </row>
    <row r="1146" spans="1:18">
      <c r="A1146" s="40" t="s">
        <v>11</v>
      </c>
      <c r="B1146" s="40" t="str">
        <f t="shared" si="17"/>
        <v>2.1.1.1.0122300082520</v>
      </c>
      <c r="C1146" s="40" t="str">
        <f>_xlfn.XLOOKUP(A1146,ctas[Tipo Empleado],ctas[cta])</f>
        <v>2.1.1.1.01</v>
      </c>
      <c r="D1146" s="40" t="s">
        <v>2908</v>
      </c>
      <c r="E1146" s="40" t="str">
        <f>_xlfn.XLOOKUP(Tabla12[[#This Row],[codigo]],Tabla5[codigo],Tabla5[Empleado])</f>
        <v>MIGUEL ANGEL GONZALEZ LUGO</v>
      </c>
      <c r="F1146" s="40" t="str">
        <f>_xlfn.XLOOKUP(Tabla12[[#This Row],[codigo]],Tabla5[codigo],Tabla5[Cargo])</f>
        <v>CHOFER</v>
      </c>
      <c r="G1146" s="40" t="str">
        <f>_xlfn.XLOOKUP(Tabla12[[#This Row],[codigo]],Tabla5[codigo],Tabla5[Lugar Funciones])</f>
        <v>DIRECCION DE FERIA DEL LIBRO</v>
      </c>
      <c r="H1146" s="45" t="str">
        <f>Tabla12[[#This Row],[TIPO]]</f>
        <v>FIJO</v>
      </c>
      <c r="I1146" s="45" t="e">
        <f>_xlfn.XLOOKUP(Tabla12[[#This Row],[nodoc]],'[1]Temporales 2022'!$B$146:$B$362,'[1]Temporales 2022'!$F$146:$F$362)</f>
        <v>#N/A</v>
      </c>
      <c r="J1146" s="45" t="e">
        <f>_xlfn.XLOOKUP(Tabla12[[#This Row],[nodoc]],'[1]Temporales 2022'!$B$146:$B$362,'[1]Temporales 2022'!$G$146:$G$362)</f>
        <v>#N/A</v>
      </c>
      <c r="K1146" s="43">
        <v>26250</v>
      </c>
      <c r="L1146" s="46">
        <v>0</v>
      </c>
      <c r="M1146" s="43">
        <v>798</v>
      </c>
      <c r="N1146" s="43">
        <v>753.38</v>
      </c>
      <c r="O1146" s="44">
        <f>+Tabla12[[#This Row],[sbruto]]-Tabla12[[#This Row],[Impuesto Sobre la R]]-Tabla12[[#This Row],[Seguro Familiar de]]-Tabla12[[#This Row],[AFP]]-Tabla12[[#This Row],[sneto]]</f>
        <v>7929.3999999999978</v>
      </c>
      <c r="P1146" s="41">
        <v>16769.22</v>
      </c>
      <c r="Q1146" s="15" t="str" cm="1">
        <f t="array" ref="Q1146">_xlfn.XLOOKUP(Tabla12[[#This Row],[codigo]],Tabla5[codigo],LEFT(Tabla5[Genero],1))</f>
        <v>M</v>
      </c>
      <c r="R1146" s="15" t="str">
        <f>_xlfn.XLOOKUP(Tabla12[[#This Row],[codigo]],Tabla5[codigo],Tabla5[Lugar Funciones Codigo])</f>
        <v>01.83.04.01.01</v>
      </c>
    </row>
    <row r="1147" spans="1:18">
      <c r="A1147" s="40" t="s">
        <v>11</v>
      </c>
      <c r="B1147" s="40" t="str">
        <f t="shared" si="17"/>
        <v>2.1.1.1.0100116695446</v>
      </c>
      <c r="C1147" s="40" t="str">
        <f>_xlfn.XLOOKUP(A1147,ctas[Tipo Empleado],ctas[cta])</f>
        <v>2.1.1.1.01</v>
      </c>
      <c r="D1147" s="40" t="s">
        <v>2798</v>
      </c>
      <c r="E1147" s="40" t="str">
        <f>_xlfn.XLOOKUP(Tabla12[[#This Row],[codigo]],Tabla5[codigo],Tabla5[Empleado])</f>
        <v>CLARIBEL OGANDO MATEO</v>
      </c>
      <c r="F1147" s="40" t="str">
        <f>_xlfn.XLOOKUP(Tabla12[[#This Row],[codigo]],Tabla5[codigo],Tabla5[Cargo])</f>
        <v>RECEPCIONISTA</v>
      </c>
      <c r="G1147" s="40" t="str">
        <f>_xlfn.XLOOKUP(Tabla12[[#This Row],[codigo]],Tabla5[codigo],Tabla5[Lugar Funciones])</f>
        <v>DIRECCION DE FERIA DEL LIBRO</v>
      </c>
      <c r="H1147" s="43" t="str">
        <f>Tabla12[[#This Row],[TIPO]]</f>
        <v>FIJO</v>
      </c>
      <c r="I1147" s="43" t="e">
        <f>_xlfn.XLOOKUP(Tabla12[[#This Row],[nodoc]],'[1]Temporales 2022'!$B$146:$B$362,'[1]Temporales 2022'!$F$146:$F$362)</f>
        <v>#N/A</v>
      </c>
      <c r="J1147" s="43" t="e">
        <f>_xlfn.XLOOKUP(Tabla12[[#This Row],[nodoc]],'[1]Temporales 2022'!$B$146:$B$362,'[1]Temporales 2022'!$G$146:$G$362)</f>
        <v>#N/A</v>
      </c>
      <c r="K1147" s="43">
        <v>25000</v>
      </c>
      <c r="L1147" s="44">
        <v>0</v>
      </c>
      <c r="M1147" s="43">
        <v>760</v>
      </c>
      <c r="N1147" s="43">
        <v>717.5</v>
      </c>
      <c r="O1147" s="44">
        <f>+Tabla12[[#This Row],[sbruto]]-Tabla12[[#This Row],[Impuesto Sobre la R]]-Tabla12[[#This Row],[Seguro Familiar de]]-Tabla12[[#This Row],[AFP]]-Tabla12[[#This Row],[sneto]]</f>
        <v>10545.86</v>
      </c>
      <c r="P1147" s="41">
        <v>12976.64</v>
      </c>
      <c r="Q1147" s="15" t="str" cm="1">
        <f t="array" ref="Q1147">_xlfn.XLOOKUP(Tabla12[[#This Row],[codigo]],Tabla5[codigo],LEFT(Tabla5[Genero],1))</f>
        <v>F</v>
      </c>
      <c r="R1147" s="15" t="str">
        <f>_xlfn.XLOOKUP(Tabla12[[#This Row],[codigo]],Tabla5[codigo],Tabla5[Lugar Funciones Codigo])</f>
        <v>01.83.04.01.01</v>
      </c>
    </row>
    <row r="1148" spans="1:18">
      <c r="A1148" s="40" t="s">
        <v>11</v>
      </c>
      <c r="B1148" s="40" t="str">
        <f t="shared" si="17"/>
        <v>2.1.1.1.0122500010073</v>
      </c>
      <c r="C1148" s="40" t="str">
        <f>_xlfn.XLOOKUP(A1148,ctas[Tipo Empleado],ctas[cta])</f>
        <v>2.1.1.1.01</v>
      </c>
      <c r="D1148" s="40" t="s">
        <v>2919</v>
      </c>
      <c r="E1148" s="40" t="str">
        <f>_xlfn.XLOOKUP(Tabla12[[#This Row],[codigo]],Tabla5[codigo],Tabla5[Empleado])</f>
        <v>ORLANDO RAMIREZ GIRON</v>
      </c>
      <c r="F1148" s="40" t="str">
        <f>_xlfn.XLOOKUP(Tabla12[[#This Row],[codigo]],Tabla5[codigo],Tabla5[Cargo])</f>
        <v>MENSAJERO</v>
      </c>
      <c r="G1148" s="40" t="str">
        <f>_xlfn.XLOOKUP(Tabla12[[#This Row],[codigo]],Tabla5[codigo],Tabla5[Lugar Funciones])</f>
        <v>DIRECCION DE FERIA DEL LIBRO</v>
      </c>
      <c r="H1148" s="43" t="str">
        <f>Tabla12[[#This Row],[TIPO]]</f>
        <v>FIJO</v>
      </c>
      <c r="I1148" s="43" t="e">
        <f>_xlfn.XLOOKUP(Tabla12[[#This Row],[nodoc]],'[1]Temporales 2022'!$B$146:$B$362,'[1]Temporales 2022'!$F$146:$F$362)</f>
        <v>#N/A</v>
      </c>
      <c r="J1148" s="43" t="e">
        <f>_xlfn.XLOOKUP(Tabla12[[#This Row],[nodoc]],'[1]Temporales 2022'!$B$146:$B$362,'[1]Temporales 2022'!$G$146:$G$362)</f>
        <v>#N/A</v>
      </c>
      <c r="K1148" s="43">
        <v>25000</v>
      </c>
      <c r="L1148" s="44">
        <v>0</v>
      </c>
      <c r="M1148" s="43">
        <v>760</v>
      </c>
      <c r="N1148" s="43">
        <v>717.5</v>
      </c>
      <c r="O1148" s="44">
        <f>+Tabla12[[#This Row],[sbruto]]-Tabla12[[#This Row],[Impuesto Sobre la R]]-Tabla12[[#This Row],[Seguro Familiar de]]-Tabla12[[#This Row],[AFP]]-Tabla12[[#This Row],[sneto]]</f>
        <v>505</v>
      </c>
      <c r="P1148" s="41">
        <v>23017.5</v>
      </c>
      <c r="Q1148" s="15" t="str" cm="1">
        <f t="array" ref="Q1148">_xlfn.XLOOKUP(Tabla12[[#This Row],[codigo]],Tabla5[codigo],LEFT(Tabla5[Genero],1))</f>
        <v>M</v>
      </c>
      <c r="R1148" s="15" t="str">
        <f>_xlfn.XLOOKUP(Tabla12[[#This Row],[codigo]],Tabla5[codigo],Tabla5[Lugar Funciones Codigo])</f>
        <v>01.83.04.01.01</v>
      </c>
    </row>
    <row r="1149" spans="1:18">
      <c r="A1149" s="40" t="s">
        <v>11</v>
      </c>
      <c r="B1149" s="40" t="str">
        <f t="shared" si="17"/>
        <v>2.1.1.1.0100100015882</v>
      </c>
      <c r="C1149" s="40" t="str">
        <f>_xlfn.XLOOKUP(A1149,ctas[Tipo Empleado],ctas[cta])</f>
        <v>2.1.1.1.01</v>
      </c>
      <c r="D1149" s="40" t="s">
        <v>1578</v>
      </c>
      <c r="E1149" s="40" t="e">
        <f>_xlfn.XLOOKUP(Tabla12[[#This Row],[codigo]],Tabla5[codigo],Tabla5[Empleado])</f>
        <v>#N/A</v>
      </c>
      <c r="F1149" s="40" t="e">
        <f>_xlfn.XLOOKUP(Tabla12[[#This Row],[codigo]],Tabla5[codigo],Tabla5[Cargo])</f>
        <v>#N/A</v>
      </c>
      <c r="G1149" s="40" t="e">
        <f>_xlfn.XLOOKUP(Tabla12[[#This Row],[codigo]],Tabla5[codigo],Tabla5[Lugar Funciones])</f>
        <v>#N/A</v>
      </c>
      <c r="H1149" s="43" t="str">
        <f>Tabla12[[#This Row],[TIPO]]</f>
        <v>FIJO</v>
      </c>
      <c r="I1149" s="43" t="e">
        <f>_xlfn.XLOOKUP(Tabla12[[#This Row],[nodoc]],'[1]Temporales 2022'!$B$146:$B$362,'[1]Temporales 2022'!$F$146:$F$362)</f>
        <v>#N/A</v>
      </c>
      <c r="J1149" s="43" t="e">
        <f>_xlfn.XLOOKUP(Tabla12[[#This Row],[nodoc]],'[1]Temporales 2022'!$B$146:$B$362,'[1]Temporales 2022'!$G$146:$G$362)</f>
        <v>#N/A</v>
      </c>
      <c r="K1149" s="43">
        <v>22000</v>
      </c>
      <c r="L1149" s="44">
        <v>0</v>
      </c>
      <c r="M1149" s="43">
        <v>668.8</v>
      </c>
      <c r="N1149" s="43">
        <v>631.4</v>
      </c>
      <c r="O1149" s="44">
        <f>+Tabla12[[#This Row],[sbruto]]-Tabla12[[#This Row],[Impuesto Sobre la R]]-Tabla12[[#This Row],[Seguro Familiar de]]-Tabla12[[#This Row],[AFP]]-Tabla12[[#This Row],[sneto]]</f>
        <v>1425.119999999999</v>
      </c>
      <c r="P1149" s="41">
        <v>19274.68</v>
      </c>
      <c r="Q1149" s="15" t="e" cm="1">
        <f t="array" ref="Q1149">_xlfn.XLOOKUP(Tabla12[[#This Row],[codigo]],Tabla5[codigo],LEFT(Tabla5[Genero],1))</f>
        <v>#N/A</v>
      </c>
      <c r="R1149" s="15" t="e">
        <f>_xlfn.XLOOKUP(Tabla12[[#This Row],[codigo]],Tabla5[codigo],Tabla5[Lugar Funciones Codigo])</f>
        <v>#N/A</v>
      </c>
    </row>
    <row r="1150" spans="1:18">
      <c r="A1150" s="40" t="s">
        <v>11</v>
      </c>
      <c r="B1150" s="40" t="str">
        <f t="shared" si="17"/>
        <v>2.1.1.1.0100101831683</v>
      </c>
      <c r="C1150" s="40" t="str">
        <f>_xlfn.XLOOKUP(A1150,ctas[Tipo Empleado],ctas[cta])</f>
        <v>2.1.1.1.01</v>
      </c>
      <c r="D1150" s="40" t="s">
        <v>1580</v>
      </c>
      <c r="E1150" s="40" t="str">
        <f>_xlfn.XLOOKUP(Tabla12[[#This Row],[codigo]],Tabla5[codigo],Tabla5[Empleado])</f>
        <v>CARLITAS MOTA SUAREZ</v>
      </c>
      <c r="F1150" s="40" t="str">
        <f>_xlfn.XLOOKUP(Tabla12[[#This Row],[codigo]],Tabla5[codigo],Tabla5[Cargo])</f>
        <v>CONSERJE</v>
      </c>
      <c r="G1150" s="40" t="str">
        <f>_xlfn.XLOOKUP(Tabla12[[#This Row],[codigo]],Tabla5[codigo],Tabla5[Lugar Funciones])</f>
        <v>DIRECCION DE FERIA DEL LIBRO</v>
      </c>
      <c r="H1150" s="43" t="str">
        <f>Tabla12[[#This Row],[TIPO]]</f>
        <v>FIJO</v>
      </c>
      <c r="I1150" s="43" t="e">
        <f>_xlfn.XLOOKUP(Tabla12[[#This Row],[nodoc]],'[1]Temporales 2022'!$B$146:$B$362,'[1]Temporales 2022'!$F$146:$F$362)</f>
        <v>#N/A</v>
      </c>
      <c r="J1150" s="43" t="e">
        <f>_xlfn.XLOOKUP(Tabla12[[#This Row],[nodoc]],'[1]Temporales 2022'!$B$146:$B$362,'[1]Temporales 2022'!$G$146:$G$362)</f>
        <v>#N/A</v>
      </c>
      <c r="K1150" s="43">
        <v>20000</v>
      </c>
      <c r="L1150" s="44">
        <v>0</v>
      </c>
      <c r="M1150" s="43">
        <v>608</v>
      </c>
      <c r="N1150" s="43">
        <v>574</v>
      </c>
      <c r="O1150" s="44">
        <f>+Tabla12[[#This Row],[sbruto]]-Tabla12[[#This Row],[Impuesto Sobre la R]]-Tabla12[[#This Row],[Seguro Familiar de]]-Tabla12[[#This Row],[AFP]]-Tabla12[[#This Row],[sneto]]</f>
        <v>1021</v>
      </c>
      <c r="P1150" s="41">
        <v>17797</v>
      </c>
      <c r="Q1150" s="15" t="str" cm="1">
        <f t="array" ref="Q1150">_xlfn.XLOOKUP(Tabla12[[#This Row],[codigo]],Tabla5[codigo],LEFT(Tabla5[Genero],1))</f>
        <v>F</v>
      </c>
      <c r="R1150" s="15" t="str">
        <f>_xlfn.XLOOKUP(Tabla12[[#This Row],[codigo]],Tabla5[codigo],Tabla5[Lugar Funciones Codigo])</f>
        <v>01.83.04.01.01</v>
      </c>
    </row>
    <row r="1151" spans="1:18">
      <c r="A1151" s="40" t="s">
        <v>11</v>
      </c>
      <c r="B1151" s="40" t="str">
        <f t="shared" si="17"/>
        <v>2.1.1.1.0100107953929</v>
      </c>
      <c r="C1151" s="40" t="str">
        <f>_xlfn.XLOOKUP(A1151,ctas[Tipo Empleado],ctas[cta])</f>
        <v>2.1.1.1.01</v>
      </c>
      <c r="D1151" s="40" t="s">
        <v>2918</v>
      </c>
      <c r="E1151" s="40" t="str">
        <f>_xlfn.XLOOKUP(Tabla12[[#This Row],[codigo]],Tabla5[codigo],Tabla5[Empleado])</f>
        <v>ORLANDO FRANCISCO INOA BISONO</v>
      </c>
      <c r="F1151" s="40" t="str">
        <f>_xlfn.XLOOKUP(Tabla12[[#This Row],[codigo]],Tabla5[codigo],Tabla5[Cargo])</f>
        <v>DIRECTOR (A)</v>
      </c>
      <c r="G1151" s="40" t="str">
        <f>_xlfn.XLOOKUP(Tabla12[[#This Row],[codigo]],Tabla5[codigo],Tabla5[Lugar Funciones])</f>
        <v>DIRECCION EDITORA NACIONAL</v>
      </c>
      <c r="H1151" s="45" t="str">
        <f>Tabla12[[#This Row],[TIPO]]</f>
        <v>FIJO</v>
      </c>
      <c r="I1151" s="45" t="e">
        <f>_xlfn.XLOOKUP(Tabla12[[#This Row],[nodoc]],'[1]Temporales 2022'!$B$146:$B$362,'[1]Temporales 2022'!$F$146:$F$362)</f>
        <v>#N/A</v>
      </c>
      <c r="J1151" s="45" t="e">
        <f>_xlfn.XLOOKUP(Tabla12[[#This Row],[nodoc]],'[1]Temporales 2022'!$B$146:$B$362,'[1]Temporales 2022'!$G$146:$G$362)</f>
        <v>#N/A</v>
      </c>
      <c r="K1151" s="43">
        <v>145000</v>
      </c>
      <c r="L1151" s="45">
        <v>22690.49</v>
      </c>
      <c r="M1151" s="43">
        <v>4408</v>
      </c>
      <c r="N1151" s="43">
        <v>4161.5</v>
      </c>
      <c r="O1151" s="44">
        <f>+Tabla12[[#This Row],[sbruto]]-Tabla12[[#This Row],[Impuesto Sobre la R]]-Tabla12[[#This Row],[Seguro Familiar de]]-Tabla12[[#This Row],[AFP]]-Tabla12[[#This Row],[sneto]]</f>
        <v>25</v>
      </c>
      <c r="P1151" s="41">
        <v>113715.01</v>
      </c>
      <c r="Q1151" s="15" t="str" cm="1">
        <f t="array" ref="Q1151">_xlfn.XLOOKUP(Tabla12[[#This Row],[codigo]],Tabla5[codigo],LEFT(Tabla5[Genero],1))</f>
        <v>M</v>
      </c>
      <c r="R1151" s="15" t="str">
        <f>_xlfn.XLOOKUP(Tabla12[[#This Row],[codigo]],Tabla5[codigo],Tabla5[Lugar Funciones Codigo])</f>
        <v>01.83.04.01.02</v>
      </c>
    </row>
    <row r="1152" spans="1:18">
      <c r="A1152" s="40" t="s">
        <v>11</v>
      </c>
      <c r="B1152" s="40" t="str">
        <f t="shared" si="17"/>
        <v>2.1.1.1.0100105495485</v>
      </c>
      <c r="C1152" s="40" t="str">
        <f>_xlfn.XLOOKUP(A1152,ctas[Tipo Empleado],ctas[cta])</f>
        <v>2.1.1.1.01</v>
      </c>
      <c r="D1152" s="40" t="s">
        <v>2780</v>
      </c>
      <c r="E1152" s="40" t="str">
        <f>_xlfn.XLOOKUP(Tabla12[[#This Row],[codigo]],Tabla5[codigo],Tabla5[Empleado])</f>
        <v>ARMANDO ANTONIO ALMANZAR BOTELLO</v>
      </c>
      <c r="F1152" s="40" t="str">
        <f>_xlfn.XLOOKUP(Tabla12[[#This Row],[codigo]],Tabla5[codigo],Tabla5[Cargo])</f>
        <v>ENCARGADO DE EDICIONES</v>
      </c>
      <c r="G1152" s="40" t="str">
        <f>_xlfn.XLOOKUP(Tabla12[[#This Row],[codigo]],Tabla5[codigo],Tabla5[Lugar Funciones])</f>
        <v>DIRECCION EDITORA NACIONAL</v>
      </c>
      <c r="H1152" s="43" t="str">
        <f>Tabla12[[#This Row],[TIPO]]</f>
        <v>FIJO</v>
      </c>
      <c r="I1152" s="43" t="e">
        <f>_xlfn.XLOOKUP(Tabla12[[#This Row],[nodoc]],'[1]Temporales 2022'!$B$146:$B$362,'[1]Temporales 2022'!$F$146:$F$362)</f>
        <v>#N/A</v>
      </c>
      <c r="J1152" s="43" t="e">
        <f>_xlfn.XLOOKUP(Tabla12[[#This Row],[nodoc]],'[1]Temporales 2022'!$B$146:$B$362,'[1]Temporales 2022'!$G$146:$G$362)</f>
        <v>#N/A</v>
      </c>
      <c r="K1152" s="43">
        <v>130000</v>
      </c>
      <c r="L1152" s="43">
        <v>19162.12</v>
      </c>
      <c r="M1152" s="43">
        <v>3952</v>
      </c>
      <c r="N1152" s="43">
        <v>3731</v>
      </c>
      <c r="O1152" s="44">
        <f>+Tabla12[[#This Row],[sbruto]]-Tabla12[[#This Row],[Impuesto Sobre la R]]-Tabla12[[#This Row],[Seguro Familiar de]]-Tabla12[[#This Row],[AFP]]-Tabla12[[#This Row],[sneto]]</f>
        <v>25</v>
      </c>
      <c r="P1152" s="41">
        <v>103129.88</v>
      </c>
      <c r="Q1152" s="15" t="str" cm="1">
        <f t="array" ref="Q1152">_xlfn.XLOOKUP(Tabla12[[#This Row],[codigo]],Tabla5[codigo],LEFT(Tabla5[Genero],1))</f>
        <v>M</v>
      </c>
      <c r="R1152" s="15" t="str">
        <f>_xlfn.XLOOKUP(Tabla12[[#This Row],[codigo]],Tabla5[codigo],Tabla5[Lugar Funciones Codigo])</f>
        <v>01.83.04.01.02</v>
      </c>
    </row>
    <row r="1153" spans="1:18">
      <c r="A1153" s="40" t="s">
        <v>11</v>
      </c>
      <c r="B1153" s="40" t="str">
        <f t="shared" si="17"/>
        <v>2.1.1.1.0100109307355</v>
      </c>
      <c r="C1153" s="40" t="str">
        <f>_xlfn.XLOOKUP(A1153,ctas[Tipo Empleado],ctas[cta])</f>
        <v>2.1.1.1.01</v>
      </c>
      <c r="D1153" s="40" t="s">
        <v>2766</v>
      </c>
      <c r="E1153" s="40" t="str">
        <f>_xlfn.XLOOKUP(Tabla12[[#This Row],[codigo]],Tabla5[codigo],Tabla5[Empleado])</f>
        <v>AGUSTIN TOMAS CASTRO BURDIEZ</v>
      </c>
      <c r="F1153" s="40" t="str">
        <f>_xlfn.XLOOKUP(Tabla12[[#This Row],[codigo]],Tabla5[codigo],Tabla5[Cargo])</f>
        <v>DIRECTOR (A)</v>
      </c>
      <c r="G1153" s="40" t="str">
        <f>_xlfn.XLOOKUP(Tabla12[[#This Row],[codigo]],Tabla5[codigo],Tabla5[Lugar Funciones])</f>
        <v>DIRECCION EDITORA NACIONAL</v>
      </c>
      <c r="H1153" s="43" t="str">
        <f>Tabla12[[#This Row],[TIPO]]</f>
        <v>FIJO</v>
      </c>
      <c r="I1153" s="43" t="e">
        <f>_xlfn.XLOOKUP(Tabla12[[#This Row],[nodoc]],'[1]Temporales 2022'!$B$146:$B$362,'[1]Temporales 2022'!$F$146:$F$362)</f>
        <v>#N/A</v>
      </c>
      <c r="J1153" s="43" t="e">
        <f>_xlfn.XLOOKUP(Tabla12[[#This Row],[nodoc]],'[1]Temporales 2022'!$B$146:$B$362,'[1]Temporales 2022'!$G$146:$G$362)</f>
        <v>#N/A</v>
      </c>
      <c r="K1153" s="43">
        <v>115000</v>
      </c>
      <c r="L1153" s="43">
        <v>15633.74</v>
      </c>
      <c r="M1153" s="43">
        <v>3496</v>
      </c>
      <c r="N1153" s="43">
        <v>3300.5</v>
      </c>
      <c r="O1153" s="44">
        <f>+Tabla12[[#This Row],[sbruto]]-Tabla12[[#This Row],[Impuesto Sobre la R]]-Tabla12[[#This Row],[Seguro Familiar de]]-Tabla12[[#This Row],[AFP]]-Tabla12[[#This Row],[sneto]]</f>
        <v>19366.839999999997</v>
      </c>
      <c r="P1153" s="41">
        <v>73202.92</v>
      </c>
      <c r="Q1153" s="15" t="str" cm="1">
        <f t="array" ref="Q1153">_xlfn.XLOOKUP(Tabla12[[#This Row],[codigo]],Tabla5[codigo],LEFT(Tabla5[Genero],1))</f>
        <v>M</v>
      </c>
      <c r="R1153" s="15" t="str">
        <f>_xlfn.XLOOKUP(Tabla12[[#This Row],[codigo]],Tabla5[codigo],Tabla5[Lugar Funciones Codigo])</f>
        <v>01.83.04.01.02</v>
      </c>
    </row>
    <row r="1154" spans="1:18">
      <c r="A1154" s="40" t="s">
        <v>11</v>
      </c>
      <c r="B1154" s="40" t="str">
        <f t="shared" ref="B1154:B1217" si="18">C1154&amp;D1154</f>
        <v>2.1.1.1.0100114529589</v>
      </c>
      <c r="C1154" s="40" t="str">
        <f>_xlfn.XLOOKUP(A1154,ctas[Tipo Empleado],ctas[cta])</f>
        <v>2.1.1.1.01</v>
      </c>
      <c r="D1154" s="40" t="s">
        <v>2797</v>
      </c>
      <c r="E1154" s="40" t="str">
        <f>_xlfn.XLOOKUP(Tabla12[[#This Row],[codigo]],Tabla5[codigo],Tabla5[Empleado])</f>
        <v>CLARA MARIA DOBARRO LAMAS</v>
      </c>
      <c r="F1154" s="40" t="str">
        <f>_xlfn.XLOOKUP(Tabla12[[#This Row],[codigo]],Tabla5[codigo],Tabla5[Cargo])</f>
        <v>CORRECTOR (A) DE ESTILO</v>
      </c>
      <c r="G1154" s="40" t="str">
        <f>_xlfn.XLOOKUP(Tabla12[[#This Row],[codigo]],Tabla5[codigo],Tabla5[Lugar Funciones])</f>
        <v>DIRECCION EDITORA NACIONAL</v>
      </c>
      <c r="H1154" s="43" t="str">
        <f>Tabla12[[#This Row],[TIPO]]</f>
        <v>FIJO</v>
      </c>
      <c r="I1154" s="43" t="e">
        <f>_xlfn.XLOOKUP(Tabla12[[#This Row],[nodoc]],'[1]Temporales 2022'!$B$146:$B$362,'[1]Temporales 2022'!$F$146:$F$362)</f>
        <v>#N/A</v>
      </c>
      <c r="J1154" s="43" t="e">
        <f>_xlfn.XLOOKUP(Tabla12[[#This Row],[nodoc]],'[1]Temporales 2022'!$B$146:$B$362,'[1]Temporales 2022'!$G$146:$G$362)</f>
        <v>#N/A</v>
      </c>
      <c r="K1154" s="43">
        <v>115000</v>
      </c>
      <c r="L1154" s="43">
        <v>15633.74</v>
      </c>
      <c r="M1154" s="43">
        <v>3496</v>
      </c>
      <c r="N1154" s="43">
        <v>3300.5</v>
      </c>
      <c r="O1154" s="44">
        <f>+Tabla12[[#This Row],[sbruto]]-Tabla12[[#This Row],[Impuesto Sobre la R]]-Tabla12[[#This Row],[Seguro Familiar de]]-Tabla12[[#This Row],[AFP]]-Tabla12[[#This Row],[sneto]]</f>
        <v>25</v>
      </c>
      <c r="P1154" s="41">
        <v>92544.76</v>
      </c>
      <c r="Q1154" s="15" t="str" cm="1">
        <f t="array" ref="Q1154">_xlfn.XLOOKUP(Tabla12[[#This Row],[codigo]],Tabla5[codigo],LEFT(Tabla5[Genero],1))</f>
        <v>F</v>
      </c>
      <c r="R1154" s="15" t="str">
        <f>_xlfn.XLOOKUP(Tabla12[[#This Row],[codigo]],Tabla5[codigo],Tabla5[Lugar Funciones Codigo])</f>
        <v>01.83.04.01.02</v>
      </c>
    </row>
    <row r="1155" spans="1:18">
      <c r="A1155" s="40" t="s">
        <v>11</v>
      </c>
      <c r="B1155" s="40" t="str">
        <f t="shared" si="18"/>
        <v>2.1.1.1.0100111140851</v>
      </c>
      <c r="C1155" s="40" t="str">
        <f>_xlfn.XLOOKUP(A1155,ctas[Tipo Empleado],ctas[cta])</f>
        <v>2.1.1.1.01</v>
      </c>
      <c r="D1155" s="40" t="s">
        <v>2905</v>
      </c>
      <c r="E1155" s="40" t="str">
        <f>_xlfn.XLOOKUP(Tabla12[[#This Row],[codigo]],Tabla5[codigo],Tabla5[Empleado])</f>
        <v>MARIA DEL CARMEN VICENTE YEPEZ</v>
      </c>
      <c r="F1155" s="40" t="str">
        <f>_xlfn.XLOOKUP(Tabla12[[#This Row],[codigo]],Tabla5[codigo],Tabla5[Cargo])</f>
        <v>CORRECTOR (A) DE ESTILO</v>
      </c>
      <c r="G1155" s="40" t="str">
        <f>_xlfn.XLOOKUP(Tabla12[[#This Row],[codigo]],Tabla5[codigo],Tabla5[Lugar Funciones])</f>
        <v>DIRECCION EDITORA NACIONAL</v>
      </c>
      <c r="H1155" s="43" t="str">
        <f>Tabla12[[#This Row],[TIPO]]</f>
        <v>FIJO</v>
      </c>
      <c r="I1155" s="43" t="e">
        <f>_xlfn.XLOOKUP(Tabla12[[#This Row],[nodoc]],'[1]Temporales 2022'!$B$146:$B$362,'[1]Temporales 2022'!$F$146:$F$362)</f>
        <v>#N/A</v>
      </c>
      <c r="J1155" s="43" t="e">
        <f>_xlfn.XLOOKUP(Tabla12[[#This Row],[nodoc]],'[1]Temporales 2022'!$B$146:$B$362,'[1]Temporales 2022'!$G$146:$G$362)</f>
        <v>#N/A</v>
      </c>
      <c r="K1155" s="43">
        <v>115000</v>
      </c>
      <c r="L1155" s="43">
        <v>14958.68</v>
      </c>
      <c r="M1155" s="43">
        <v>3496</v>
      </c>
      <c r="N1155" s="43">
        <v>3300.5</v>
      </c>
      <c r="O1155" s="44">
        <f>+Tabla12[[#This Row],[sbruto]]-Tabla12[[#This Row],[Impuesto Sobre la R]]-Tabla12[[#This Row],[Seguro Familiar de]]-Tabla12[[#This Row],[AFP]]-Tabla12[[#This Row],[sneto]]</f>
        <v>2725.2400000000052</v>
      </c>
      <c r="P1155" s="41">
        <v>90519.58</v>
      </c>
      <c r="Q1155" s="15" t="str" cm="1">
        <f t="array" ref="Q1155">_xlfn.XLOOKUP(Tabla12[[#This Row],[codigo]],Tabla5[codigo],LEFT(Tabla5[Genero],1))</f>
        <v>F</v>
      </c>
      <c r="R1155" s="15" t="str">
        <f>_xlfn.XLOOKUP(Tabla12[[#This Row],[codigo]],Tabla5[codigo],Tabla5[Lugar Funciones Codigo])</f>
        <v>01.83.04.01.02</v>
      </c>
    </row>
    <row r="1156" spans="1:18">
      <c r="A1156" s="40" t="s">
        <v>11</v>
      </c>
      <c r="B1156" s="40" t="str">
        <f t="shared" si="18"/>
        <v>2.1.1.1.0100118172816</v>
      </c>
      <c r="C1156" s="40" t="str">
        <f>_xlfn.XLOOKUP(A1156,ctas[Tipo Empleado],ctas[cta])</f>
        <v>2.1.1.1.01</v>
      </c>
      <c r="D1156" s="40" t="s">
        <v>2850</v>
      </c>
      <c r="E1156" s="40" t="str">
        <f>_xlfn.XLOOKUP(Tabla12[[#This Row],[codigo]],Tabla5[codigo],Tabla5[Empleado])</f>
        <v>IKER JACOB TEJEDA</v>
      </c>
      <c r="F1156" s="40" t="str">
        <f>_xlfn.XLOOKUP(Tabla12[[#This Row],[codigo]],Tabla5[codigo],Tabla5[Cargo])</f>
        <v>ANALISTA</v>
      </c>
      <c r="G1156" s="40" t="str">
        <f>_xlfn.XLOOKUP(Tabla12[[#This Row],[codigo]],Tabla5[codigo],Tabla5[Lugar Funciones])</f>
        <v>DIRECCION EDITORA NACIONAL</v>
      </c>
      <c r="H1156" s="43" t="str">
        <f>Tabla12[[#This Row],[TIPO]]</f>
        <v>FIJO</v>
      </c>
      <c r="I1156" s="43" t="e">
        <f>_xlfn.XLOOKUP(Tabla12[[#This Row],[nodoc]],'[1]Temporales 2022'!$B$146:$B$362,'[1]Temporales 2022'!$F$146:$F$362)</f>
        <v>#N/A</v>
      </c>
      <c r="J1156" s="43" t="e">
        <f>_xlfn.XLOOKUP(Tabla12[[#This Row],[nodoc]],'[1]Temporales 2022'!$B$146:$B$362,'[1]Temporales 2022'!$G$146:$G$362)</f>
        <v>#N/A</v>
      </c>
      <c r="K1156" s="43">
        <v>65000</v>
      </c>
      <c r="L1156" s="43">
        <v>4427.58</v>
      </c>
      <c r="M1156" s="43">
        <v>1976</v>
      </c>
      <c r="N1156" s="43">
        <v>1865.5</v>
      </c>
      <c r="O1156" s="44">
        <f>+Tabla12[[#This Row],[sbruto]]-Tabla12[[#This Row],[Impuesto Sobre la R]]-Tabla12[[#This Row],[Seguro Familiar de]]-Tabla12[[#This Row],[AFP]]-Tabla12[[#This Row],[sneto]]</f>
        <v>25</v>
      </c>
      <c r="P1156" s="41">
        <v>56705.919999999998</v>
      </c>
      <c r="Q1156" s="15" t="str" cm="1">
        <f t="array" ref="Q1156">_xlfn.XLOOKUP(Tabla12[[#This Row],[codigo]],Tabla5[codigo],LEFT(Tabla5[Genero],1))</f>
        <v>M</v>
      </c>
      <c r="R1156" s="15" t="str">
        <f>_xlfn.XLOOKUP(Tabla12[[#This Row],[codigo]],Tabla5[codigo],Tabla5[Lugar Funciones Codigo])</f>
        <v>01.83.04.01.02</v>
      </c>
    </row>
    <row r="1157" spans="1:18">
      <c r="A1157" s="40" t="s">
        <v>11</v>
      </c>
      <c r="B1157" s="40" t="str">
        <f t="shared" si="18"/>
        <v>2.1.1.1.0105300354122</v>
      </c>
      <c r="C1157" s="40" t="str">
        <f>_xlfn.XLOOKUP(A1157,ctas[Tipo Empleado],ctas[cta])</f>
        <v>2.1.1.1.01</v>
      </c>
      <c r="D1157" s="40" t="s">
        <v>2885</v>
      </c>
      <c r="E1157" s="40" t="str">
        <f>_xlfn.XLOOKUP(Tabla12[[#This Row],[codigo]],Tabla5[codigo],Tabla5[Empleado])</f>
        <v>KELVIN ANTONIO ABREU ALVAREZ</v>
      </c>
      <c r="F1157" s="40" t="str">
        <f>_xlfn.XLOOKUP(Tabla12[[#This Row],[codigo]],Tabla5[codigo],Tabla5[Cargo])</f>
        <v>ANALISTA</v>
      </c>
      <c r="G1157" s="40" t="str">
        <f>_xlfn.XLOOKUP(Tabla12[[#This Row],[codigo]],Tabla5[codigo],Tabla5[Lugar Funciones])</f>
        <v>DIRECCION EDITORA NACIONAL</v>
      </c>
      <c r="H1157" s="43" t="str">
        <f>Tabla12[[#This Row],[TIPO]]</f>
        <v>FIJO</v>
      </c>
      <c r="I1157" s="43" t="e">
        <f>_xlfn.XLOOKUP(Tabla12[[#This Row],[nodoc]],'[1]Temporales 2022'!$B$146:$B$362,'[1]Temporales 2022'!$F$146:$F$362)</f>
        <v>#N/A</v>
      </c>
      <c r="J1157" s="43" t="e">
        <f>_xlfn.XLOOKUP(Tabla12[[#This Row],[nodoc]],'[1]Temporales 2022'!$B$146:$B$362,'[1]Temporales 2022'!$G$146:$G$362)</f>
        <v>#N/A</v>
      </c>
      <c r="K1157" s="43">
        <v>65000</v>
      </c>
      <c r="L1157" s="43">
        <v>3887.53</v>
      </c>
      <c r="M1157" s="43">
        <v>1976</v>
      </c>
      <c r="N1157" s="43">
        <v>1865.5</v>
      </c>
      <c r="O1157" s="44">
        <f>+Tabla12[[#This Row],[sbruto]]-Tabla12[[#This Row],[Impuesto Sobre la R]]-Tabla12[[#This Row],[Seguro Familiar de]]-Tabla12[[#This Row],[AFP]]-Tabla12[[#This Row],[sneto]]</f>
        <v>26719.93</v>
      </c>
      <c r="P1157" s="41">
        <v>30551.040000000001</v>
      </c>
      <c r="Q1157" s="15" t="str" cm="1">
        <f t="array" ref="Q1157">_xlfn.XLOOKUP(Tabla12[[#This Row],[codigo]],Tabla5[codigo],LEFT(Tabla5[Genero],1))</f>
        <v>M</v>
      </c>
      <c r="R1157" s="15" t="str">
        <f>_xlfn.XLOOKUP(Tabla12[[#This Row],[codigo]],Tabla5[codigo],Tabla5[Lugar Funciones Codigo])</f>
        <v>01.83.04.01.02</v>
      </c>
    </row>
    <row r="1158" spans="1:18">
      <c r="A1158" s="40" t="s">
        <v>11</v>
      </c>
      <c r="B1158" s="40" t="str">
        <f t="shared" si="18"/>
        <v>2.1.1.1.0101300070438</v>
      </c>
      <c r="C1158" s="40" t="str">
        <f>_xlfn.XLOOKUP(A1158,ctas[Tipo Empleado],ctas[cta])</f>
        <v>2.1.1.1.01</v>
      </c>
      <c r="D1158" s="40" t="s">
        <v>2775</v>
      </c>
      <c r="E1158" s="40" t="str">
        <f>_xlfn.XLOOKUP(Tabla12[[#This Row],[codigo]],Tabla5[codigo],Tabla5[Empleado])</f>
        <v>ANGELA MARITZA CASTILLO BAEZ</v>
      </c>
      <c r="F1158" s="40" t="str">
        <f>_xlfn.XLOOKUP(Tabla12[[#This Row],[codigo]],Tabla5[codigo],Tabla5[Cargo])</f>
        <v>ENCARGADA ADMINISTRATIVA</v>
      </c>
      <c r="G1158" s="40" t="str">
        <f>_xlfn.XLOOKUP(Tabla12[[#This Row],[codigo]],Tabla5[codigo],Tabla5[Lugar Funciones])</f>
        <v>DIRECCION EDITORA NACIONAL</v>
      </c>
      <c r="H1158" s="43" t="str">
        <f>Tabla12[[#This Row],[TIPO]]</f>
        <v>FIJO</v>
      </c>
      <c r="I1158" s="43" t="e">
        <f>_xlfn.XLOOKUP(Tabla12[[#This Row],[nodoc]],'[1]Temporales 2022'!$B$146:$B$362,'[1]Temporales 2022'!$F$146:$F$362)</f>
        <v>#N/A</v>
      </c>
      <c r="J1158" s="43" t="e">
        <f>_xlfn.XLOOKUP(Tabla12[[#This Row],[nodoc]],'[1]Temporales 2022'!$B$146:$B$362,'[1]Temporales 2022'!$G$146:$G$362)</f>
        <v>#N/A</v>
      </c>
      <c r="K1158" s="43">
        <v>50000</v>
      </c>
      <c r="L1158" s="43">
        <v>1854</v>
      </c>
      <c r="M1158" s="43">
        <v>1520</v>
      </c>
      <c r="N1158" s="43">
        <v>1435</v>
      </c>
      <c r="O1158" s="44">
        <f>+Tabla12[[#This Row],[sbruto]]-Tabla12[[#This Row],[Impuesto Sobre la R]]-Tabla12[[#This Row],[Seguro Familiar de]]-Tabla12[[#This Row],[AFP]]-Tabla12[[#This Row],[sneto]]</f>
        <v>14408.29</v>
      </c>
      <c r="P1158" s="41">
        <v>30782.71</v>
      </c>
      <c r="Q1158" s="15" t="str" cm="1">
        <f t="array" ref="Q1158">_xlfn.XLOOKUP(Tabla12[[#This Row],[codigo]],Tabla5[codigo],LEFT(Tabla5[Genero],1))</f>
        <v>F</v>
      </c>
      <c r="R1158" s="15" t="str">
        <f>_xlfn.XLOOKUP(Tabla12[[#This Row],[codigo]],Tabla5[codigo],Tabla5[Lugar Funciones Codigo])</f>
        <v>01.83.04.01.02</v>
      </c>
    </row>
    <row r="1159" spans="1:18">
      <c r="A1159" s="40" t="s">
        <v>11</v>
      </c>
      <c r="B1159" s="40" t="str">
        <f t="shared" si="18"/>
        <v>2.1.1.1.0100119317527</v>
      </c>
      <c r="C1159" s="40" t="str">
        <f>_xlfn.XLOOKUP(A1159,ctas[Tipo Empleado],ctas[cta])</f>
        <v>2.1.1.1.01</v>
      </c>
      <c r="D1159" s="40" t="s">
        <v>2813</v>
      </c>
      <c r="E1159" s="40" t="str">
        <f>_xlfn.XLOOKUP(Tabla12[[#This Row],[codigo]],Tabla5[codigo],Tabla5[Empleado])</f>
        <v>ELIZABETH DE JESUS LOPEZ ROSARIO</v>
      </c>
      <c r="F1159" s="40" t="str">
        <f>_xlfn.XLOOKUP(Tabla12[[#This Row],[codigo]],Tabla5[codigo],Tabla5[Cargo])</f>
        <v>DISEÑADOR GRAFICO</v>
      </c>
      <c r="G1159" s="40" t="str">
        <f>_xlfn.XLOOKUP(Tabla12[[#This Row],[codigo]],Tabla5[codigo],Tabla5[Lugar Funciones])</f>
        <v>DIRECCION EDITORA NACIONAL</v>
      </c>
      <c r="H1159" s="43" t="str">
        <f>Tabla12[[#This Row],[TIPO]]</f>
        <v>FIJO</v>
      </c>
      <c r="I1159" s="43" t="e">
        <f>_xlfn.XLOOKUP(Tabla12[[#This Row],[nodoc]],'[1]Temporales 2022'!$B$146:$B$362,'[1]Temporales 2022'!$F$146:$F$362)</f>
        <v>#N/A</v>
      </c>
      <c r="J1159" s="43" t="e">
        <f>_xlfn.XLOOKUP(Tabla12[[#This Row],[nodoc]],'[1]Temporales 2022'!$B$146:$B$362,'[1]Temporales 2022'!$G$146:$G$362)</f>
        <v>#N/A</v>
      </c>
      <c r="K1159" s="43">
        <v>36000</v>
      </c>
      <c r="L1159" s="44">
        <v>0</v>
      </c>
      <c r="M1159" s="43">
        <v>1094.4000000000001</v>
      </c>
      <c r="N1159" s="43">
        <v>1033.2</v>
      </c>
      <c r="O1159" s="44">
        <f>+Tabla12[[#This Row],[sbruto]]-Tabla12[[#This Row],[Impuesto Sobre la R]]-Tabla12[[#This Row],[Seguro Familiar de]]-Tabla12[[#This Row],[AFP]]-Tabla12[[#This Row],[sneto]]</f>
        <v>25</v>
      </c>
      <c r="P1159" s="41">
        <v>33847.4</v>
      </c>
      <c r="Q1159" s="15" t="str" cm="1">
        <f t="array" ref="Q1159">_xlfn.XLOOKUP(Tabla12[[#This Row],[codigo]],Tabla5[codigo],LEFT(Tabla5[Genero],1))</f>
        <v>F</v>
      </c>
      <c r="R1159" s="15" t="str">
        <f>_xlfn.XLOOKUP(Tabla12[[#This Row],[codigo]],Tabla5[codigo],Tabla5[Lugar Funciones Codigo])</f>
        <v>01.83.04.01.02</v>
      </c>
    </row>
    <row r="1160" spans="1:18">
      <c r="A1160" s="40" t="s">
        <v>11</v>
      </c>
      <c r="B1160" s="40" t="str">
        <f t="shared" si="18"/>
        <v>2.1.1.1.0100102130226</v>
      </c>
      <c r="C1160" s="40" t="str">
        <f>_xlfn.XLOOKUP(A1160,ctas[Tipo Empleado],ctas[cta])</f>
        <v>2.1.1.1.01</v>
      </c>
      <c r="D1160" s="40" t="s">
        <v>2794</v>
      </c>
      <c r="E1160" s="40" t="str">
        <f>_xlfn.XLOOKUP(Tabla12[[#This Row],[codigo]],Tabla5[codigo],Tabla5[Empleado])</f>
        <v>CESAR AUGUSTO ZAPATA SANTOS</v>
      </c>
      <c r="F1160" s="40" t="str">
        <f>_xlfn.XLOOKUP(Tabla12[[#This Row],[codigo]],Tabla5[codigo],Tabla5[Cargo])</f>
        <v>DIRECTOR (A)</v>
      </c>
      <c r="G1160" s="40" t="str">
        <f>_xlfn.XLOOKUP(Tabla12[[#This Row],[codigo]],Tabla5[codigo],Tabla5[Lugar Funciones])</f>
        <v>DIRECCION DE GESTION LITERARIA</v>
      </c>
      <c r="H1160" s="43" t="str">
        <f>Tabla12[[#This Row],[TIPO]]</f>
        <v>FIJO</v>
      </c>
      <c r="I1160" s="43" t="e">
        <f>_xlfn.XLOOKUP(Tabla12[[#This Row],[nodoc]],'[1]Temporales 2022'!$B$146:$B$362,'[1]Temporales 2022'!$F$146:$F$362)</f>
        <v>#N/A</v>
      </c>
      <c r="J1160" s="43" t="e">
        <f>_xlfn.XLOOKUP(Tabla12[[#This Row],[nodoc]],'[1]Temporales 2022'!$B$146:$B$362,'[1]Temporales 2022'!$G$146:$G$362)</f>
        <v>#N/A</v>
      </c>
      <c r="K1160" s="43">
        <v>115000</v>
      </c>
      <c r="L1160" s="43">
        <v>15633.74</v>
      </c>
      <c r="M1160" s="43">
        <v>3496</v>
      </c>
      <c r="N1160" s="43">
        <v>3300.5</v>
      </c>
      <c r="O1160" s="44">
        <f>+Tabla12[[#This Row],[sbruto]]-Tabla12[[#This Row],[Impuesto Sobre la R]]-Tabla12[[#This Row],[Seguro Familiar de]]-Tabla12[[#This Row],[AFP]]-Tabla12[[#This Row],[sneto]]</f>
        <v>25</v>
      </c>
      <c r="P1160" s="41">
        <v>92544.76</v>
      </c>
      <c r="Q1160" s="15" t="str" cm="1">
        <f t="array" ref="Q1160">_xlfn.XLOOKUP(Tabla12[[#This Row],[codigo]],Tabla5[codigo],LEFT(Tabla5[Genero],1))</f>
        <v>M</v>
      </c>
      <c r="R1160" s="15" t="str">
        <f>_xlfn.XLOOKUP(Tabla12[[#This Row],[codigo]],Tabla5[codigo],Tabla5[Lugar Funciones Codigo])</f>
        <v>01.83.04.01.03</v>
      </c>
    </row>
    <row r="1161" spans="1:18">
      <c r="A1161" s="40" t="s">
        <v>11</v>
      </c>
      <c r="B1161" s="40" t="str">
        <f t="shared" si="18"/>
        <v>2.1.1.1.0100100092360</v>
      </c>
      <c r="C1161" s="40" t="str">
        <f>_xlfn.XLOOKUP(A1161,ctas[Tipo Empleado],ctas[cta])</f>
        <v>2.1.1.1.01</v>
      </c>
      <c r="D1161" s="40" t="s">
        <v>1620</v>
      </c>
      <c r="E1161" s="40" t="str">
        <f>_xlfn.XLOOKUP(Tabla12[[#This Row],[codigo]],Tabla5[codigo],Tabla5[Empleado])</f>
        <v>PATRICIA DEL CARMEN LOPEZ CRUZ</v>
      </c>
      <c r="F1161" s="40" t="str">
        <f>_xlfn.XLOOKUP(Tabla12[[#This Row],[codigo]],Tabla5[codigo],Tabla5[Cargo])</f>
        <v>SECRETARIA</v>
      </c>
      <c r="G1161" s="40" t="str">
        <f>_xlfn.XLOOKUP(Tabla12[[#This Row],[codigo]],Tabla5[codigo],Tabla5[Lugar Funciones])</f>
        <v>DIRECCION DE GESTION LITERARIA</v>
      </c>
      <c r="H1161" s="43" t="str">
        <f>Tabla12[[#This Row],[TIPO]]</f>
        <v>FIJO</v>
      </c>
      <c r="I1161" s="43" t="e">
        <f>_xlfn.XLOOKUP(Tabla12[[#This Row],[nodoc]],'[1]Temporales 2022'!$B$146:$B$362,'[1]Temporales 2022'!$F$146:$F$362)</f>
        <v>#N/A</v>
      </c>
      <c r="J1161" s="43" t="e">
        <f>_xlfn.XLOOKUP(Tabla12[[#This Row],[nodoc]],'[1]Temporales 2022'!$B$146:$B$362,'[1]Temporales 2022'!$G$146:$G$362)</f>
        <v>#N/A</v>
      </c>
      <c r="K1161" s="43">
        <v>26250</v>
      </c>
      <c r="L1161" s="44">
        <v>0</v>
      </c>
      <c r="M1161" s="43">
        <v>798</v>
      </c>
      <c r="N1161" s="43">
        <v>753.38</v>
      </c>
      <c r="O1161" s="44">
        <f>+Tabla12[[#This Row],[sbruto]]-Tabla12[[#This Row],[Impuesto Sobre la R]]-Tabla12[[#This Row],[Seguro Familiar de]]-Tabla12[[#This Row],[AFP]]-Tabla12[[#This Row],[sneto]]</f>
        <v>125</v>
      </c>
      <c r="P1161" s="41">
        <v>24573.62</v>
      </c>
      <c r="Q1161" s="15" t="str" cm="1">
        <f t="array" ref="Q1161">_xlfn.XLOOKUP(Tabla12[[#This Row],[codigo]],Tabla5[codigo],LEFT(Tabla5[Genero],1))</f>
        <v>F</v>
      </c>
      <c r="R1161" s="15" t="str">
        <f>_xlfn.XLOOKUP(Tabla12[[#This Row],[codigo]],Tabla5[codigo],Tabla5[Lugar Funciones Codigo])</f>
        <v>01.83.04.01.03</v>
      </c>
    </row>
    <row r="1162" spans="1:18">
      <c r="A1162" s="40" t="s">
        <v>11</v>
      </c>
      <c r="B1162" s="40" t="str">
        <f t="shared" si="18"/>
        <v>2.1.1.1.0100102760501</v>
      </c>
      <c r="C1162" s="40" t="str">
        <f>_xlfn.XLOOKUP(A1162,ctas[Tipo Empleado],ctas[cta])</f>
        <v>2.1.1.1.01</v>
      </c>
      <c r="D1162" s="40" t="s">
        <v>1447</v>
      </c>
      <c r="E1162" s="40" t="str">
        <f>_xlfn.XLOOKUP(Tabla12[[#This Row],[codigo]],Tabla5[codigo],Tabla5[Empleado])</f>
        <v>YENY FRANCIS JIMENEZ SALCEDO</v>
      </c>
      <c r="F1162" s="40" t="str">
        <f>_xlfn.XLOOKUP(Tabla12[[#This Row],[codigo]],Tabla5[codigo],Tabla5[Cargo])</f>
        <v>ENC. COMPRAS</v>
      </c>
      <c r="G1162" s="40" t="str">
        <f>_xlfn.XLOOKUP(Tabla12[[#This Row],[codigo]],Tabla5[codigo],Tabla5[Lugar Funciones])</f>
        <v>VICEMINISTERIO DE INDUSTRIAS CULTURALES</v>
      </c>
      <c r="H1162" s="43" t="str">
        <f>Tabla12[[#This Row],[TIPO]]</f>
        <v>FIJO</v>
      </c>
      <c r="I1162" s="43" t="e">
        <f>_xlfn.XLOOKUP(Tabla12[[#This Row],[nodoc]],'[1]Temporales 2022'!$B$146:$B$362,'[1]Temporales 2022'!$F$146:$F$362)</f>
        <v>#N/A</v>
      </c>
      <c r="J1162" s="43" t="e">
        <f>_xlfn.XLOOKUP(Tabla12[[#This Row],[nodoc]],'[1]Temporales 2022'!$B$146:$B$362,'[1]Temporales 2022'!$G$146:$G$362)</f>
        <v>#N/A</v>
      </c>
      <c r="K1162" s="43">
        <v>70000</v>
      </c>
      <c r="L1162" s="43">
        <v>5098.45</v>
      </c>
      <c r="M1162" s="43">
        <v>2128</v>
      </c>
      <c r="N1162" s="43">
        <v>2009</v>
      </c>
      <c r="O1162" s="44">
        <f>+Tabla12[[#This Row],[sbruto]]-Tabla12[[#This Row],[Impuesto Sobre la R]]-Tabla12[[#This Row],[Seguro Familiar de]]-Tabla12[[#This Row],[AFP]]-Tabla12[[#This Row],[sneto]]</f>
        <v>2225.1200000000026</v>
      </c>
      <c r="P1162" s="41">
        <v>58539.43</v>
      </c>
      <c r="Q1162" s="15" t="str" cm="1">
        <f t="array" ref="Q1162">_xlfn.XLOOKUP(Tabla12[[#This Row],[codigo]],Tabla5[codigo],LEFT(Tabla5[Genero],1))</f>
        <v>F</v>
      </c>
      <c r="R1162" s="15" t="str">
        <f>_xlfn.XLOOKUP(Tabla12[[#This Row],[codigo]],Tabla5[codigo],Tabla5[Lugar Funciones Codigo])</f>
        <v>01.83.05</v>
      </c>
    </row>
    <row r="1163" spans="1:18">
      <c r="A1163" s="40" t="s">
        <v>11</v>
      </c>
      <c r="B1163" s="40" t="str">
        <f t="shared" si="18"/>
        <v>2.1.1.1.0104900563588</v>
      </c>
      <c r="C1163" s="40" t="str">
        <f>_xlfn.XLOOKUP(A1163,ctas[Tipo Empleado],ctas[cta])</f>
        <v>2.1.1.1.01</v>
      </c>
      <c r="D1163" s="40" t="s">
        <v>1403</v>
      </c>
      <c r="E1163" s="40" t="str">
        <f>_xlfn.XLOOKUP(Tabla12[[#This Row],[codigo]],Tabla5[codigo],Tabla5[Empleado])</f>
        <v>KENIA YACQUELIN MORENO JIMENEZ</v>
      </c>
      <c r="F1163" s="40" t="str">
        <f>_xlfn.XLOOKUP(Tabla12[[#This Row],[codigo]],Tabla5[codigo],Tabla5[Cargo])</f>
        <v>SECRETARIA</v>
      </c>
      <c r="G1163" s="40" t="str">
        <f>_xlfn.XLOOKUP(Tabla12[[#This Row],[codigo]],Tabla5[codigo],Tabla5[Lugar Funciones])</f>
        <v>VICEMINISTERIO DE INDUSTRIAS CULTURALES</v>
      </c>
      <c r="H1163" s="43" t="str">
        <f>Tabla12[[#This Row],[TIPO]]</f>
        <v>FIJO</v>
      </c>
      <c r="I1163" s="43" t="e">
        <f>_xlfn.XLOOKUP(Tabla12[[#This Row],[nodoc]],'[1]Temporales 2022'!$B$146:$B$362,'[1]Temporales 2022'!$F$146:$F$362)</f>
        <v>#N/A</v>
      </c>
      <c r="J1163" s="43" t="e">
        <f>_xlfn.XLOOKUP(Tabla12[[#This Row],[nodoc]],'[1]Temporales 2022'!$B$146:$B$362,'[1]Temporales 2022'!$G$146:$G$362)</f>
        <v>#N/A</v>
      </c>
      <c r="K1163" s="43">
        <v>45000</v>
      </c>
      <c r="L1163" s="43">
        <v>1148.33</v>
      </c>
      <c r="M1163" s="43">
        <v>1368</v>
      </c>
      <c r="N1163" s="43">
        <v>1291.5</v>
      </c>
      <c r="O1163" s="44">
        <f>+Tabla12[[#This Row],[sbruto]]-Tabla12[[#This Row],[Impuesto Sobre la R]]-Tabla12[[#This Row],[Seguro Familiar de]]-Tabla12[[#This Row],[AFP]]-Tabla12[[#This Row],[sneto]]</f>
        <v>75</v>
      </c>
      <c r="P1163" s="41">
        <v>41117.17</v>
      </c>
      <c r="Q1163" s="15" t="str" cm="1">
        <f t="array" ref="Q1163">_xlfn.XLOOKUP(Tabla12[[#This Row],[codigo]],Tabla5[codigo],LEFT(Tabla5[Genero],1))</f>
        <v>F</v>
      </c>
      <c r="R1163" s="15" t="str">
        <f>_xlfn.XLOOKUP(Tabla12[[#This Row],[codigo]],Tabla5[codigo],Tabla5[Lugar Funciones Codigo])</f>
        <v>01.83.05</v>
      </c>
    </row>
    <row r="1164" spans="1:18">
      <c r="A1164" s="40" t="s">
        <v>11</v>
      </c>
      <c r="B1164" s="40" t="str">
        <f t="shared" si="18"/>
        <v>2.1.1.1.0140237450529</v>
      </c>
      <c r="C1164" s="40" t="str">
        <f>_xlfn.XLOOKUP(A1164,ctas[Tipo Empleado],ctas[cta])</f>
        <v>2.1.1.1.01</v>
      </c>
      <c r="D1164" s="40" t="s">
        <v>2452</v>
      </c>
      <c r="E1164" s="40" t="str">
        <f>_xlfn.XLOOKUP(Tabla12[[#This Row],[codigo]],Tabla5[codigo],Tabla5[Empleado])</f>
        <v>SONYA ELIZABETH REY ARIAS</v>
      </c>
      <c r="F1164" s="40" t="str">
        <f>_xlfn.XLOOKUP(Tabla12[[#This Row],[codigo]],Tabla5[codigo],Tabla5[Cargo])</f>
        <v>ASISTENTE</v>
      </c>
      <c r="G1164" s="40" t="str">
        <f>_xlfn.XLOOKUP(Tabla12[[#This Row],[codigo]],Tabla5[codigo],Tabla5[Lugar Funciones])</f>
        <v>VICEMINISTERIO DE INDUSTRIAS CULTURALES</v>
      </c>
      <c r="H1164" s="43" t="str">
        <f>Tabla12[[#This Row],[TIPO]]</f>
        <v>FIJO</v>
      </c>
      <c r="I1164" s="43" t="e">
        <f>_xlfn.XLOOKUP(Tabla12[[#This Row],[nodoc]],'[1]Temporales 2022'!$B$146:$B$362,'[1]Temporales 2022'!$F$146:$F$362)</f>
        <v>#N/A</v>
      </c>
      <c r="J1164" s="43" t="e">
        <f>_xlfn.XLOOKUP(Tabla12[[#This Row],[nodoc]],'[1]Temporales 2022'!$B$146:$B$362,'[1]Temporales 2022'!$G$146:$G$362)</f>
        <v>#N/A</v>
      </c>
      <c r="K1164" s="43">
        <v>45000</v>
      </c>
      <c r="L1164" s="43">
        <v>1148.33</v>
      </c>
      <c r="M1164" s="43">
        <v>1368</v>
      </c>
      <c r="N1164" s="43">
        <v>1291.5</v>
      </c>
      <c r="O1164" s="44">
        <f>+Tabla12[[#This Row],[sbruto]]-Tabla12[[#This Row],[Impuesto Sobre la R]]-Tabla12[[#This Row],[Seguro Familiar de]]-Tabla12[[#This Row],[AFP]]-Tabla12[[#This Row],[sneto]]</f>
        <v>25</v>
      </c>
      <c r="P1164" s="41">
        <v>41167.17</v>
      </c>
      <c r="Q1164" s="15" t="str" cm="1">
        <f t="array" ref="Q1164">_xlfn.XLOOKUP(Tabla12[[#This Row],[codigo]],Tabla5[codigo],LEFT(Tabla5[Genero],1))</f>
        <v>F</v>
      </c>
      <c r="R1164" s="15" t="str">
        <f>_xlfn.XLOOKUP(Tabla12[[#This Row],[codigo]],Tabla5[codigo],Tabla5[Lugar Funciones Codigo])</f>
        <v>01.83.05</v>
      </c>
    </row>
    <row r="1165" spans="1:18">
      <c r="A1165" s="40" t="s">
        <v>11</v>
      </c>
      <c r="B1165" s="40" t="str">
        <f t="shared" si="18"/>
        <v>2.1.1.1.0105601502692</v>
      </c>
      <c r="C1165" s="40" t="str">
        <f>_xlfn.XLOOKUP(A1165,ctas[Tipo Empleado],ctas[cta])</f>
        <v>2.1.1.1.01</v>
      </c>
      <c r="D1165" s="40" t="s">
        <v>2428</v>
      </c>
      <c r="E1165" s="40" t="str">
        <f>_xlfn.XLOOKUP(Tabla12[[#This Row],[codigo]],Tabla5[codigo],Tabla5[Empleado])</f>
        <v>RAMONA ROSARIO ROJAS</v>
      </c>
      <c r="F1165" s="40" t="str">
        <f>_xlfn.XLOOKUP(Tabla12[[#This Row],[codigo]],Tabla5[codigo],Tabla5[Cargo])</f>
        <v>CONSERJE</v>
      </c>
      <c r="G1165" s="40" t="str">
        <f>_xlfn.XLOOKUP(Tabla12[[#This Row],[codigo]],Tabla5[codigo],Tabla5[Lugar Funciones])</f>
        <v>VICEMINISTERIO DE INDUSTRIAS CULTURALES</v>
      </c>
      <c r="H1165" s="43" t="str">
        <f>Tabla12[[#This Row],[TIPO]]</f>
        <v>FIJO</v>
      </c>
      <c r="I1165" s="43" t="e">
        <f>_xlfn.XLOOKUP(Tabla12[[#This Row],[nodoc]],'[1]Temporales 2022'!$B$146:$B$362,'[1]Temporales 2022'!$F$146:$F$362)</f>
        <v>#N/A</v>
      </c>
      <c r="J1165" s="43" t="e">
        <f>_xlfn.XLOOKUP(Tabla12[[#This Row],[nodoc]],'[1]Temporales 2022'!$B$146:$B$362,'[1]Temporales 2022'!$G$146:$G$362)</f>
        <v>#N/A</v>
      </c>
      <c r="K1165" s="43">
        <v>30000</v>
      </c>
      <c r="L1165" s="44">
        <v>0</v>
      </c>
      <c r="M1165" s="43">
        <v>912</v>
      </c>
      <c r="N1165" s="43">
        <v>861</v>
      </c>
      <c r="O1165" s="44">
        <f>+Tabla12[[#This Row],[sbruto]]-Tabla12[[#This Row],[Impuesto Sobre la R]]-Tabla12[[#This Row],[Seguro Familiar de]]-Tabla12[[#This Row],[AFP]]-Tabla12[[#This Row],[sneto]]</f>
        <v>22460.38</v>
      </c>
      <c r="P1165" s="41">
        <v>5766.62</v>
      </c>
      <c r="Q1165" s="15" t="str" cm="1">
        <f t="array" ref="Q1165">_xlfn.XLOOKUP(Tabla12[[#This Row],[codigo]],Tabla5[codigo],LEFT(Tabla5[Genero],1))</f>
        <v>F</v>
      </c>
      <c r="R1165" s="15" t="str">
        <f>_xlfn.XLOOKUP(Tabla12[[#This Row],[codigo]],Tabla5[codigo],Tabla5[Lugar Funciones Codigo])</f>
        <v>01.83.05</v>
      </c>
    </row>
    <row r="1166" spans="1:18">
      <c r="A1166" s="40" t="s">
        <v>11</v>
      </c>
      <c r="B1166" s="40" t="str">
        <f t="shared" si="18"/>
        <v>2.1.1.1.0100115136731</v>
      </c>
      <c r="C1166" s="40" t="str">
        <f>_xlfn.XLOOKUP(A1166,ctas[Tipo Empleado],ctas[cta])</f>
        <v>2.1.1.1.01</v>
      </c>
      <c r="D1166" s="40" t="s">
        <v>2969</v>
      </c>
      <c r="E1166" s="40" t="str">
        <f>_xlfn.XLOOKUP(Tabla12[[#This Row],[codigo]],Tabla5[codigo],Tabla5[Empleado])</f>
        <v>SELVIDO ANTONIO CANDELARIA GONZALEZ</v>
      </c>
      <c r="F1166" s="40" t="str">
        <f>_xlfn.XLOOKUP(Tabla12[[#This Row],[codigo]],Tabla5[codigo],Tabla5[Cargo])</f>
        <v>DIRECTOR (A)</v>
      </c>
      <c r="G1166" s="40" t="str">
        <f>_xlfn.XLOOKUP(Tabla12[[#This Row],[codigo]],Tabla5[codigo],Tabla5[Lugar Funciones])</f>
        <v>CENTRO NACIONAL DE ARTESANIA</v>
      </c>
      <c r="H1166" s="43" t="str">
        <f>Tabla12[[#This Row],[TIPO]]</f>
        <v>FIJO</v>
      </c>
      <c r="I1166" s="43" t="e">
        <f>_xlfn.XLOOKUP(Tabla12[[#This Row],[nodoc]],'[1]Temporales 2022'!$B$146:$B$362,'[1]Temporales 2022'!$F$146:$F$362)</f>
        <v>#N/A</v>
      </c>
      <c r="J1166" s="43" t="e">
        <f>_xlfn.XLOOKUP(Tabla12[[#This Row],[nodoc]],'[1]Temporales 2022'!$B$146:$B$362,'[1]Temporales 2022'!$G$146:$G$362)</f>
        <v>#N/A</v>
      </c>
      <c r="K1166" s="43">
        <v>130000</v>
      </c>
      <c r="L1166" s="43">
        <v>18824.59</v>
      </c>
      <c r="M1166" s="43">
        <v>3952</v>
      </c>
      <c r="N1166" s="43">
        <v>3731</v>
      </c>
      <c r="O1166" s="44">
        <f>+Tabla12[[#This Row],[sbruto]]-Tabla12[[#This Row],[Impuesto Sobre la R]]-Tabla12[[#This Row],[Seguro Familiar de]]-Tabla12[[#This Row],[AFP]]-Tabla12[[#This Row],[sneto]]</f>
        <v>1375.1200000000099</v>
      </c>
      <c r="P1166" s="41">
        <v>102117.29</v>
      </c>
      <c r="Q1166" s="15" t="str" cm="1">
        <f t="array" ref="Q1166">_xlfn.XLOOKUP(Tabla12[[#This Row],[codigo]],Tabla5[codigo],LEFT(Tabla5[Genero],1))</f>
        <v>M</v>
      </c>
      <c r="R1166" s="15" t="str">
        <f>_xlfn.XLOOKUP(Tabla12[[#This Row],[codigo]],Tabla5[codigo],Tabla5[Lugar Funciones Codigo])</f>
        <v>01.83.05.00.03</v>
      </c>
    </row>
    <row r="1167" spans="1:18">
      <c r="A1167" s="40" t="s">
        <v>11</v>
      </c>
      <c r="B1167" s="40" t="str">
        <f t="shared" si="18"/>
        <v>2.1.1.1.0102700006576</v>
      </c>
      <c r="C1167" s="40" t="str">
        <f>_xlfn.XLOOKUP(A1167,ctas[Tipo Empleado],ctas[cta])</f>
        <v>2.1.1.1.01</v>
      </c>
      <c r="D1167" s="40" t="s">
        <v>2971</v>
      </c>
      <c r="E1167" s="40" t="str">
        <f>_xlfn.XLOOKUP(Tabla12[[#This Row],[codigo]],Tabla5[codigo],Tabla5[Empleado])</f>
        <v>VIDAL DE LA CRUZ CASTRO</v>
      </c>
      <c r="F1167" s="40" t="str">
        <f>_xlfn.XLOOKUP(Tabla12[[#This Row],[codigo]],Tabla5[codigo],Tabla5[Cargo])</f>
        <v>SUB DIRECTOR OPERATIVO</v>
      </c>
      <c r="G1167" s="40" t="str">
        <f>_xlfn.XLOOKUP(Tabla12[[#This Row],[codigo]],Tabla5[codigo],Tabla5[Lugar Funciones])</f>
        <v>CENTRO NACIONAL DE ARTESANIA</v>
      </c>
      <c r="H1167" s="43" t="str">
        <f>Tabla12[[#This Row],[TIPO]]</f>
        <v>FIJO</v>
      </c>
      <c r="I1167" s="43" t="e">
        <f>_xlfn.XLOOKUP(Tabla12[[#This Row],[nodoc]],'[1]Temporales 2022'!$B$146:$B$362,'[1]Temporales 2022'!$F$146:$F$362)</f>
        <v>#N/A</v>
      </c>
      <c r="J1167" s="43" t="e">
        <f>_xlfn.XLOOKUP(Tabla12[[#This Row],[nodoc]],'[1]Temporales 2022'!$B$146:$B$362,'[1]Temporales 2022'!$G$146:$G$362)</f>
        <v>#N/A</v>
      </c>
      <c r="K1167" s="43">
        <v>40000</v>
      </c>
      <c r="L1167" s="43">
        <v>442.65</v>
      </c>
      <c r="M1167" s="43">
        <v>1216</v>
      </c>
      <c r="N1167" s="43">
        <v>1148</v>
      </c>
      <c r="O1167" s="44">
        <f>+Tabla12[[#This Row],[sbruto]]-Tabla12[[#This Row],[Impuesto Sobre la R]]-Tabla12[[#This Row],[Seguro Familiar de]]-Tabla12[[#This Row],[AFP]]-Tabla12[[#This Row],[sneto]]</f>
        <v>9651.73</v>
      </c>
      <c r="P1167" s="41">
        <v>27541.62</v>
      </c>
      <c r="Q1167" s="15" t="str" cm="1">
        <f t="array" ref="Q1167">_xlfn.XLOOKUP(Tabla12[[#This Row],[codigo]],Tabla5[codigo],LEFT(Tabla5[Genero],1))</f>
        <v>F</v>
      </c>
      <c r="R1167" s="15" t="str">
        <f>_xlfn.XLOOKUP(Tabla12[[#This Row],[codigo]],Tabla5[codigo],Tabla5[Lugar Funciones Codigo])</f>
        <v>01.83.05.00.03</v>
      </c>
    </row>
    <row r="1168" spans="1:18">
      <c r="A1168" s="40" t="s">
        <v>11</v>
      </c>
      <c r="B1168" s="40" t="str">
        <f t="shared" si="18"/>
        <v>2.1.1.1.0100102039690</v>
      </c>
      <c r="C1168" s="40" t="str">
        <f>_xlfn.XLOOKUP(A1168,ctas[Tipo Empleado],ctas[cta])</f>
        <v>2.1.1.1.01</v>
      </c>
      <c r="D1168" s="40" t="s">
        <v>2964</v>
      </c>
      <c r="E1168" s="40" t="str">
        <f>_xlfn.XLOOKUP(Tabla12[[#This Row],[codigo]],Tabla5[codigo],Tabla5[Empleado])</f>
        <v>FEDERICO JOSE HENRIQUEZ CAOLO</v>
      </c>
      <c r="F1168" s="40" t="str">
        <f>_xlfn.XLOOKUP(Tabla12[[#This Row],[codigo]],Tabla5[codigo],Tabla5[Cargo])</f>
        <v>DIR. ESC. DE ARFARERIA</v>
      </c>
      <c r="G1168" s="40" t="str">
        <f>_xlfn.XLOOKUP(Tabla12[[#This Row],[codigo]],Tabla5[codigo],Tabla5[Lugar Funciones])</f>
        <v>CENTRO NACIONAL DE ARTESANIA</v>
      </c>
      <c r="H1168" s="43" t="str">
        <f>Tabla12[[#This Row],[TIPO]]</f>
        <v>FIJO</v>
      </c>
      <c r="I1168" s="43" t="e">
        <f>_xlfn.XLOOKUP(Tabla12[[#This Row],[nodoc]],'[1]Temporales 2022'!$B$146:$B$362,'[1]Temporales 2022'!$F$146:$F$362)</f>
        <v>#N/A</v>
      </c>
      <c r="J1168" s="43" t="e">
        <f>_xlfn.XLOOKUP(Tabla12[[#This Row],[nodoc]],'[1]Temporales 2022'!$B$146:$B$362,'[1]Temporales 2022'!$G$146:$G$362)</f>
        <v>#N/A</v>
      </c>
      <c r="K1168" s="43">
        <v>26250</v>
      </c>
      <c r="L1168" s="44">
        <v>0</v>
      </c>
      <c r="M1168" s="43">
        <v>798</v>
      </c>
      <c r="N1168" s="43">
        <v>753.38</v>
      </c>
      <c r="O1168" s="44">
        <f>+Tabla12[[#This Row],[sbruto]]-Tabla12[[#This Row],[Impuesto Sobre la R]]-Tabla12[[#This Row],[Seguro Familiar de]]-Tabla12[[#This Row],[AFP]]-Tabla12[[#This Row],[sneto]]</f>
        <v>425</v>
      </c>
      <c r="P1168" s="41">
        <v>24273.62</v>
      </c>
      <c r="Q1168" s="15" t="str" cm="1">
        <f t="array" ref="Q1168">_xlfn.XLOOKUP(Tabla12[[#This Row],[codigo]],Tabla5[codigo],LEFT(Tabla5[Genero],1))</f>
        <v>M</v>
      </c>
      <c r="R1168" s="15" t="str">
        <f>_xlfn.XLOOKUP(Tabla12[[#This Row],[codigo]],Tabla5[codigo],Tabla5[Lugar Funciones Codigo])</f>
        <v>01.83.05.00.03</v>
      </c>
    </row>
    <row r="1169" spans="1:18">
      <c r="A1169" s="40" t="s">
        <v>11</v>
      </c>
      <c r="B1169" s="40" t="str">
        <f t="shared" si="18"/>
        <v>2.1.1.1.0122500889567</v>
      </c>
      <c r="C1169" s="40" t="str">
        <f>_xlfn.XLOOKUP(A1169,ctas[Tipo Empleado],ctas[cta])</f>
        <v>2.1.1.1.01</v>
      </c>
      <c r="D1169" s="40" t="s">
        <v>2968</v>
      </c>
      <c r="E1169" s="40" t="str">
        <f>_xlfn.XLOOKUP(Tabla12[[#This Row],[codigo]],Tabla5[codigo],Tabla5[Empleado])</f>
        <v>REMILKA DE PEÑA DE LOS SANTOS</v>
      </c>
      <c r="F1169" s="40" t="str">
        <f>_xlfn.XLOOKUP(Tabla12[[#This Row],[codigo]],Tabla5[codigo],Tabla5[Cargo])</f>
        <v>ASISTENTE</v>
      </c>
      <c r="G1169" s="40" t="str">
        <f>_xlfn.XLOOKUP(Tabla12[[#This Row],[codigo]],Tabla5[codigo],Tabla5[Lugar Funciones])</f>
        <v>CENTRO NACIONAL DE ARTESANIA</v>
      </c>
      <c r="H1169" s="43" t="str">
        <f>Tabla12[[#This Row],[TIPO]]</f>
        <v>FIJO</v>
      </c>
      <c r="I1169" s="43" t="e">
        <f>_xlfn.XLOOKUP(Tabla12[[#This Row],[nodoc]],'[1]Temporales 2022'!$B$146:$B$362,'[1]Temporales 2022'!$F$146:$F$362)</f>
        <v>#N/A</v>
      </c>
      <c r="J1169" s="43" t="e">
        <f>_xlfn.XLOOKUP(Tabla12[[#This Row],[nodoc]],'[1]Temporales 2022'!$B$146:$B$362,'[1]Temporales 2022'!$G$146:$G$362)</f>
        <v>#N/A</v>
      </c>
      <c r="K1169" s="43">
        <v>25000</v>
      </c>
      <c r="L1169" s="44">
        <v>0</v>
      </c>
      <c r="M1169" s="43">
        <v>760</v>
      </c>
      <c r="N1169" s="43">
        <v>717.5</v>
      </c>
      <c r="O1169" s="44">
        <f>+Tabla12[[#This Row],[sbruto]]-Tabla12[[#This Row],[Impuesto Sobre la R]]-Tabla12[[#This Row],[Seguro Familiar de]]-Tabla12[[#This Row],[AFP]]-Tabla12[[#This Row],[sneto]]</f>
        <v>25</v>
      </c>
      <c r="P1169" s="41">
        <v>23497.5</v>
      </c>
      <c r="Q1169" s="15" t="str" cm="1">
        <f t="array" ref="Q1169">_xlfn.XLOOKUP(Tabla12[[#This Row],[codigo]],Tabla5[codigo],LEFT(Tabla5[Genero],1))</f>
        <v>F</v>
      </c>
      <c r="R1169" s="15" t="str">
        <f>_xlfn.XLOOKUP(Tabla12[[#This Row],[codigo]],Tabla5[codigo],Tabla5[Lugar Funciones Codigo])</f>
        <v>01.83.05.00.03</v>
      </c>
    </row>
    <row r="1170" spans="1:18">
      <c r="A1170" s="40" t="s">
        <v>11</v>
      </c>
      <c r="B1170" s="40" t="str">
        <f t="shared" si="18"/>
        <v>2.1.1.1.0100108958109</v>
      </c>
      <c r="C1170" s="40" t="str">
        <f>_xlfn.XLOOKUP(A1170,ctas[Tipo Empleado],ctas[cta])</f>
        <v>2.1.1.1.01</v>
      </c>
      <c r="D1170" s="40" t="s">
        <v>1635</v>
      </c>
      <c r="E1170" s="40" t="str">
        <f>_xlfn.XLOOKUP(Tabla12[[#This Row],[codigo]],Tabla5[codigo],Tabla5[Empleado])</f>
        <v>GLENNY MARIA ALMONTE BALDERA</v>
      </c>
      <c r="F1170" s="40" t="str">
        <f>_xlfn.XLOOKUP(Tabla12[[#This Row],[codigo]],Tabla5[codigo],Tabla5[Cargo])</f>
        <v>SECRETARIA</v>
      </c>
      <c r="G1170" s="40" t="str">
        <f>_xlfn.XLOOKUP(Tabla12[[#This Row],[codigo]],Tabla5[codigo],Tabla5[Lugar Funciones])</f>
        <v>CENTRO NACIONAL DE ARTESANIA</v>
      </c>
      <c r="H1170" s="43" t="str">
        <f>Tabla12[[#This Row],[TIPO]]</f>
        <v>FIJO</v>
      </c>
      <c r="I1170" s="43" t="e">
        <f>_xlfn.XLOOKUP(Tabla12[[#This Row],[nodoc]],'[1]Temporales 2022'!$B$146:$B$362,'[1]Temporales 2022'!$F$146:$F$362)</f>
        <v>#N/A</v>
      </c>
      <c r="J1170" s="43" t="e">
        <f>_xlfn.XLOOKUP(Tabla12[[#This Row],[nodoc]],'[1]Temporales 2022'!$B$146:$B$362,'[1]Temporales 2022'!$G$146:$G$362)</f>
        <v>#N/A</v>
      </c>
      <c r="K1170" s="43">
        <v>22000</v>
      </c>
      <c r="L1170" s="44">
        <v>0</v>
      </c>
      <c r="M1170" s="43">
        <v>668.8</v>
      </c>
      <c r="N1170" s="43">
        <v>631.4</v>
      </c>
      <c r="O1170" s="44">
        <f>+Tabla12[[#This Row],[sbruto]]-Tabla12[[#This Row],[Impuesto Sobre la R]]-Tabla12[[#This Row],[Seguro Familiar de]]-Tabla12[[#This Row],[AFP]]-Tabla12[[#This Row],[sneto]]</f>
        <v>5247.66</v>
      </c>
      <c r="P1170" s="41">
        <v>15452.14</v>
      </c>
      <c r="Q1170" s="15" t="str" cm="1">
        <f t="array" ref="Q1170">_xlfn.XLOOKUP(Tabla12[[#This Row],[codigo]],Tabla5[codigo],LEFT(Tabla5[Genero],1))</f>
        <v>F</v>
      </c>
      <c r="R1170" s="15" t="str">
        <f>_xlfn.XLOOKUP(Tabla12[[#This Row],[codigo]],Tabla5[codigo],Tabla5[Lugar Funciones Codigo])</f>
        <v>01.83.05.00.03</v>
      </c>
    </row>
    <row r="1171" spans="1:18">
      <c r="A1171" s="40" t="s">
        <v>11</v>
      </c>
      <c r="B1171" s="40" t="str">
        <f t="shared" si="18"/>
        <v>2.1.1.1.0100112748793</v>
      </c>
      <c r="C1171" s="40" t="str">
        <f>_xlfn.XLOOKUP(A1171,ctas[Tipo Empleado],ctas[cta])</f>
        <v>2.1.1.1.01</v>
      </c>
      <c r="D1171" s="40" t="s">
        <v>2963</v>
      </c>
      <c r="E1171" s="40" t="str">
        <f>_xlfn.XLOOKUP(Tabla12[[#This Row],[codigo]],Tabla5[codigo],Tabla5[Empleado])</f>
        <v>ELICIDA MONTERO BOCIO</v>
      </c>
      <c r="F1171" s="40" t="str">
        <f>_xlfn.XLOOKUP(Tabla12[[#This Row],[codigo]],Tabla5[codigo],Tabla5[Cargo])</f>
        <v>CONSERJE</v>
      </c>
      <c r="G1171" s="40" t="str">
        <f>_xlfn.XLOOKUP(Tabla12[[#This Row],[codigo]],Tabla5[codigo],Tabla5[Lugar Funciones])</f>
        <v>CENTRO NACIONAL DE ARTESANIA</v>
      </c>
      <c r="H1171" s="43" t="str">
        <f>Tabla12[[#This Row],[TIPO]]</f>
        <v>FIJO</v>
      </c>
      <c r="I1171" s="43" t="e">
        <f>_xlfn.XLOOKUP(Tabla12[[#This Row],[nodoc]],'[1]Temporales 2022'!$B$146:$B$362,'[1]Temporales 2022'!$F$146:$F$362)</f>
        <v>#N/A</v>
      </c>
      <c r="J1171" s="43" t="e">
        <f>_xlfn.XLOOKUP(Tabla12[[#This Row],[nodoc]],'[1]Temporales 2022'!$B$146:$B$362,'[1]Temporales 2022'!$G$146:$G$362)</f>
        <v>#N/A</v>
      </c>
      <c r="K1171" s="43">
        <v>20000</v>
      </c>
      <c r="L1171" s="44">
        <v>0</v>
      </c>
      <c r="M1171" s="43">
        <v>608</v>
      </c>
      <c r="N1171" s="43">
        <v>574</v>
      </c>
      <c r="O1171" s="44">
        <f>+Tabla12[[#This Row],[sbruto]]-Tabla12[[#This Row],[Impuesto Sobre la R]]-Tabla12[[#This Row],[Seguro Familiar de]]-Tabla12[[#This Row],[AFP]]-Tabla12[[#This Row],[sneto]]</f>
        <v>14772.3</v>
      </c>
      <c r="P1171" s="41">
        <v>4045.7</v>
      </c>
      <c r="Q1171" s="15" t="str" cm="1">
        <f t="array" ref="Q1171">_xlfn.XLOOKUP(Tabla12[[#This Row],[codigo]],Tabla5[codigo],LEFT(Tabla5[Genero],1))</f>
        <v>F</v>
      </c>
      <c r="R1171" s="15" t="str">
        <f>_xlfn.XLOOKUP(Tabla12[[#This Row],[codigo]],Tabla5[codigo],Tabla5[Lugar Funciones Codigo])</f>
        <v>01.83.05.00.03</v>
      </c>
    </row>
    <row r="1172" spans="1:18">
      <c r="A1172" s="40" t="s">
        <v>11</v>
      </c>
      <c r="B1172" s="40" t="str">
        <f t="shared" si="18"/>
        <v>2.1.1.1.0140215400819</v>
      </c>
      <c r="C1172" s="40" t="str">
        <f>_xlfn.XLOOKUP(A1172,ctas[Tipo Empleado],ctas[cta])</f>
        <v>2.1.1.1.01</v>
      </c>
      <c r="D1172" s="40" t="s">
        <v>2972</v>
      </c>
      <c r="E1172" s="40" t="str">
        <f>_xlfn.XLOOKUP(Tabla12[[#This Row],[codigo]],Tabla5[codigo],Tabla5[Empleado])</f>
        <v>YANELA SANCHEZ LANTIGUA</v>
      </c>
      <c r="F1172" s="40" t="str">
        <f>_xlfn.XLOOKUP(Tabla12[[#This Row],[codigo]],Tabla5[codigo],Tabla5[Cargo])</f>
        <v>CONSERJE</v>
      </c>
      <c r="G1172" s="40" t="str">
        <f>_xlfn.XLOOKUP(Tabla12[[#This Row],[codigo]],Tabla5[codigo],Tabla5[Lugar Funciones])</f>
        <v>CENTRO NACIONAL DE ARTESANIA</v>
      </c>
      <c r="H1172" s="43" t="str">
        <f>Tabla12[[#This Row],[TIPO]]</f>
        <v>FIJO</v>
      </c>
      <c r="I1172" s="43" t="e">
        <f>_xlfn.XLOOKUP(Tabla12[[#This Row],[nodoc]],'[1]Temporales 2022'!$B$146:$B$362,'[1]Temporales 2022'!$F$146:$F$362)</f>
        <v>#N/A</v>
      </c>
      <c r="J1172" s="43" t="e">
        <f>_xlfn.XLOOKUP(Tabla12[[#This Row],[nodoc]],'[1]Temporales 2022'!$B$146:$B$362,'[1]Temporales 2022'!$G$146:$G$362)</f>
        <v>#N/A</v>
      </c>
      <c r="K1172" s="43">
        <v>17000</v>
      </c>
      <c r="L1172" s="44">
        <v>0</v>
      </c>
      <c r="M1172" s="43">
        <v>516.79999999999995</v>
      </c>
      <c r="N1172" s="43">
        <v>487.9</v>
      </c>
      <c r="O1172" s="44">
        <f>+Tabla12[[#This Row],[sbruto]]-Tabla12[[#This Row],[Impuesto Sobre la R]]-Tabla12[[#This Row],[Seguro Familiar de]]-Tabla12[[#This Row],[AFP]]-Tabla12[[#This Row],[sneto]]</f>
        <v>25.000000000001819</v>
      </c>
      <c r="P1172" s="41">
        <v>15970.3</v>
      </c>
      <c r="Q1172" s="15" t="str" cm="1">
        <f t="array" ref="Q1172">_xlfn.XLOOKUP(Tabla12[[#This Row],[codigo]],Tabla5[codigo],LEFT(Tabla5[Genero],1))</f>
        <v>F</v>
      </c>
      <c r="R1172" s="15" t="str">
        <f>_xlfn.XLOOKUP(Tabla12[[#This Row],[codigo]],Tabla5[codigo],Tabla5[Lugar Funciones Codigo])</f>
        <v>01.83.05.00.03</v>
      </c>
    </row>
    <row r="1173" spans="1:18">
      <c r="A1173" s="40" t="s">
        <v>11</v>
      </c>
      <c r="B1173" s="40" t="str">
        <f t="shared" si="18"/>
        <v>2.1.1.1.0140234595425</v>
      </c>
      <c r="C1173" s="40" t="str">
        <f>_xlfn.XLOOKUP(A1173,ctas[Tipo Empleado],ctas[cta])</f>
        <v>2.1.1.1.01</v>
      </c>
      <c r="D1173" s="40" t="s">
        <v>2965</v>
      </c>
      <c r="E1173" s="40" t="str">
        <f>_xlfn.XLOOKUP(Tabla12[[#This Row],[codigo]],Tabla5[codigo],Tabla5[Empleado])</f>
        <v>JOSE ANGEL BIDO SANCHEZ</v>
      </c>
      <c r="F1173" s="40" t="str">
        <f>_xlfn.XLOOKUP(Tabla12[[#This Row],[codigo]],Tabla5[codigo],Tabla5[Cargo])</f>
        <v>JARDINERO (A)</v>
      </c>
      <c r="G1173" s="40" t="str">
        <f>_xlfn.XLOOKUP(Tabla12[[#This Row],[codigo]],Tabla5[codigo],Tabla5[Lugar Funciones])</f>
        <v>CENTRO NACIONAL DE ARTESANIA</v>
      </c>
      <c r="H1173" s="45" t="str">
        <f>Tabla12[[#This Row],[TIPO]]</f>
        <v>FIJO</v>
      </c>
      <c r="I1173" s="45" t="e">
        <f>_xlfn.XLOOKUP(Tabla12[[#This Row],[nodoc]],'[1]Temporales 2022'!$B$146:$B$362,'[1]Temporales 2022'!$F$146:$F$362)</f>
        <v>#N/A</v>
      </c>
      <c r="J1173" s="45" t="e">
        <f>_xlfn.XLOOKUP(Tabla12[[#This Row],[nodoc]],'[1]Temporales 2022'!$B$146:$B$362,'[1]Temporales 2022'!$G$146:$G$362)</f>
        <v>#N/A</v>
      </c>
      <c r="K1173" s="43">
        <v>15000</v>
      </c>
      <c r="L1173" s="46">
        <v>0</v>
      </c>
      <c r="M1173" s="43">
        <v>456</v>
      </c>
      <c r="N1173" s="43">
        <v>430.5</v>
      </c>
      <c r="O1173" s="44">
        <f>+Tabla12[[#This Row],[sbruto]]-Tabla12[[#This Row],[Impuesto Sobre la R]]-Tabla12[[#This Row],[Seguro Familiar de]]-Tabla12[[#This Row],[AFP]]-Tabla12[[#This Row],[sneto]]</f>
        <v>25</v>
      </c>
      <c r="P1173" s="41">
        <v>14088.5</v>
      </c>
      <c r="Q1173" s="15" t="str" cm="1">
        <f t="array" ref="Q1173">_xlfn.XLOOKUP(Tabla12[[#This Row],[codigo]],Tabla5[codigo],LEFT(Tabla5[Genero],1))</f>
        <v>F</v>
      </c>
      <c r="R1173" s="15" t="str">
        <f>_xlfn.XLOOKUP(Tabla12[[#This Row],[codigo]],Tabla5[codigo],Tabla5[Lugar Funciones Codigo])</f>
        <v>01.83.05.00.03</v>
      </c>
    </row>
    <row r="1174" spans="1:18">
      <c r="A1174" s="40" t="s">
        <v>11</v>
      </c>
      <c r="B1174" s="40" t="str">
        <f t="shared" si="18"/>
        <v>2.1.1.1.0100102632577</v>
      </c>
      <c r="C1174" s="40" t="str">
        <f>_xlfn.XLOOKUP(A1174,ctas[Tipo Empleado],ctas[cta])</f>
        <v>2.1.1.1.01</v>
      </c>
      <c r="D1174" s="40" t="s">
        <v>1637</v>
      </c>
      <c r="E1174" s="40" t="str">
        <f>_xlfn.XLOOKUP(Tabla12[[#This Row],[codigo]],Tabla5[codigo],Tabla5[Empleado])</f>
        <v>JULIO MARCELINO ACEVEDO PEREZ</v>
      </c>
      <c r="F1174" s="40" t="str">
        <f>_xlfn.XLOOKUP(Tabla12[[#This Row],[codigo]],Tabla5[codigo],Tabla5[Cargo])</f>
        <v>VIGILANTE</v>
      </c>
      <c r="G1174" s="40" t="str">
        <f>_xlfn.XLOOKUP(Tabla12[[#This Row],[codigo]],Tabla5[codigo],Tabla5[Lugar Funciones])</f>
        <v>CENTRO NACIONAL DE ARTESANIA</v>
      </c>
      <c r="H1174" s="43" t="str">
        <f>Tabla12[[#This Row],[TIPO]]</f>
        <v>FIJO</v>
      </c>
      <c r="I1174" s="43" t="e">
        <f>_xlfn.XLOOKUP(Tabla12[[#This Row],[nodoc]],'[1]Temporales 2022'!$B$146:$B$362,'[1]Temporales 2022'!$F$146:$F$362)</f>
        <v>#N/A</v>
      </c>
      <c r="J1174" s="43" t="e">
        <f>_xlfn.XLOOKUP(Tabla12[[#This Row],[nodoc]],'[1]Temporales 2022'!$B$146:$B$362,'[1]Temporales 2022'!$G$146:$G$362)</f>
        <v>#N/A</v>
      </c>
      <c r="K1174" s="43">
        <v>15000</v>
      </c>
      <c r="L1174" s="44">
        <v>0</v>
      </c>
      <c r="M1174" s="43">
        <v>456</v>
      </c>
      <c r="N1174" s="43">
        <v>430.5</v>
      </c>
      <c r="O1174" s="44">
        <f>+Tabla12[[#This Row],[sbruto]]-Tabla12[[#This Row],[Impuesto Sobre la R]]-Tabla12[[#This Row],[Seguro Familiar de]]-Tabla12[[#This Row],[AFP]]-Tabla12[[#This Row],[sneto]]</f>
        <v>871</v>
      </c>
      <c r="P1174" s="41">
        <v>13242.5</v>
      </c>
      <c r="Q1174" s="15" t="str" cm="1">
        <f t="array" ref="Q1174">_xlfn.XLOOKUP(Tabla12[[#This Row],[codigo]],Tabla5[codigo],LEFT(Tabla5[Genero],1))</f>
        <v>M</v>
      </c>
      <c r="R1174" s="15" t="str">
        <f>_xlfn.XLOOKUP(Tabla12[[#This Row],[codigo]],Tabla5[codigo],Tabla5[Lugar Funciones Codigo])</f>
        <v>01.83.05.00.03</v>
      </c>
    </row>
    <row r="1175" spans="1:18">
      <c r="A1175" s="40" t="s">
        <v>11</v>
      </c>
      <c r="B1175" s="40" t="str">
        <f t="shared" si="18"/>
        <v>2.1.1.1.0100102073939</v>
      </c>
      <c r="C1175" s="40" t="str">
        <f>_xlfn.XLOOKUP(A1175,ctas[Tipo Empleado],ctas[cta])</f>
        <v>2.1.1.1.01</v>
      </c>
      <c r="D1175" s="40" t="s">
        <v>3313</v>
      </c>
      <c r="E1175" s="40" t="e">
        <f>_xlfn.XLOOKUP(Tabla12[[#This Row],[codigo]],Tabla5[codigo],Tabla5[Empleado])</f>
        <v>#N/A</v>
      </c>
      <c r="F1175" s="40" t="e">
        <f>_xlfn.XLOOKUP(Tabla12[[#This Row],[codigo]],Tabla5[codigo],Tabla5[Cargo])</f>
        <v>#N/A</v>
      </c>
      <c r="G1175" s="40" t="e">
        <f>_xlfn.XLOOKUP(Tabla12[[#This Row],[codigo]],Tabla5[codigo],Tabla5[Lugar Funciones])</f>
        <v>#N/A</v>
      </c>
      <c r="H1175" s="43" t="str">
        <f>Tabla12[[#This Row],[TIPO]]</f>
        <v>FIJO</v>
      </c>
      <c r="I1175" s="43" t="e">
        <f>_xlfn.XLOOKUP(Tabla12[[#This Row],[nodoc]],'[1]Temporales 2022'!$B$146:$B$362,'[1]Temporales 2022'!$F$146:$F$362)</f>
        <v>#N/A</v>
      </c>
      <c r="J1175" s="43" t="e">
        <f>_xlfn.XLOOKUP(Tabla12[[#This Row],[nodoc]],'[1]Temporales 2022'!$B$146:$B$362,'[1]Temporales 2022'!$G$146:$G$362)</f>
        <v>#N/A</v>
      </c>
      <c r="K1175" s="43">
        <v>12650</v>
      </c>
      <c r="L1175" s="44">
        <v>0</v>
      </c>
      <c r="M1175" s="43">
        <v>384.56</v>
      </c>
      <c r="N1175" s="43">
        <v>363.06</v>
      </c>
      <c r="O1175" s="44">
        <f>+Tabla12[[#This Row],[sbruto]]-Tabla12[[#This Row],[Impuesto Sobre la R]]-Tabla12[[#This Row],[Seguro Familiar de]]-Tabla12[[#This Row],[AFP]]-Tabla12[[#This Row],[sneto]]</f>
        <v>325.00000000000182</v>
      </c>
      <c r="P1175" s="41">
        <v>11577.38</v>
      </c>
      <c r="Q1175" s="15" t="e" cm="1">
        <f t="array" ref="Q1175">_xlfn.XLOOKUP(Tabla12[[#This Row],[codigo]],Tabla5[codigo],LEFT(Tabla5[Genero],1))</f>
        <v>#N/A</v>
      </c>
      <c r="R1175" s="15" t="e">
        <f>_xlfn.XLOOKUP(Tabla12[[#This Row],[codigo]],Tabla5[codigo],Tabla5[Lugar Funciones Codigo])</f>
        <v>#N/A</v>
      </c>
    </row>
    <row r="1176" spans="1:18">
      <c r="A1176" s="40" t="s">
        <v>11</v>
      </c>
      <c r="B1176" s="40" t="str">
        <f t="shared" si="18"/>
        <v>2.1.1.1.0100102402310</v>
      </c>
      <c r="C1176" s="40" t="str">
        <f>_xlfn.XLOOKUP(A1176,ctas[Tipo Empleado],ctas[cta])</f>
        <v>2.1.1.1.01</v>
      </c>
      <c r="D1176" s="40" t="s">
        <v>1633</v>
      </c>
      <c r="E1176" s="40" t="str">
        <f>_xlfn.XLOOKUP(Tabla12[[#This Row],[codigo]],Tabla5[codigo],Tabla5[Empleado])</f>
        <v>DAISY DE JESUS ALVAREZ LEGER</v>
      </c>
      <c r="F1176" s="40" t="str">
        <f>_xlfn.XLOOKUP(Tabla12[[#This Row],[codigo]],Tabla5[codigo],Tabla5[Cargo])</f>
        <v>ENC.ESC.CANA Y CAB.</v>
      </c>
      <c r="G1176" s="40" t="str">
        <f>_xlfn.XLOOKUP(Tabla12[[#This Row],[codigo]],Tabla5[codigo],Tabla5[Lugar Funciones])</f>
        <v>CENTRO NACIONAL DE ARTESANIA</v>
      </c>
      <c r="H1176" s="43" t="str">
        <f>Tabla12[[#This Row],[TIPO]]</f>
        <v>FIJO</v>
      </c>
      <c r="I1176" s="43" t="e">
        <f>_xlfn.XLOOKUP(Tabla12[[#This Row],[nodoc]],'[1]Temporales 2022'!$B$146:$B$362,'[1]Temporales 2022'!$F$146:$F$362)</f>
        <v>#N/A</v>
      </c>
      <c r="J1176" s="43" t="e">
        <f>_xlfn.XLOOKUP(Tabla12[[#This Row],[nodoc]],'[1]Temporales 2022'!$B$146:$B$362,'[1]Temporales 2022'!$G$146:$G$362)</f>
        <v>#N/A</v>
      </c>
      <c r="K1176" s="43">
        <v>11000</v>
      </c>
      <c r="L1176" s="44">
        <v>0</v>
      </c>
      <c r="M1176" s="43">
        <v>334.4</v>
      </c>
      <c r="N1176" s="43">
        <v>315.7</v>
      </c>
      <c r="O1176" s="44">
        <f>+Tabla12[[#This Row],[sbruto]]-Tabla12[[#This Row],[Impuesto Sobre la R]]-Tabla12[[#This Row],[Seguro Familiar de]]-Tabla12[[#This Row],[AFP]]-Tabla12[[#This Row],[sneto]]</f>
        <v>4182.3799999999992</v>
      </c>
      <c r="P1176" s="41">
        <v>6167.52</v>
      </c>
      <c r="Q1176" s="15" t="str" cm="1">
        <f t="array" ref="Q1176">_xlfn.XLOOKUP(Tabla12[[#This Row],[codigo]],Tabla5[codigo],LEFT(Tabla5[Genero],1))</f>
        <v>F</v>
      </c>
      <c r="R1176" s="15" t="str">
        <f>_xlfn.XLOOKUP(Tabla12[[#This Row],[codigo]],Tabla5[codigo],Tabla5[Lugar Funciones Codigo])</f>
        <v>01.83.05.00.03</v>
      </c>
    </row>
    <row r="1177" spans="1:18">
      <c r="A1177" s="40" t="s">
        <v>11</v>
      </c>
      <c r="B1177" s="40" t="str">
        <f t="shared" si="18"/>
        <v>2.1.1.1.0100102830049</v>
      </c>
      <c r="C1177" s="40" t="str">
        <f>_xlfn.XLOOKUP(A1177,ctas[Tipo Empleado],ctas[cta])</f>
        <v>2.1.1.1.01</v>
      </c>
      <c r="D1177" s="40" t="s">
        <v>1636</v>
      </c>
      <c r="E1177" s="40" t="str">
        <f>_xlfn.XLOOKUP(Tabla12[[#This Row],[codigo]],Tabla5[codigo],Tabla5[Empleado])</f>
        <v>JOSE CLASTON SOLANO DE JESUS</v>
      </c>
      <c r="F1177" s="40" t="str">
        <f>_xlfn.XLOOKUP(Tabla12[[#This Row],[codigo]],Tabla5[codigo],Tabla5[Cargo])</f>
        <v>MAESTRO DE ARTESANIA</v>
      </c>
      <c r="G1177" s="40" t="str">
        <f>_xlfn.XLOOKUP(Tabla12[[#This Row],[codigo]],Tabla5[codigo],Tabla5[Lugar Funciones])</f>
        <v>CENTRO NACIONAL DE ARTESANIA</v>
      </c>
      <c r="H1177" s="43" t="str">
        <f>Tabla12[[#This Row],[TIPO]]</f>
        <v>FIJO</v>
      </c>
      <c r="I1177" s="43" t="e">
        <f>_xlfn.XLOOKUP(Tabla12[[#This Row],[nodoc]],'[1]Temporales 2022'!$B$146:$B$362,'[1]Temporales 2022'!$F$146:$F$362)</f>
        <v>#N/A</v>
      </c>
      <c r="J1177" s="43" t="e">
        <f>_xlfn.XLOOKUP(Tabla12[[#This Row],[nodoc]],'[1]Temporales 2022'!$B$146:$B$362,'[1]Temporales 2022'!$G$146:$G$362)</f>
        <v>#N/A</v>
      </c>
      <c r="K1177" s="43">
        <v>11000</v>
      </c>
      <c r="L1177" s="44">
        <v>0</v>
      </c>
      <c r="M1177" s="43">
        <v>334.4</v>
      </c>
      <c r="N1177" s="43">
        <v>315.7</v>
      </c>
      <c r="O1177" s="44">
        <f>+Tabla12[[#This Row],[sbruto]]-Tabla12[[#This Row],[Impuesto Sobre la R]]-Tabla12[[#This Row],[Seguro Familiar de]]-Tabla12[[#This Row],[AFP]]-Tabla12[[#This Row],[sneto]]</f>
        <v>75</v>
      </c>
      <c r="P1177" s="41">
        <v>10274.9</v>
      </c>
      <c r="Q1177" s="15" t="str" cm="1">
        <f t="array" ref="Q1177">_xlfn.XLOOKUP(Tabla12[[#This Row],[codigo]],Tabla5[codigo],LEFT(Tabla5[Genero],1))</f>
        <v>M</v>
      </c>
      <c r="R1177" s="15" t="str">
        <f>_xlfn.XLOOKUP(Tabla12[[#This Row],[codigo]],Tabla5[codigo],Tabla5[Lugar Funciones Codigo])</f>
        <v>01.83.05.00.03</v>
      </c>
    </row>
    <row r="1178" spans="1:18">
      <c r="A1178" s="40" t="s">
        <v>11</v>
      </c>
      <c r="B1178" s="40" t="str">
        <f t="shared" si="18"/>
        <v>2.1.1.1.0100105407381</v>
      </c>
      <c r="C1178" s="40" t="str">
        <f>_xlfn.XLOOKUP(A1178,ctas[Tipo Empleado],ctas[cta])</f>
        <v>2.1.1.1.01</v>
      </c>
      <c r="D1178" s="40" t="s">
        <v>1638</v>
      </c>
      <c r="E1178" s="40" t="str">
        <f>_xlfn.XLOOKUP(Tabla12[[#This Row],[codigo]],Tabla5[codigo],Tabla5[Empleado])</f>
        <v>MINERVA REYNOSO MEJIA</v>
      </c>
      <c r="F1178" s="40" t="str">
        <f>_xlfn.XLOOKUP(Tabla12[[#This Row],[codigo]],Tabla5[codigo],Tabla5[Cargo])</f>
        <v>AYUDANTE MAESTRA C. Y C.</v>
      </c>
      <c r="G1178" s="40" t="str">
        <f>_xlfn.XLOOKUP(Tabla12[[#This Row],[codigo]],Tabla5[codigo],Tabla5[Lugar Funciones])</f>
        <v>CENTRO NACIONAL DE ARTESANIA</v>
      </c>
      <c r="H1178" s="43" t="str">
        <f>Tabla12[[#This Row],[TIPO]]</f>
        <v>FIJO</v>
      </c>
      <c r="I1178" s="43" t="e">
        <f>_xlfn.XLOOKUP(Tabla12[[#This Row],[nodoc]],'[1]Temporales 2022'!$B$146:$B$362,'[1]Temporales 2022'!$F$146:$F$362)</f>
        <v>#N/A</v>
      </c>
      <c r="J1178" s="43" t="e">
        <f>_xlfn.XLOOKUP(Tabla12[[#This Row],[nodoc]],'[1]Temporales 2022'!$B$146:$B$362,'[1]Temporales 2022'!$G$146:$G$362)</f>
        <v>#N/A</v>
      </c>
      <c r="K1178" s="43">
        <v>11000</v>
      </c>
      <c r="L1178" s="44">
        <v>0</v>
      </c>
      <c r="M1178" s="43">
        <v>334.4</v>
      </c>
      <c r="N1178" s="43">
        <v>315.7</v>
      </c>
      <c r="O1178" s="44">
        <f>+Tabla12[[#This Row],[sbruto]]-Tabla12[[#This Row],[Impuesto Sobre la R]]-Tabla12[[#This Row],[Seguro Familiar de]]-Tabla12[[#This Row],[AFP]]-Tabla12[[#This Row],[sneto]]</f>
        <v>921</v>
      </c>
      <c r="P1178" s="41">
        <v>9428.9</v>
      </c>
      <c r="Q1178" s="15" t="str" cm="1">
        <f t="array" ref="Q1178">_xlfn.XLOOKUP(Tabla12[[#This Row],[codigo]],Tabla5[codigo],LEFT(Tabla5[Genero],1))</f>
        <v>F</v>
      </c>
      <c r="R1178" s="15" t="str">
        <f>_xlfn.XLOOKUP(Tabla12[[#This Row],[codigo]],Tabla5[codigo],Tabla5[Lugar Funciones Codigo])</f>
        <v>01.83.05.00.03</v>
      </c>
    </row>
    <row r="1179" spans="1:18">
      <c r="A1179" s="40" t="s">
        <v>11</v>
      </c>
      <c r="B1179" s="40" t="str">
        <f t="shared" si="18"/>
        <v>2.1.1.1.0100100061621</v>
      </c>
      <c r="C1179" s="40" t="str">
        <f>_xlfn.XLOOKUP(A1179,ctas[Tipo Empleado],ctas[cta])</f>
        <v>2.1.1.1.01</v>
      </c>
      <c r="D1179" s="40" t="s">
        <v>2967</v>
      </c>
      <c r="E1179" s="40" t="str">
        <f>_xlfn.XLOOKUP(Tabla12[[#This Row],[codigo]],Tabla5[codigo],Tabla5[Empleado])</f>
        <v>PATRICIO ANTONIO ESPINAL GARCIA</v>
      </c>
      <c r="F1179" s="40" t="str">
        <f>_xlfn.XLOOKUP(Tabla12[[#This Row],[codigo]],Tabla5[codigo],Tabla5[Cargo])</f>
        <v>PROFESOR (A)</v>
      </c>
      <c r="G1179" s="40" t="str">
        <f>_xlfn.XLOOKUP(Tabla12[[#This Row],[codigo]],Tabla5[codigo],Tabla5[Lugar Funciones])</f>
        <v>CENTRO NACIONAL DE ARTESANIA</v>
      </c>
      <c r="H1179" s="43" t="str">
        <f>Tabla12[[#This Row],[TIPO]]</f>
        <v>FIJO</v>
      </c>
      <c r="I1179" s="43" t="e">
        <f>_xlfn.XLOOKUP(Tabla12[[#This Row],[nodoc]],'[1]Temporales 2022'!$B$146:$B$362,'[1]Temporales 2022'!$F$146:$F$362)</f>
        <v>#N/A</v>
      </c>
      <c r="J1179" s="43" t="e">
        <f>_xlfn.XLOOKUP(Tabla12[[#This Row],[nodoc]],'[1]Temporales 2022'!$B$146:$B$362,'[1]Temporales 2022'!$G$146:$G$362)</f>
        <v>#N/A</v>
      </c>
      <c r="K1179" s="43">
        <v>11000</v>
      </c>
      <c r="L1179" s="44">
        <v>0</v>
      </c>
      <c r="M1179" s="43">
        <v>334.4</v>
      </c>
      <c r="N1179" s="43">
        <v>315.7</v>
      </c>
      <c r="O1179" s="44">
        <f>+Tabla12[[#This Row],[sbruto]]-Tabla12[[#This Row],[Impuesto Sobre la R]]-Tabla12[[#This Row],[Seguro Familiar de]]-Tabla12[[#This Row],[AFP]]-Tabla12[[#This Row],[sneto]]</f>
        <v>25</v>
      </c>
      <c r="P1179" s="41">
        <v>10324.9</v>
      </c>
      <c r="Q1179" s="15" t="str" cm="1">
        <f t="array" ref="Q1179">_xlfn.XLOOKUP(Tabla12[[#This Row],[codigo]],Tabla5[codigo],LEFT(Tabla5[Genero],1))</f>
        <v>M</v>
      </c>
      <c r="R1179" s="15" t="str">
        <f>_xlfn.XLOOKUP(Tabla12[[#This Row],[codigo]],Tabla5[codigo],Tabla5[Lugar Funciones Codigo])</f>
        <v>01.83.05.00.03</v>
      </c>
    </row>
    <row r="1180" spans="1:18">
      <c r="A1180" s="40" t="s">
        <v>11</v>
      </c>
      <c r="B1180" s="40" t="str">
        <f t="shared" si="18"/>
        <v>2.1.1.1.0100104359898</v>
      </c>
      <c r="C1180" s="40" t="str">
        <f>_xlfn.XLOOKUP(A1180,ctas[Tipo Empleado],ctas[cta])</f>
        <v>2.1.1.1.01</v>
      </c>
      <c r="D1180" s="40" t="s">
        <v>2962</v>
      </c>
      <c r="E1180" s="40" t="str">
        <f>_xlfn.XLOOKUP(Tabla12[[#This Row],[codigo]],Tabla5[codigo],Tabla5[Empleado])</f>
        <v>ALBERTO BOLIVAR ARIAS RODRIGUEZ</v>
      </c>
      <c r="F1180" s="40" t="str">
        <f>_xlfn.XLOOKUP(Tabla12[[#This Row],[codigo]],Tabla5[codigo],Tabla5[Cargo])</f>
        <v>MAESTRO ENC. TALLER ZAPATERIA</v>
      </c>
      <c r="G1180" s="40" t="str">
        <f>_xlfn.XLOOKUP(Tabla12[[#This Row],[codigo]],Tabla5[codigo],Tabla5[Lugar Funciones])</f>
        <v>CENTRO NACIONAL DE ARTESANIA</v>
      </c>
      <c r="H1180" s="43" t="str">
        <f>Tabla12[[#This Row],[TIPO]]</f>
        <v>FIJO</v>
      </c>
      <c r="I1180" s="43" t="e">
        <f>_xlfn.XLOOKUP(Tabla12[[#This Row],[nodoc]],'[1]Temporales 2022'!$B$146:$B$362,'[1]Temporales 2022'!$F$146:$F$362)</f>
        <v>#N/A</v>
      </c>
      <c r="J1180" s="43" t="e">
        <f>_xlfn.XLOOKUP(Tabla12[[#This Row],[nodoc]],'[1]Temporales 2022'!$B$146:$B$362,'[1]Temporales 2022'!$G$146:$G$362)</f>
        <v>#N/A</v>
      </c>
      <c r="K1180" s="43">
        <v>10000</v>
      </c>
      <c r="L1180" s="44">
        <v>0</v>
      </c>
      <c r="M1180" s="43">
        <v>304</v>
      </c>
      <c r="N1180" s="43">
        <v>287</v>
      </c>
      <c r="O1180" s="44">
        <f>+Tabla12[[#This Row],[sbruto]]-Tabla12[[#This Row],[Impuesto Sobre la R]]-Tabla12[[#This Row],[Seguro Familiar de]]-Tabla12[[#This Row],[AFP]]-Tabla12[[#This Row],[sneto]]</f>
        <v>2268.75</v>
      </c>
      <c r="P1180" s="41">
        <v>7140.25</v>
      </c>
      <c r="Q1180" s="15" t="str" cm="1">
        <f t="array" ref="Q1180">_xlfn.XLOOKUP(Tabla12[[#This Row],[codigo]],Tabla5[codigo],LEFT(Tabla5[Genero],1))</f>
        <v>M</v>
      </c>
      <c r="R1180" s="15" t="str">
        <f>_xlfn.XLOOKUP(Tabla12[[#This Row],[codigo]],Tabla5[codigo],Tabla5[Lugar Funciones Codigo])</f>
        <v>01.83.05.00.03</v>
      </c>
    </row>
    <row r="1181" spans="1:18">
      <c r="A1181" s="40" t="s">
        <v>11</v>
      </c>
      <c r="B1181" s="40" t="str">
        <f t="shared" si="18"/>
        <v>2.1.1.1.0100110618931</v>
      </c>
      <c r="C1181" s="40" t="str">
        <f>_xlfn.XLOOKUP(A1181,ctas[Tipo Empleado],ctas[cta])</f>
        <v>2.1.1.1.01</v>
      </c>
      <c r="D1181" s="40" t="s">
        <v>1631</v>
      </c>
      <c r="E1181" s="40" t="str">
        <f>_xlfn.XLOOKUP(Tabla12[[#This Row],[codigo]],Tabla5[codigo],Tabla5[Empleado])</f>
        <v>ANGEL YONIS GARCIA CASTILLO</v>
      </c>
      <c r="F1181" s="40" t="str">
        <f>_xlfn.XLOOKUP(Tabla12[[#This Row],[codigo]],Tabla5[codigo],Tabla5[Cargo])</f>
        <v>MAESTRO DE ARTESANIA</v>
      </c>
      <c r="G1181" s="40" t="str">
        <f>_xlfn.XLOOKUP(Tabla12[[#This Row],[codigo]],Tabla5[codigo],Tabla5[Lugar Funciones])</f>
        <v>CENTRO NACIONAL DE ARTESANIA</v>
      </c>
      <c r="H1181" s="43" t="str">
        <f>Tabla12[[#This Row],[TIPO]]</f>
        <v>FIJO</v>
      </c>
      <c r="I1181" s="43" t="e">
        <f>_xlfn.XLOOKUP(Tabla12[[#This Row],[nodoc]],'[1]Temporales 2022'!$B$146:$B$362,'[1]Temporales 2022'!$F$146:$F$362)</f>
        <v>#N/A</v>
      </c>
      <c r="J1181" s="43" t="e">
        <f>_xlfn.XLOOKUP(Tabla12[[#This Row],[nodoc]],'[1]Temporales 2022'!$B$146:$B$362,'[1]Temporales 2022'!$G$146:$G$362)</f>
        <v>#N/A</v>
      </c>
      <c r="K1181" s="43">
        <v>10000</v>
      </c>
      <c r="L1181" s="44">
        <v>0</v>
      </c>
      <c r="M1181" s="43">
        <v>304</v>
      </c>
      <c r="N1181" s="43">
        <v>287</v>
      </c>
      <c r="O1181" s="44">
        <f>+Tabla12[[#This Row],[sbruto]]-Tabla12[[#This Row],[Impuesto Sobre la R]]-Tabla12[[#This Row],[Seguro Familiar de]]-Tabla12[[#This Row],[AFP]]-Tabla12[[#This Row],[sneto]]</f>
        <v>3674.4399999999996</v>
      </c>
      <c r="P1181" s="41">
        <v>5734.56</v>
      </c>
      <c r="Q1181" s="15" t="str" cm="1">
        <f t="array" ref="Q1181">_xlfn.XLOOKUP(Tabla12[[#This Row],[codigo]],Tabla5[codigo],LEFT(Tabla5[Genero],1))</f>
        <v>M</v>
      </c>
      <c r="R1181" s="15" t="str">
        <f>_xlfn.XLOOKUP(Tabla12[[#This Row],[codigo]],Tabla5[codigo],Tabla5[Lugar Funciones Codigo])</f>
        <v>01.83.05.00.03</v>
      </c>
    </row>
    <row r="1182" spans="1:18">
      <c r="A1182" s="40" t="s">
        <v>11</v>
      </c>
      <c r="B1182" s="40" t="str">
        <f t="shared" si="18"/>
        <v>2.1.1.1.0100111375846</v>
      </c>
      <c r="C1182" s="40" t="str">
        <f>_xlfn.XLOOKUP(A1182,ctas[Tipo Empleado],ctas[cta])</f>
        <v>2.1.1.1.01</v>
      </c>
      <c r="D1182" s="40" t="s">
        <v>1632</v>
      </c>
      <c r="E1182" s="40" t="str">
        <f>_xlfn.XLOOKUP(Tabla12[[#This Row],[codigo]],Tabla5[codigo],Tabla5[Empleado])</f>
        <v>CESARIN DE LA CRUZ DE LA CRUZ</v>
      </c>
      <c r="F1182" s="40" t="str">
        <f>_xlfn.XLOOKUP(Tabla12[[#This Row],[codigo]],Tabla5[codigo],Tabla5[Cargo])</f>
        <v>MAESTRO AUX. DE ARTESANIA</v>
      </c>
      <c r="G1182" s="40" t="str">
        <f>_xlfn.XLOOKUP(Tabla12[[#This Row],[codigo]],Tabla5[codigo],Tabla5[Lugar Funciones])</f>
        <v>CENTRO NACIONAL DE ARTESANIA</v>
      </c>
      <c r="H1182" s="43" t="str">
        <f>Tabla12[[#This Row],[TIPO]]</f>
        <v>FIJO</v>
      </c>
      <c r="I1182" s="43" t="e">
        <f>_xlfn.XLOOKUP(Tabla12[[#This Row],[nodoc]],'[1]Temporales 2022'!$B$146:$B$362,'[1]Temporales 2022'!$F$146:$F$362)</f>
        <v>#N/A</v>
      </c>
      <c r="J1182" s="43" t="e">
        <f>_xlfn.XLOOKUP(Tabla12[[#This Row],[nodoc]],'[1]Temporales 2022'!$B$146:$B$362,'[1]Temporales 2022'!$G$146:$G$362)</f>
        <v>#N/A</v>
      </c>
      <c r="K1182" s="43">
        <v>10000</v>
      </c>
      <c r="L1182" s="44">
        <v>0</v>
      </c>
      <c r="M1182" s="43">
        <v>304</v>
      </c>
      <c r="N1182" s="43">
        <v>287</v>
      </c>
      <c r="O1182" s="44">
        <f>+Tabla12[[#This Row],[sbruto]]-Tabla12[[#This Row],[Impuesto Sobre la R]]-Tabla12[[#This Row],[Seguro Familiar de]]-Tabla12[[#This Row],[AFP]]-Tabla12[[#This Row],[sneto]]</f>
        <v>3621</v>
      </c>
      <c r="P1182" s="41">
        <v>5788</v>
      </c>
      <c r="Q1182" s="15" t="str" cm="1">
        <f t="array" ref="Q1182">_xlfn.XLOOKUP(Tabla12[[#This Row],[codigo]],Tabla5[codigo],LEFT(Tabla5[Genero],1))</f>
        <v>M</v>
      </c>
      <c r="R1182" s="15" t="str">
        <f>_xlfn.XLOOKUP(Tabla12[[#This Row],[codigo]],Tabla5[codigo],Tabla5[Lugar Funciones Codigo])</f>
        <v>01.83.05.00.03</v>
      </c>
    </row>
    <row r="1183" spans="1:18">
      <c r="A1183" s="40" t="s">
        <v>11</v>
      </c>
      <c r="B1183" s="40" t="str">
        <f t="shared" si="18"/>
        <v>2.1.1.1.0100103593034</v>
      </c>
      <c r="C1183" s="40" t="str">
        <f>_xlfn.XLOOKUP(A1183,ctas[Tipo Empleado],ctas[cta])</f>
        <v>2.1.1.1.01</v>
      </c>
      <c r="D1183" s="40" t="s">
        <v>1634</v>
      </c>
      <c r="E1183" s="40" t="str">
        <f>_xlfn.XLOOKUP(Tabla12[[#This Row],[codigo]],Tabla5[codigo],Tabla5[Empleado])</f>
        <v>DULCE MILAGRO MONTOLI</v>
      </c>
      <c r="F1183" s="40" t="str">
        <f>_xlfn.XLOOKUP(Tabla12[[#This Row],[codigo]],Tabla5[codigo],Tabla5[Cargo])</f>
        <v>GUARDIAN</v>
      </c>
      <c r="G1183" s="40" t="str">
        <f>_xlfn.XLOOKUP(Tabla12[[#This Row],[codigo]],Tabla5[codigo],Tabla5[Lugar Funciones])</f>
        <v>CENTRO NACIONAL DE ARTESANIA</v>
      </c>
      <c r="H1183" s="45" t="str">
        <f>Tabla12[[#This Row],[TIPO]]</f>
        <v>FIJO</v>
      </c>
      <c r="I1183" s="45" t="e">
        <f>_xlfn.XLOOKUP(Tabla12[[#This Row],[nodoc]],'[1]Temporales 2022'!$B$146:$B$362,'[1]Temporales 2022'!$F$146:$F$362)</f>
        <v>#N/A</v>
      </c>
      <c r="J1183" s="45" t="e">
        <f>_xlfn.XLOOKUP(Tabla12[[#This Row],[nodoc]],'[1]Temporales 2022'!$B$146:$B$362,'[1]Temporales 2022'!$G$146:$G$362)</f>
        <v>#N/A</v>
      </c>
      <c r="K1183" s="43">
        <v>10000</v>
      </c>
      <c r="L1183" s="46">
        <v>0</v>
      </c>
      <c r="M1183" s="43">
        <v>304</v>
      </c>
      <c r="N1183" s="43">
        <v>287</v>
      </c>
      <c r="O1183" s="44">
        <f>+Tabla12[[#This Row],[sbruto]]-Tabla12[[#This Row],[Impuesto Sobre la R]]-Tabla12[[#This Row],[Seguro Familiar de]]-Tabla12[[#This Row],[AFP]]-Tabla12[[#This Row],[sneto]]</f>
        <v>375</v>
      </c>
      <c r="P1183" s="41">
        <v>9034</v>
      </c>
      <c r="Q1183" s="15" t="str" cm="1">
        <f t="array" ref="Q1183">_xlfn.XLOOKUP(Tabla12[[#This Row],[codigo]],Tabla5[codigo],LEFT(Tabla5[Genero],1))</f>
        <v>F</v>
      </c>
      <c r="R1183" s="15" t="str">
        <f>_xlfn.XLOOKUP(Tabla12[[#This Row],[codigo]],Tabla5[codigo],Tabla5[Lugar Funciones Codigo])</f>
        <v>01.83.05.00.03</v>
      </c>
    </row>
    <row r="1184" spans="1:18">
      <c r="A1184" s="40" t="s">
        <v>11</v>
      </c>
      <c r="B1184" s="40" t="str">
        <f t="shared" si="18"/>
        <v>2.1.1.1.0109000072950</v>
      </c>
      <c r="C1184" s="40" t="str">
        <f>_xlfn.XLOOKUP(A1184,ctas[Tipo Empleado],ctas[cta])</f>
        <v>2.1.1.1.01</v>
      </c>
      <c r="D1184" s="40" t="s">
        <v>2966</v>
      </c>
      <c r="E1184" s="40" t="str">
        <f>_xlfn.XLOOKUP(Tabla12[[#This Row],[codigo]],Tabla5[codigo],Tabla5[Empleado])</f>
        <v>MINERVA PEREZ</v>
      </c>
      <c r="F1184" s="40" t="str">
        <f>_xlfn.XLOOKUP(Tabla12[[#This Row],[codigo]],Tabla5[codigo],Tabla5[Cargo])</f>
        <v>CONSERJE</v>
      </c>
      <c r="G1184" s="40" t="str">
        <f>_xlfn.XLOOKUP(Tabla12[[#This Row],[codigo]],Tabla5[codigo],Tabla5[Lugar Funciones])</f>
        <v>CENTRO NACIONAL DE ARTESANIA</v>
      </c>
      <c r="H1184" s="43" t="str">
        <f>Tabla12[[#This Row],[TIPO]]</f>
        <v>FIJO</v>
      </c>
      <c r="I1184" s="43" t="e">
        <f>_xlfn.XLOOKUP(Tabla12[[#This Row],[nodoc]],'[1]Temporales 2022'!$B$146:$B$362,'[1]Temporales 2022'!$F$146:$F$362)</f>
        <v>#N/A</v>
      </c>
      <c r="J1184" s="43" t="e">
        <f>_xlfn.XLOOKUP(Tabla12[[#This Row],[nodoc]],'[1]Temporales 2022'!$B$146:$B$362,'[1]Temporales 2022'!$G$146:$G$362)</f>
        <v>#N/A</v>
      </c>
      <c r="K1184" s="43">
        <v>10000</v>
      </c>
      <c r="L1184" s="44">
        <v>0</v>
      </c>
      <c r="M1184" s="43">
        <v>304</v>
      </c>
      <c r="N1184" s="43">
        <v>287</v>
      </c>
      <c r="O1184" s="44">
        <f>+Tabla12[[#This Row],[sbruto]]-Tabla12[[#This Row],[Impuesto Sobre la R]]-Tabla12[[#This Row],[Seguro Familiar de]]-Tabla12[[#This Row],[AFP]]-Tabla12[[#This Row],[sneto]]</f>
        <v>25</v>
      </c>
      <c r="P1184" s="41">
        <v>9384</v>
      </c>
      <c r="Q1184" s="15" t="str" cm="1">
        <f t="array" ref="Q1184">_xlfn.XLOOKUP(Tabla12[[#This Row],[codigo]],Tabla5[codigo],LEFT(Tabla5[Genero],1))</f>
        <v>F</v>
      </c>
      <c r="R1184" s="15" t="str">
        <f>_xlfn.XLOOKUP(Tabla12[[#This Row],[codigo]],Tabla5[codigo],Tabla5[Lugar Funciones Codigo])</f>
        <v>01.83.05.00.03</v>
      </c>
    </row>
    <row r="1185" spans="1:18">
      <c r="A1185" s="40" t="s">
        <v>11</v>
      </c>
      <c r="B1185" s="40" t="str">
        <f t="shared" si="18"/>
        <v>2.1.1.1.0100101919843</v>
      </c>
      <c r="C1185" s="40" t="str">
        <f>_xlfn.XLOOKUP(A1185,ctas[Tipo Empleado],ctas[cta])</f>
        <v>2.1.1.1.01</v>
      </c>
      <c r="D1185" s="40" t="s">
        <v>1640</v>
      </c>
      <c r="E1185" s="40" t="str">
        <f>_xlfn.XLOOKUP(Tabla12[[#This Row],[codigo]],Tabla5[codigo],Tabla5[Empleado])</f>
        <v>REYNA ISABEL SOSA CRUCETA</v>
      </c>
      <c r="F1185" s="40" t="str">
        <f>_xlfn.XLOOKUP(Tabla12[[#This Row],[codigo]],Tabla5[codigo],Tabla5[Cargo])</f>
        <v>PROFESOR (A)</v>
      </c>
      <c r="G1185" s="40" t="str">
        <f>_xlfn.XLOOKUP(Tabla12[[#This Row],[codigo]],Tabla5[codigo],Tabla5[Lugar Funciones])</f>
        <v>CENTRO NACIONAL DE ARTESANIA</v>
      </c>
      <c r="H1185" s="45" t="str">
        <f>Tabla12[[#This Row],[TIPO]]</f>
        <v>FIJO</v>
      </c>
      <c r="I1185" s="45" t="e">
        <f>_xlfn.XLOOKUP(Tabla12[[#This Row],[nodoc]],'[1]Temporales 2022'!$B$146:$B$362,'[1]Temporales 2022'!$F$146:$F$362)</f>
        <v>#N/A</v>
      </c>
      <c r="J1185" s="45" t="e">
        <f>_xlfn.XLOOKUP(Tabla12[[#This Row],[nodoc]],'[1]Temporales 2022'!$B$146:$B$362,'[1]Temporales 2022'!$G$146:$G$362)</f>
        <v>#N/A</v>
      </c>
      <c r="K1185" s="43">
        <v>10000</v>
      </c>
      <c r="L1185" s="46">
        <v>0</v>
      </c>
      <c r="M1185" s="43">
        <v>304</v>
      </c>
      <c r="N1185" s="43">
        <v>287</v>
      </c>
      <c r="O1185" s="44">
        <f>+Tabla12[[#This Row],[sbruto]]-Tabla12[[#This Row],[Impuesto Sobre la R]]-Tabla12[[#This Row],[Seguro Familiar de]]-Tabla12[[#This Row],[AFP]]-Tabla12[[#This Row],[sneto]]</f>
        <v>4049.4700000000003</v>
      </c>
      <c r="P1185" s="41">
        <v>5359.53</v>
      </c>
      <c r="Q1185" s="15" t="str" cm="1">
        <f t="array" ref="Q1185">_xlfn.XLOOKUP(Tabla12[[#This Row],[codigo]],Tabla5[codigo],LEFT(Tabla5[Genero],1))</f>
        <v>F</v>
      </c>
      <c r="R1185" s="15" t="str">
        <f>_xlfn.XLOOKUP(Tabla12[[#This Row],[codigo]],Tabla5[codigo],Tabla5[Lugar Funciones Codigo])</f>
        <v>01.83.05.00.03</v>
      </c>
    </row>
    <row r="1186" spans="1:18">
      <c r="A1186" s="40" t="s">
        <v>11</v>
      </c>
      <c r="B1186" s="40" t="str">
        <f t="shared" si="18"/>
        <v>2.1.1.1.0122500320811</v>
      </c>
      <c r="C1186" s="40" t="str">
        <f>_xlfn.XLOOKUP(A1186,ctas[Tipo Empleado],ctas[cta])</f>
        <v>2.1.1.1.01</v>
      </c>
      <c r="D1186" s="40" t="s">
        <v>2273</v>
      </c>
      <c r="E1186" s="40" t="str">
        <f>_xlfn.XLOOKUP(Tabla12[[#This Row],[codigo]],Tabla5[codigo],Tabla5[Empleado])</f>
        <v>FERNANDO ANTONIO CRUZ</v>
      </c>
      <c r="F1186" s="40" t="str">
        <f>_xlfn.XLOOKUP(Tabla12[[#This Row],[codigo]],Tabla5[codigo],Tabla5[Cargo])</f>
        <v>VICEMINISTRO (A)</v>
      </c>
      <c r="G1186" s="40" t="str">
        <f>_xlfn.XLOOKUP(Tabla12[[#This Row],[codigo]],Tabla5[codigo],Tabla5[Lugar Funciones])</f>
        <v>VICEMINISTERIO PARA LA DESCENTRALIZACION Y COORDINACION TERRITORIAL</v>
      </c>
      <c r="H1186" s="43" t="str">
        <f>Tabla12[[#This Row],[TIPO]]</f>
        <v>FIJO</v>
      </c>
      <c r="I1186" s="43" t="e">
        <f>_xlfn.XLOOKUP(Tabla12[[#This Row],[nodoc]],'[1]Temporales 2022'!$B$146:$B$362,'[1]Temporales 2022'!$F$146:$F$362)</f>
        <v>#N/A</v>
      </c>
      <c r="J1186" s="43" t="e">
        <f>_xlfn.XLOOKUP(Tabla12[[#This Row],[nodoc]],'[1]Temporales 2022'!$B$146:$B$362,'[1]Temporales 2022'!$G$146:$G$362)</f>
        <v>#N/A</v>
      </c>
      <c r="K1186" s="43">
        <v>220000</v>
      </c>
      <c r="L1186" s="43">
        <v>40768.42</v>
      </c>
      <c r="M1186" s="43">
        <v>4943.8</v>
      </c>
      <c r="N1186" s="43">
        <v>6314</v>
      </c>
      <c r="O1186" s="44">
        <f>+Tabla12[[#This Row],[sbruto]]-Tabla12[[#This Row],[Impuesto Sobre la R]]-Tabla12[[#This Row],[Seguro Familiar de]]-Tabla12[[#This Row],[AFP]]-Tabla12[[#This Row],[sneto]]</f>
        <v>25.000000000029104</v>
      </c>
      <c r="P1186" s="41">
        <v>167948.78</v>
      </c>
      <c r="Q1186" s="15" t="str" cm="1">
        <f t="array" ref="Q1186">_xlfn.XLOOKUP(Tabla12[[#This Row],[codigo]],Tabla5[codigo],LEFT(Tabla5[Genero],1))</f>
        <v>M</v>
      </c>
      <c r="R1186" s="15" t="str">
        <f>_xlfn.XLOOKUP(Tabla12[[#This Row],[codigo]],Tabla5[codigo],Tabla5[Lugar Funciones Codigo])</f>
        <v>01.83.06</v>
      </c>
    </row>
    <row r="1187" spans="1:18">
      <c r="A1187" s="40" t="s">
        <v>11</v>
      </c>
      <c r="B1187" s="40" t="str">
        <f t="shared" si="18"/>
        <v>2.1.1.1.0140212237750</v>
      </c>
      <c r="C1187" s="40" t="str">
        <f>_xlfn.XLOOKUP(A1187,ctas[Tipo Empleado],ctas[cta])</f>
        <v>2.1.1.1.01</v>
      </c>
      <c r="D1187" s="40" t="s">
        <v>2263</v>
      </c>
      <c r="E1187" s="40" t="str">
        <f>_xlfn.XLOOKUP(Tabla12[[#This Row],[codigo]],Tabla5[codigo],Tabla5[Empleado])</f>
        <v>ELETICIA MARIA REYNOSO GUILLEN</v>
      </c>
      <c r="F1187" s="40" t="str">
        <f>_xlfn.XLOOKUP(Tabla12[[#This Row],[codigo]],Tabla5[codigo],Tabla5[Cargo])</f>
        <v>AUXILIAR ADMINISTRATIVO (A)</v>
      </c>
      <c r="G1187" s="40" t="str">
        <f>_xlfn.XLOOKUP(Tabla12[[#This Row],[codigo]],Tabla5[codigo],Tabla5[Lugar Funciones])</f>
        <v>VICEMINISTERIO PARA LA DESCENTRALIZACION Y COORDINACION TERRITORIAL</v>
      </c>
      <c r="H1187" s="43" t="str">
        <f>Tabla12[[#This Row],[TIPO]]</f>
        <v>FIJO</v>
      </c>
      <c r="I1187" s="43" t="e">
        <f>_xlfn.XLOOKUP(Tabla12[[#This Row],[nodoc]],'[1]Temporales 2022'!$B$146:$B$362,'[1]Temporales 2022'!$F$146:$F$362)</f>
        <v>#N/A</v>
      </c>
      <c r="J1187" s="43" t="e">
        <f>_xlfn.XLOOKUP(Tabla12[[#This Row],[nodoc]],'[1]Temporales 2022'!$B$146:$B$362,'[1]Temporales 2022'!$G$146:$G$362)</f>
        <v>#N/A</v>
      </c>
      <c r="K1187" s="43">
        <v>35000</v>
      </c>
      <c r="L1187" s="44">
        <v>0</v>
      </c>
      <c r="M1187" s="43">
        <v>1064</v>
      </c>
      <c r="N1187" s="43">
        <v>1004.5</v>
      </c>
      <c r="O1187" s="44">
        <f>+Tabla12[[#This Row],[sbruto]]-Tabla12[[#This Row],[Impuesto Sobre la R]]-Tabla12[[#This Row],[Seguro Familiar de]]-Tabla12[[#This Row],[AFP]]-Tabla12[[#This Row],[sneto]]</f>
        <v>25</v>
      </c>
      <c r="P1187" s="41">
        <v>32906.5</v>
      </c>
      <c r="Q1187" s="15" t="str" cm="1">
        <f t="array" ref="Q1187">_xlfn.XLOOKUP(Tabla12[[#This Row],[codigo]],Tabla5[codigo],LEFT(Tabla5[Genero],1))</f>
        <v>F</v>
      </c>
      <c r="R1187" s="15" t="str">
        <f>_xlfn.XLOOKUP(Tabla12[[#This Row],[codigo]],Tabla5[codigo],Tabla5[Lugar Funciones Codigo])</f>
        <v>01.83.06</v>
      </c>
    </row>
    <row r="1188" spans="1:18">
      <c r="A1188" s="40" t="s">
        <v>11</v>
      </c>
      <c r="B1188" s="40" t="str">
        <f t="shared" si="18"/>
        <v>2.1.1.1.0122600085405</v>
      </c>
      <c r="C1188" s="40" t="str">
        <f>_xlfn.XLOOKUP(A1188,ctas[Tipo Empleado],ctas[cta])</f>
        <v>2.1.1.1.01</v>
      </c>
      <c r="D1188" s="40" t="s">
        <v>2441</v>
      </c>
      <c r="E1188" s="40" t="str">
        <f>_xlfn.XLOOKUP(Tabla12[[#This Row],[codigo]],Tabla5[codigo],Tabla5[Empleado])</f>
        <v>RUDDY EVANGELISTA PEGUERO BEATO</v>
      </c>
      <c r="F1188" s="40" t="str">
        <f>_xlfn.XLOOKUP(Tabla12[[#This Row],[codigo]],Tabla5[codigo],Tabla5[Cargo])</f>
        <v>AUXILIAR ADMINISTRATIVO (A)</v>
      </c>
      <c r="G1188" s="40" t="str">
        <f>_xlfn.XLOOKUP(Tabla12[[#This Row],[codigo]],Tabla5[codigo],Tabla5[Lugar Funciones])</f>
        <v>VICEMINISTERIO PARA LA DESCENTRALIZACION Y COORDINACION TERRITORIAL</v>
      </c>
      <c r="H1188" s="45" t="str">
        <f>Tabla12[[#This Row],[TIPO]]</f>
        <v>FIJO</v>
      </c>
      <c r="I1188" s="45" t="e">
        <f>_xlfn.XLOOKUP(Tabla12[[#This Row],[nodoc]],'[1]Temporales 2022'!$B$146:$B$362,'[1]Temporales 2022'!$F$146:$F$362)</f>
        <v>#N/A</v>
      </c>
      <c r="J1188" s="45" t="e">
        <f>_xlfn.XLOOKUP(Tabla12[[#This Row],[nodoc]],'[1]Temporales 2022'!$B$146:$B$362,'[1]Temporales 2022'!$G$146:$G$362)</f>
        <v>#N/A</v>
      </c>
      <c r="K1188" s="43">
        <v>35000</v>
      </c>
      <c r="L1188" s="46">
        <v>0</v>
      </c>
      <c r="M1188" s="43">
        <v>1064</v>
      </c>
      <c r="N1188" s="43">
        <v>1004.5</v>
      </c>
      <c r="O1188" s="44">
        <f>+Tabla12[[#This Row],[sbruto]]-Tabla12[[#This Row],[Impuesto Sobre la R]]-Tabla12[[#This Row],[Seguro Familiar de]]-Tabla12[[#This Row],[AFP]]-Tabla12[[#This Row],[sneto]]</f>
        <v>25</v>
      </c>
      <c r="P1188" s="41">
        <v>32906.5</v>
      </c>
      <c r="Q1188" s="15" t="str" cm="1">
        <f t="array" ref="Q1188">_xlfn.XLOOKUP(Tabla12[[#This Row],[codigo]],Tabla5[codigo],LEFT(Tabla5[Genero],1))</f>
        <v>M</v>
      </c>
      <c r="R1188" s="15" t="str">
        <f>_xlfn.XLOOKUP(Tabla12[[#This Row],[codigo]],Tabla5[codigo],Tabla5[Lugar Funciones Codigo])</f>
        <v>01.83.06</v>
      </c>
    </row>
    <row r="1189" spans="1:18">
      <c r="A1189" s="40" t="s">
        <v>11</v>
      </c>
      <c r="B1189" s="40" t="str">
        <f t="shared" si="18"/>
        <v>2.1.1.1.0101000614899</v>
      </c>
      <c r="C1189" s="40" t="str">
        <f>_xlfn.XLOOKUP(A1189,ctas[Tipo Empleado],ctas[cta])</f>
        <v>2.1.1.1.01</v>
      </c>
      <c r="D1189" s="40" t="s">
        <v>2276</v>
      </c>
      <c r="E1189" s="40" t="str">
        <f>_xlfn.XLOOKUP(Tabla12[[#This Row],[codigo]],Tabla5[codigo],Tabla5[Empleado])</f>
        <v>FLORENTINO ALCANTARA NOVA</v>
      </c>
      <c r="F1189" s="40" t="str">
        <f>_xlfn.XLOOKUP(Tabla12[[#This Row],[codigo]],Tabla5[codigo],Tabla5[Cargo])</f>
        <v>CHOFER</v>
      </c>
      <c r="G1189" s="40" t="str">
        <f>_xlfn.XLOOKUP(Tabla12[[#This Row],[codigo]],Tabla5[codigo],Tabla5[Lugar Funciones])</f>
        <v>VICEMINISTERIO PARA LA DESCENTRALIZACION Y COORDINACION TERRITORIAL</v>
      </c>
      <c r="H1189" s="43" t="str">
        <f>Tabla12[[#This Row],[TIPO]]</f>
        <v>FIJO</v>
      </c>
      <c r="I1189" s="43" t="e">
        <f>_xlfn.XLOOKUP(Tabla12[[#This Row],[nodoc]],'[1]Temporales 2022'!$B$146:$B$362,'[1]Temporales 2022'!$F$146:$F$362)</f>
        <v>#N/A</v>
      </c>
      <c r="J1189" s="43" t="e">
        <f>_xlfn.XLOOKUP(Tabla12[[#This Row],[nodoc]],'[1]Temporales 2022'!$B$146:$B$362,'[1]Temporales 2022'!$G$146:$G$362)</f>
        <v>#N/A</v>
      </c>
      <c r="K1189" s="43">
        <v>30000</v>
      </c>
      <c r="L1189" s="44">
        <v>0</v>
      </c>
      <c r="M1189" s="43">
        <v>912</v>
      </c>
      <c r="N1189" s="43">
        <v>861</v>
      </c>
      <c r="O1189" s="44">
        <f>+Tabla12[[#This Row],[sbruto]]-Tabla12[[#This Row],[Impuesto Sobre la R]]-Tabla12[[#This Row],[Seguro Familiar de]]-Tabla12[[#This Row],[AFP]]-Tabla12[[#This Row],[sneto]]</f>
        <v>25</v>
      </c>
      <c r="P1189" s="41">
        <v>28202</v>
      </c>
      <c r="Q1189" s="15" t="str" cm="1">
        <f t="array" ref="Q1189">_xlfn.XLOOKUP(Tabla12[[#This Row],[codigo]],Tabla5[codigo],LEFT(Tabla5[Genero],1))</f>
        <v>M</v>
      </c>
      <c r="R1189" s="15" t="str">
        <f>_xlfn.XLOOKUP(Tabla12[[#This Row],[codigo]],Tabla5[codigo],Tabla5[Lugar Funciones Codigo])</f>
        <v>01.83.06</v>
      </c>
    </row>
    <row r="1190" spans="1:18">
      <c r="A1190" s="40" t="s">
        <v>11</v>
      </c>
      <c r="B1190" s="40" t="str">
        <f t="shared" si="18"/>
        <v>2.1.1.1.0100118077007</v>
      </c>
      <c r="C1190" s="40" t="str">
        <f>_xlfn.XLOOKUP(A1190,ctas[Tipo Empleado],ctas[cta])</f>
        <v>2.1.1.1.01</v>
      </c>
      <c r="D1190" s="40" t="s">
        <v>2417</v>
      </c>
      <c r="E1190" s="40" t="str">
        <f>_xlfn.XLOOKUP(Tabla12[[#This Row],[codigo]],Tabla5[codigo],Tabla5[Empleado])</f>
        <v>RAFAEL EMILIO UREA OLIVA</v>
      </c>
      <c r="F1190" s="40" t="str">
        <f>_xlfn.XLOOKUP(Tabla12[[#This Row],[codigo]],Tabla5[codigo],Tabla5[Cargo])</f>
        <v>AUXILIAR ADMINISTRATIVO (A)</v>
      </c>
      <c r="G1190" s="40" t="str">
        <f>_xlfn.XLOOKUP(Tabla12[[#This Row],[codigo]],Tabla5[codigo],Tabla5[Lugar Funciones])</f>
        <v>VICEMINISTERIO PARA LA DESCENTRALIZACION Y COORDINACION TERRITORIAL</v>
      </c>
      <c r="H1190" s="43" t="str">
        <f>Tabla12[[#This Row],[TIPO]]</f>
        <v>FIJO</v>
      </c>
      <c r="I1190" s="43" t="e">
        <f>_xlfn.XLOOKUP(Tabla12[[#This Row],[nodoc]],'[1]Temporales 2022'!$B$146:$B$362,'[1]Temporales 2022'!$F$146:$F$362)</f>
        <v>#N/A</v>
      </c>
      <c r="J1190" s="43" t="e">
        <f>_xlfn.XLOOKUP(Tabla12[[#This Row],[nodoc]],'[1]Temporales 2022'!$B$146:$B$362,'[1]Temporales 2022'!$G$146:$G$362)</f>
        <v>#N/A</v>
      </c>
      <c r="K1190" s="43">
        <v>30000</v>
      </c>
      <c r="L1190" s="44">
        <v>0</v>
      </c>
      <c r="M1190" s="43">
        <v>912</v>
      </c>
      <c r="N1190" s="43">
        <v>861</v>
      </c>
      <c r="O1190" s="44">
        <f>+Tabla12[[#This Row],[sbruto]]-Tabla12[[#This Row],[Impuesto Sobre la R]]-Tabla12[[#This Row],[Seguro Familiar de]]-Tabla12[[#This Row],[AFP]]-Tabla12[[#This Row],[sneto]]</f>
        <v>25</v>
      </c>
      <c r="P1190" s="41">
        <v>28202</v>
      </c>
      <c r="Q1190" s="15" t="str" cm="1">
        <f t="array" ref="Q1190">_xlfn.XLOOKUP(Tabla12[[#This Row],[codigo]],Tabla5[codigo],LEFT(Tabla5[Genero],1))</f>
        <v>M</v>
      </c>
      <c r="R1190" s="15" t="str">
        <f>_xlfn.XLOOKUP(Tabla12[[#This Row],[codigo]],Tabla5[codigo],Tabla5[Lugar Funciones Codigo])</f>
        <v>01.83.06</v>
      </c>
    </row>
    <row r="1191" spans="1:18">
      <c r="A1191" s="40" t="s">
        <v>11</v>
      </c>
      <c r="B1191" s="40" t="str">
        <f t="shared" si="18"/>
        <v>2.1.1.1.0100100049188</v>
      </c>
      <c r="C1191" s="40" t="str">
        <f>_xlfn.XLOOKUP(A1191,ctas[Tipo Empleado],ctas[cta])</f>
        <v>2.1.1.1.01</v>
      </c>
      <c r="D1191" s="40" t="s">
        <v>2247</v>
      </c>
      <c r="E1191" s="40" t="str">
        <f>_xlfn.XLOOKUP(Tabla12[[#This Row],[codigo]],Tabla5[codigo],Tabla5[Empleado])</f>
        <v>DANILO FRIAS FRIAS</v>
      </c>
      <c r="F1191" s="40" t="str">
        <f>_xlfn.XLOOKUP(Tabla12[[#This Row],[codigo]],Tabla5[codigo],Tabla5[Cargo])</f>
        <v>MENSAJERO</v>
      </c>
      <c r="G1191" s="40" t="str">
        <f>_xlfn.XLOOKUP(Tabla12[[#This Row],[codigo]],Tabla5[codigo],Tabla5[Lugar Funciones])</f>
        <v>VICEMINISTERIO PARA LA DESCENTRALIZACION Y COORDINACION TERRITORIAL</v>
      </c>
      <c r="H1191" s="43" t="str">
        <f>Tabla12[[#This Row],[TIPO]]</f>
        <v>FIJO</v>
      </c>
      <c r="I1191" s="43" t="e">
        <f>_xlfn.XLOOKUP(Tabla12[[#This Row],[nodoc]],'[1]Temporales 2022'!$B$146:$B$362,'[1]Temporales 2022'!$F$146:$F$362)</f>
        <v>#N/A</v>
      </c>
      <c r="J1191" s="43" t="e">
        <f>_xlfn.XLOOKUP(Tabla12[[#This Row],[nodoc]],'[1]Temporales 2022'!$B$146:$B$362,'[1]Temporales 2022'!$G$146:$G$362)</f>
        <v>#N/A</v>
      </c>
      <c r="K1191" s="43">
        <v>25000</v>
      </c>
      <c r="L1191" s="44">
        <v>0</v>
      </c>
      <c r="M1191" s="43">
        <v>760</v>
      </c>
      <c r="N1191" s="43">
        <v>717.5</v>
      </c>
      <c r="O1191" s="44">
        <f>+Tabla12[[#This Row],[sbruto]]-Tabla12[[#This Row],[Impuesto Sobre la R]]-Tabla12[[#This Row],[Seguro Familiar de]]-Tabla12[[#This Row],[AFP]]-Tabla12[[#This Row],[sneto]]</f>
        <v>25</v>
      </c>
      <c r="P1191" s="41">
        <v>23497.5</v>
      </c>
      <c r="Q1191" s="15" t="str" cm="1">
        <f t="array" ref="Q1191">_xlfn.XLOOKUP(Tabla12[[#This Row],[codigo]],Tabla5[codigo],LEFT(Tabla5[Genero],1))</f>
        <v>M</v>
      </c>
      <c r="R1191" s="15" t="str">
        <f>_xlfn.XLOOKUP(Tabla12[[#This Row],[codigo]],Tabla5[codigo],Tabla5[Lugar Funciones Codigo])</f>
        <v>01.83.06</v>
      </c>
    </row>
    <row r="1192" spans="1:18">
      <c r="A1192" s="40" t="s">
        <v>11</v>
      </c>
      <c r="B1192" s="40" t="str">
        <f t="shared" si="18"/>
        <v>2.1.1.1.0100117229211</v>
      </c>
      <c r="C1192" s="40" t="str">
        <f>_xlfn.XLOOKUP(A1192,ctas[Tipo Empleado],ctas[cta])</f>
        <v>2.1.1.1.01</v>
      </c>
      <c r="D1192" s="40" t="s">
        <v>2303</v>
      </c>
      <c r="E1192" s="40" t="str">
        <f>_xlfn.XLOOKUP(Tabla12[[#This Row],[codigo]],Tabla5[codigo],Tabla5[Empleado])</f>
        <v>HENYA BRAYDA TEJEDA MONTAS</v>
      </c>
      <c r="F1192" s="40" t="str">
        <f>_xlfn.XLOOKUP(Tabla12[[#This Row],[codigo]],Tabla5[codigo],Tabla5[Cargo])</f>
        <v>DIRECTOR (A)</v>
      </c>
      <c r="G1192" s="40" t="str">
        <f>_xlfn.XLOOKUP(Tabla12[[#This Row],[codigo]],Tabla5[codigo],Tabla5[Lugar Funciones])</f>
        <v>DIRECCION REGIONAL CULTURAL</v>
      </c>
      <c r="H1192" s="43" t="str">
        <f>Tabla12[[#This Row],[TIPO]]</f>
        <v>FIJO</v>
      </c>
      <c r="I1192" s="43" t="e">
        <f>_xlfn.XLOOKUP(Tabla12[[#This Row],[nodoc]],'[1]Temporales 2022'!$B$146:$B$362,'[1]Temporales 2022'!$F$146:$F$362)</f>
        <v>#N/A</v>
      </c>
      <c r="J1192" s="43" t="e">
        <f>_xlfn.XLOOKUP(Tabla12[[#This Row],[nodoc]],'[1]Temporales 2022'!$B$146:$B$362,'[1]Temporales 2022'!$G$146:$G$362)</f>
        <v>#N/A</v>
      </c>
      <c r="K1192" s="43">
        <v>145000</v>
      </c>
      <c r="L1192" s="43">
        <v>22015.43</v>
      </c>
      <c r="M1192" s="43">
        <v>4408</v>
      </c>
      <c r="N1192" s="43">
        <v>4161.5</v>
      </c>
      <c r="O1192" s="44">
        <f>+Tabla12[[#This Row],[sbruto]]-Tabla12[[#This Row],[Impuesto Sobre la R]]-Tabla12[[#This Row],[Seguro Familiar de]]-Tabla12[[#This Row],[AFP]]-Tabla12[[#This Row],[sneto]]</f>
        <v>2725.2400000000052</v>
      </c>
      <c r="P1192" s="41">
        <v>111689.83</v>
      </c>
      <c r="Q1192" s="15" t="str" cm="1">
        <f t="array" ref="Q1192">_xlfn.XLOOKUP(Tabla12[[#This Row],[codigo]],Tabla5[codigo],LEFT(Tabla5[Genero],1))</f>
        <v>F</v>
      </c>
      <c r="R1192" s="15" t="str">
        <f>_xlfn.XLOOKUP(Tabla12[[#This Row],[codigo]],Tabla5[codigo],Tabla5[Lugar Funciones Codigo])</f>
        <v>01.83.06.00.02</v>
      </c>
    </row>
    <row r="1193" spans="1:18">
      <c r="A1193" s="40" t="s">
        <v>11</v>
      </c>
      <c r="B1193" s="40" t="str">
        <f t="shared" si="18"/>
        <v>2.1.1.1.0100100926740</v>
      </c>
      <c r="C1193" s="40" t="str">
        <f>_xlfn.XLOOKUP(A1193,ctas[Tipo Empleado],ctas[cta])</f>
        <v>2.1.1.1.01</v>
      </c>
      <c r="D1193" s="40" t="s">
        <v>1435</v>
      </c>
      <c r="E1193" s="40" t="str">
        <f>_xlfn.XLOOKUP(Tabla12[[#This Row],[codigo]],Tabla5[codigo],Tabla5[Empleado])</f>
        <v>ROSA JULIA RODRIGUEZ GERMAN</v>
      </c>
      <c r="F1193" s="40" t="str">
        <f>_xlfn.XLOOKUP(Tabla12[[#This Row],[codigo]],Tabla5[codigo],Tabla5[Cargo])</f>
        <v>COORD. DE RELACIONES LABORALES</v>
      </c>
      <c r="G1193" s="40" t="str">
        <f>_xlfn.XLOOKUP(Tabla12[[#This Row],[codigo]],Tabla5[codigo],Tabla5[Lugar Funciones])</f>
        <v>DIRECCION REGIONAL CULTURAL</v>
      </c>
      <c r="H1193" s="43" t="str">
        <f>Tabla12[[#This Row],[TIPO]]</f>
        <v>FIJO</v>
      </c>
      <c r="I1193" s="43" t="e">
        <f>_xlfn.XLOOKUP(Tabla12[[#This Row],[nodoc]],'[1]Temporales 2022'!$B$146:$B$362,'[1]Temporales 2022'!$F$146:$F$362)</f>
        <v>#N/A</v>
      </c>
      <c r="J1193" s="43" t="e">
        <f>_xlfn.XLOOKUP(Tabla12[[#This Row],[nodoc]],'[1]Temporales 2022'!$B$146:$B$362,'[1]Temporales 2022'!$G$146:$G$362)</f>
        <v>#N/A</v>
      </c>
      <c r="K1193" s="43">
        <v>40000</v>
      </c>
      <c r="L1193" s="43">
        <v>442.65</v>
      </c>
      <c r="M1193" s="43">
        <v>1216</v>
      </c>
      <c r="N1193" s="43">
        <v>1148</v>
      </c>
      <c r="O1193" s="44">
        <f>+Tabla12[[#This Row],[sbruto]]-Tabla12[[#This Row],[Impuesto Sobre la R]]-Tabla12[[#This Row],[Seguro Familiar de]]-Tabla12[[#This Row],[AFP]]-Tabla12[[#This Row],[sneto]]</f>
        <v>725</v>
      </c>
      <c r="P1193" s="41">
        <v>36468.35</v>
      </c>
      <c r="Q1193" s="15" t="str" cm="1">
        <f t="array" ref="Q1193">_xlfn.XLOOKUP(Tabla12[[#This Row],[codigo]],Tabla5[codigo],LEFT(Tabla5[Genero],1))</f>
        <v>F</v>
      </c>
      <c r="R1193" s="15" t="str">
        <f>_xlfn.XLOOKUP(Tabla12[[#This Row],[codigo]],Tabla5[codigo],Tabla5[Lugar Funciones Codigo])</f>
        <v>01.83.06.00.02</v>
      </c>
    </row>
    <row r="1194" spans="1:18">
      <c r="A1194" s="40" t="s">
        <v>11</v>
      </c>
      <c r="B1194" s="40" t="str">
        <f t="shared" si="18"/>
        <v>2.1.1.1.0101700073867</v>
      </c>
      <c r="C1194" s="40" t="str">
        <f>_xlfn.XLOOKUP(A1194,ctas[Tipo Empleado],ctas[cta])</f>
        <v>2.1.1.1.01</v>
      </c>
      <c r="D1194" s="40" t="s">
        <v>1371</v>
      </c>
      <c r="E1194" s="40" t="str">
        <f>_xlfn.XLOOKUP(Tabla12[[#This Row],[codigo]],Tabla5[codigo],Tabla5[Empleado])</f>
        <v>ANGEL MARIA TAVERAS CABRAL</v>
      </c>
      <c r="F1194" s="40" t="str">
        <f>_xlfn.XLOOKUP(Tabla12[[#This Row],[codigo]],Tabla5[codigo],Tabla5[Cargo])</f>
        <v>FACILITADOR</v>
      </c>
      <c r="G1194" s="40" t="str">
        <f>_xlfn.XLOOKUP(Tabla12[[#This Row],[codigo]],Tabla5[codigo],Tabla5[Lugar Funciones])</f>
        <v>DIRECCION REGIONAL CULTURAL</v>
      </c>
      <c r="H1194" s="45" t="str">
        <f>Tabla12[[#This Row],[TIPO]]</f>
        <v>FIJO</v>
      </c>
      <c r="I1194" s="45" t="e">
        <f>_xlfn.XLOOKUP(Tabla12[[#This Row],[nodoc]],'[1]Temporales 2022'!$B$146:$B$362,'[1]Temporales 2022'!$F$146:$F$362)</f>
        <v>#N/A</v>
      </c>
      <c r="J1194" s="45" t="e">
        <f>_xlfn.XLOOKUP(Tabla12[[#This Row],[nodoc]],'[1]Temporales 2022'!$B$146:$B$362,'[1]Temporales 2022'!$G$146:$G$362)</f>
        <v>#N/A</v>
      </c>
      <c r="K1194" s="43">
        <v>35000</v>
      </c>
      <c r="L1194" s="46">
        <v>0</v>
      </c>
      <c r="M1194" s="43">
        <v>1064</v>
      </c>
      <c r="N1194" s="43">
        <v>1004.5</v>
      </c>
      <c r="O1194" s="44">
        <f>+Tabla12[[#This Row],[sbruto]]-Tabla12[[#This Row],[Impuesto Sobre la R]]-Tabla12[[#This Row],[Seguro Familiar de]]-Tabla12[[#This Row],[AFP]]-Tabla12[[#This Row],[sneto]]</f>
        <v>1471</v>
      </c>
      <c r="P1194" s="41">
        <v>31460.5</v>
      </c>
      <c r="Q1194" s="15" t="str" cm="1">
        <f t="array" ref="Q1194">_xlfn.XLOOKUP(Tabla12[[#This Row],[codigo]],Tabla5[codigo],LEFT(Tabla5[Genero],1))</f>
        <v>M</v>
      </c>
      <c r="R1194" s="15" t="str">
        <f>_xlfn.XLOOKUP(Tabla12[[#This Row],[codigo]],Tabla5[codigo],Tabla5[Lugar Funciones Codigo])</f>
        <v>01.83.06.00.02</v>
      </c>
    </row>
    <row r="1195" spans="1:18">
      <c r="A1195" s="40" t="s">
        <v>11</v>
      </c>
      <c r="B1195" s="40" t="str">
        <f t="shared" si="18"/>
        <v>2.1.1.1.0100117021683</v>
      </c>
      <c r="C1195" s="40" t="str">
        <f>_xlfn.XLOOKUP(A1195,ctas[Tipo Empleado],ctas[cta])</f>
        <v>2.1.1.1.01</v>
      </c>
      <c r="D1195" s="40" t="s">
        <v>1421</v>
      </c>
      <c r="E1195" s="40" t="str">
        <f>_xlfn.XLOOKUP(Tabla12[[#This Row],[codigo]],Tabla5[codigo],Tabla5[Empleado])</f>
        <v>MELISSA JAEL MONTILLA GARCIA</v>
      </c>
      <c r="F1195" s="40" t="str">
        <f>_xlfn.XLOOKUP(Tabla12[[#This Row],[codigo]],Tabla5[codigo],Tabla5[Cargo])</f>
        <v>AUXILIAR DE CONTABILIDAD I</v>
      </c>
      <c r="G1195" s="40" t="str">
        <f>_xlfn.XLOOKUP(Tabla12[[#This Row],[codigo]],Tabla5[codigo],Tabla5[Lugar Funciones])</f>
        <v>DIRECCION REGIONAL CULTURAL</v>
      </c>
      <c r="H1195" s="43" t="str">
        <f>Tabla12[[#This Row],[TIPO]]</f>
        <v>FIJO</v>
      </c>
      <c r="I1195" s="43" t="e">
        <f>_xlfn.XLOOKUP(Tabla12[[#This Row],[nodoc]],'[1]Temporales 2022'!$B$146:$B$362,'[1]Temporales 2022'!$F$146:$F$362)</f>
        <v>#N/A</v>
      </c>
      <c r="J1195" s="43" t="e">
        <f>_xlfn.XLOOKUP(Tabla12[[#This Row],[nodoc]],'[1]Temporales 2022'!$B$146:$B$362,'[1]Temporales 2022'!$G$146:$G$362)</f>
        <v>#N/A</v>
      </c>
      <c r="K1195" s="43">
        <v>35000</v>
      </c>
      <c r="L1195" s="44">
        <v>0</v>
      </c>
      <c r="M1195" s="43">
        <v>1064</v>
      </c>
      <c r="N1195" s="43">
        <v>1004.5</v>
      </c>
      <c r="O1195" s="44">
        <f>+Tabla12[[#This Row],[sbruto]]-Tabla12[[#This Row],[Impuesto Sobre la R]]-Tabla12[[#This Row],[Seguro Familiar de]]-Tabla12[[#This Row],[AFP]]-Tabla12[[#This Row],[sneto]]</f>
        <v>16521</v>
      </c>
      <c r="P1195" s="41">
        <v>16410.5</v>
      </c>
      <c r="Q1195" s="15" t="str" cm="1">
        <f t="array" ref="Q1195">_xlfn.XLOOKUP(Tabla12[[#This Row],[codigo]],Tabla5[codigo],LEFT(Tabla5[Genero],1))</f>
        <v>F</v>
      </c>
      <c r="R1195" s="15" t="str">
        <f>_xlfn.XLOOKUP(Tabla12[[#This Row],[codigo]],Tabla5[codigo],Tabla5[Lugar Funciones Codigo])</f>
        <v>01.83.06.00.02</v>
      </c>
    </row>
    <row r="1196" spans="1:18">
      <c r="A1196" s="40" t="s">
        <v>11</v>
      </c>
      <c r="B1196" s="40" t="str">
        <f t="shared" si="18"/>
        <v>2.1.1.1.0102301409625</v>
      </c>
      <c r="C1196" s="40" t="str">
        <f>_xlfn.XLOOKUP(A1196,ctas[Tipo Empleado],ctas[cta])</f>
        <v>2.1.1.1.01</v>
      </c>
      <c r="D1196" s="40" t="s">
        <v>2254</v>
      </c>
      <c r="E1196" s="40" t="str">
        <f>_xlfn.XLOOKUP(Tabla12[[#This Row],[codigo]],Tabla5[codigo],Tabla5[Empleado])</f>
        <v>DOLQUIN VILORIO LIZARDO</v>
      </c>
      <c r="F1196" s="40" t="str">
        <f>_xlfn.XLOOKUP(Tabla12[[#This Row],[codigo]],Tabla5[codigo],Tabla5[Cargo])</f>
        <v>AUXILIAR ADMINISTRATIVO (A)</v>
      </c>
      <c r="G1196" s="40" t="str">
        <f>_xlfn.XLOOKUP(Tabla12[[#This Row],[codigo]],Tabla5[codigo],Tabla5[Lugar Funciones])</f>
        <v>DIRECCION REGIONAL CULTURAL</v>
      </c>
      <c r="H1196" s="43" t="str">
        <f>Tabla12[[#This Row],[TIPO]]</f>
        <v>FIJO</v>
      </c>
      <c r="I1196" s="43" t="e">
        <f>_xlfn.XLOOKUP(Tabla12[[#This Row],[nodoc]],'[1]Temporales 2022'!$B$146:$B$362,'[1]Temporales 2022'!$F$146:$F$362)</f>
        <v>#N/A</v>
      </c>
      <c r="J1196" s="43" t="e">
        <f>_xlfn.XLOOKUP(Tabla12[[#This Row],[nodoc]],'[1]Temporales 2022'!$B$146:$B$362,'[1]Temporales 2022'!$G$146:$G$362)</f>
        <v>#N/A</v>
      </c>
      <c r="K1196" s="43">
        <v>31500</v>
      </c>
      <c r="L1196" s="44">
        <v>0</v>
      </c>
      <c r="M1196" s="43">
        <v>957.6</v>
      </c>
      <c r="N1196" s="43">
        <v>904.05</v>
      </c>
      <c r="O1196" s="44">
        <f>+Tabla12[[#This Row],[sbruto]]-Tabla12[[#This Row],[Impuesto Sobre la R]]-Tabla12[[#This Row],[Seguro Familiar de]]-Tabla12[[#This Row],[AFP]]-Tabla12[[#This Row],[sneto]]</f>
        <v>25.000000000003638</v>
      </c>
      <c r="P1196" s="41">
        <v>29613.35</v>
      </c>
      <c r="Q1196" s="15" t="str" cm="1">
        <f t="array" ref="Q1196">_xlfn.XLOOKUP(Tabla12[[#This Row],[codigo]],Tabla5[codigo],LEFT(Tabla5[Genero],1))</f>
        <v>F</v>
      </c>
      <c r="R1196" s="15" t="str">
        <f>_xlfn.XLOOKUP(Tabla12[[#This Row],[codigo]],Tabla5[codigo],Tabla5[Lugar Funciones Codigo])</f>
        <v>01.83.06.00.02</v>
      </c>
    </row>
    <row r="1197" spans="1:18">
      <c r="A1197" s="40" t="s">
        <v>11</v>
      </c>
      <c r="B1197" s="40" t="str">
        <f t="shared" si="18"/>
        <v>2.1.1.1.0102700256437</v>
      </c>
      <c r="C1197" s="40" t="str">
        <f>_xlfn.XLOOKUP(A1197,ctas[Tipo Empleado],ctas[cta])</f>
        <v>2.1.1.1.01</v>
      </c>
      <c r="D1197" s="40" t="s">
        <v>2267</v>
      </c>
      <c r="E1197" s="40" t="str">
        <f>_xlfn.XLOOKUP(Tabla12[[#This Row],[codigo]],Tabla5[codigo],Tabla5[Empleado])</f>
        <v>ERNESTO BELEN CUETO</v>
      </c>
      <c r="F1197" s="40" t="str">
        <f>_xlfn.XLOOKUP(Tabla12[[#This Row],[codigo]],Tabla5[codigo],Tabla5[Cargo])</f>
        <v>AUXILIAR DE TRANSPORTACION</v>
      </c>
      <c r="G1197" s="40" t="str">
        <f>_xlfn.XLOOKUP(Tabla12[[#This Row],[codigo]],Tabla5[codigo],Tabla5[Lugar Funciones])</f>
        <v>DIRECCION REGIONAL CULTURAL</v>
      </c>
      <c r="H1197" s="43" t="str">
        <f>Tabla12[[#This Row],[TIPO]]</f>
        <v>FIJO</v>
      </c>
      <c r="I1197" s="43" t="e">
        <f>_xlfn.XLOOKUP(Tabla12[[#This Row],[nodoc]],'[1]Temporales 2022'!$B$146:$B$362,'[1]Temporales 2022'!$F$146:$F$362)</f>
        <v>#N/A</v>
      </c>
      <c r="J1197" s="43" t="e">
        <f>_xlfn.XLOOKUP(Tabla12[[#This Row],[nodoc]],'[1]Temporales 2022'!$B$146:$B$362,'[1]Temporales 2022'!$G$146:$G$362)</f>
        <v>#N/A</v>
      </c>
      <c r="K1197" s="43">
        <v>25000</v>
      </c>
      <c r="L1197" s="44">
        <v>0</v>
      </c>
      <c r="M1197" s="43">
        <v>760</v>
      </c>
      <c r="N1197" s="43">
        <v>717.5</v>
      </c>
      <c r="O1197" s="44">
        <f>+Tabla12[[#This Row],[sbruto]]-Tabla12[[#This Row],[Impuesto Sobre la R]]-Tabla12[[#This Row],[Seguro Familiar de]]-Tabla12[[#This Row],[AFP]]-Tabla12[[#This Row],[sneto]]</f>
        <v>25</v>
      </c>
      <c r="P1197" s="41">
        <v>23497.5</v>
      </c>
      <c r="Q1197" s="15" t="str" cm="1">
        <f t="array" ref="Q1197">_xlfn.XLOOKUP(Tabla12[[#This Row],[codigo]],Tabla5[codigo],LEFT(Tabla5[Genero],1))</f>
        <v>M</v>
      </c>
      <c r="R1197" s="15" t="str">
        <f>_xlfn.XLOOKUP(Tabla12[[#This Row],[codigo]],Tabla5[codigo],Tabla5[Lugar Funciones Codigo])</f>
        <v>01.83.06.00.02</v>
      </c>
    </row>
    <row r="1198" spans="1:18">
      <c r="A1198" s="40" t="s">
        <v>11</v>
      </c>
      <c r="B1198" s="40" t="str">
        <f t="shared" si="18"/>
        <v>2.1.1.1.0104700545140</v>
      </c>
      <c r="C1198" s="40" t="str">
        <f>_xlfn.XLOOKUP(A1198,ctas[Tipo Empleado],ctas[cta])</f>
        <v>2.1.1.1.01</v>
      </c>
      <c r="D1198" s="40" t="s">
        <v>2281</v>
      </c>
      <c r="E1198" s="40" t="str">
        <f>_xlfn.XLOOKUP(Tabla12[[#This Row],[codigo]],Tabla5[codigo],Tabla5[Empleado])</f>
        <v>FRANCISCO JOSE HERNANDEZ JHONSON</v>
      </c>
      <c r="F1198" s="40" t="str">
        <f>_xlfn.XLOOKUP(Tabla12[[#This Row],[codigo]],Tabla5[codigo],Tabla5[Cargo])</f>
        <v>COORD.BANDA MUSICA REGION CIBA</v>
      </c>
      <c r="G1198" s="40" t="str">
        <f>_xlfn.XLOOKUP(Tabla12[[#This Row],[codigo]],Tabla5[codigo],Tabla5[Lugar Funciones])</f>
        <v>DIRECCION REGIONAL CULTURAL</v>
      </c>
      <c r="H1198" s="43" t="str">
        <f>Tabla12[[#This Row],[TIPO]]</f>
        <v>FIJO</v>
      </c>
      <c r="I1198" s="43" t="e">
        <f>_xlfn.XLOOKUP(Tabla12[[#This Row],[nodoc]],'[1]Temporales 2022'!$B$146:$B$362,'[1]Temporales 2022'!$F$146:$F$362)</f>
        <v>#N/A</v>
      </c>
      <c r="J1198" s="43" t="e">
        <f>_xlfn.XLOOKUP(Tabla12[[#This Row],[nodoc]],'[1]Temporales 2022'!$B$146:$B$362,'[1]Temporales 2022'!$G$146:$G$362)</f>
        <v>#N/A</v>
      </c>
      <c r="K1198" s="43">
        <v>19000.55</v>
      </c>
      <c r="L1198" s="44">
        <v>0</v>
      </c>
      <c r="M1198" s="43">
        <v>577.62</v>
      </c>
      <c r="N1198" s="43">
        <v>545.32000000000005</v>
      </c>
      <c r="O1198" s="44">
        <f>+Tabla12[[#This Row],[sbruto]]-Tabla12[[#This Row],[Impuesto Sobre la R]]-Tabla12[[#This Row],[Seguro Familiar de]]-Tabla12[[#This Row],[AFP]]-Tabla12[[#This Row],[sneto]]</f>
        <v>25</v>
      </c>
      <c r="P1198" s="41">
        <v>17852.61</v>
      </c>
      <c r="Q1198" s="15" t="str" cm="1">
        <f t="array" ref="Q1198">_xlfn.XLOOKUP(Tabla12[[#This Row],[codigo]],Tabla5[codigo],LEFT(Tabla5[Genero],1))</f>
        <v>M</v>
      </c>
      <c r="R1198" s="15" t="str">
        <f>_xlfn.XLOOKUP(Tabla12[[#This Row],[codigo]],Tabla5[codigo],Tabla5[Lugar Funciones Codigo])</f>
        <v>01.83.06.00.02</v>
      </c>
    </row>
    <row r="1199" spans="1:18">
      <c r="A1199" s="40" t="s">
        <v>11</v>
      </c>
      <c r="B1199" s="40" t="str">
        <f t="shared" si="18"/>
        <v>2.1.1.1.0103700016953</v>
      </c>
      <c r="C1199" s="40" t="str">
        <f>_xlfn.XLOOKUP(A1199,ctas[Tipo Empleado],ctas[cta])</f>
        <v>2.1.1.1.01</v>
      </c>
      <c r="D1199" s="40" t="s">
        <v>2455</v>
      </c>
      <c r="E1199" s="40" t="str">
        <f>_xlfn.XLOOKUP(Tabla12[[#This Row],[codigo]],Tabla5[codigo],Tabla5[Empleado])</f>
        <v>SUSI ELENA VARGAS GONZALEZ</v>
      </c>
      <c r="F1199" s="40" t="str">
        <f>_xlfn.XLOOKUP(Tabla12[[#This Row],[codigo]],Tabla5[codigo],Tabla5[Cargo])</f>
        <v>SECRETARIA</v>
      </c>
      <c r="G1199" s="40" t="str">
        <f>_xlfn.XLOOKUP(Tabla12[[#This Row],[codigo]],Tabla5[codigo],Tabla5[Lugar Funciones])</f>
        <v>DIRECCION REGIONAL CULTURAL</v>
      </c>
      <c r="H1199" s="45" t="str">
        <f>Tabla12[[#This Row],[TIPO]]</f>
        <v>FIJO</v>
      </c>
      <c r="I1199" s="45" t="e">
        <f>_xlfn.XLOOKUP(Tabla12[[#This Row],[nodoc]],'[1]Temporales 2022'!$B$146:$B$362,'[1]Temporales 2022'!$F$146:$F$362)</f>
        <v>#N/A</v>
      </c>
      <c r="J1199" s="45" t="e">
        <f>_xlfn.XLOOKUP(Tabla12[[#This Row],[nodoc]],'[1]Temporales 2022'!$B$146:$B$362,'[1]Temporales 2022'!$G$146:$G$362)</f>
        <v>#N/A</v>
      </c>
      <c r="K1199" s="43">
        <v>16992.62</v>
      </c>
      <c r="L1199" s="46">
        <v>0</v>
      </c>
      <c r="M1199" s="43">
        <v>516.58000000000004</v>
      </c>
      <c r="N1199" s="43">
        <v>487.69</v>
      </c>
      <c r="O1199" s="44">
        <f>+Tabla12[[#This Row],[sbruto]]-Tabla12[[#This Row],[Impuesto Sobre la R]]-Tabla12[[#This Row],[Seguro Familiar de]]-Tabla12[[#This Row],[AFP]]-Tabla12[[#This Row],[sneto]]</f>
        <v>324.99999999999636</v>
      </c>
      <c r="P1199" s="41">
        <v>15663.35</v>
      </c>
      <c r="Q1199" s="15" t="str" cm="1">
        <f t="array" ref="Q1199">_xlfn.XLOOKUP(Tabla12[[#This Row],[codigo]],Tabla5[codigo],LEFT(Tabla5[Genero],1))</f>
        <v>F</v>
      </c>
      <c r="R1199" s="15" t="str">
        <f>_xlfn.XLOOKUP(Tabla12[[#This Row],[codigo]],Tabla5[codigo],Tabla5[Lugar Funciones Codigo])</f>
        <v>01.83.06.00.02</v>
      </c>
    </row>
    <row r="1200" spans="1:18">
      <c r="A1200" s="40" t="s">
        <v>11</v>
      </c>
      <c r="B1200" s="40" t="str">
        <f t="shared" si="18"/>
        <v>2.1.1.1.0103100603491</v>
      </c>
      <c r="C1200" s="40" t="str">
        <f>_xlfn.XLOOKUP(A1200,ctas[Tipo Empleado],ctas[cta])</f>
        <v>2.1.1.1.01</v>
      </c>
      <c r="D1200" s="40" t="s">
        <v>2467</v>
      </c>
      <c r="E1200" s="40" t="str">
        <f>_xlfn.XLOOKUP(Tabla12[[#This Row],[codigo]],Tabla5[codigo],Tabla5[Empleado])</f>
        <v>WILSON JOSE INOA GOMEZ</v>
      </c>
      <c r="F1200" s="40" t="str">
        <f>_xlfn.XLOOKUP(Tabla12[[#This Row],[codigo]],Tabla5[codigo],Tabla5[Cargo])</f>
        <v>GESTOR CULTURAL</v>
      </c>
      <c r="G1200" s="40" t="str">
        <f>_xlfn.XLOOKUP(Tabla12[[#This Row],[codigo]],Tabla5[codigo],Tabla5[Lugar Funciones])</f>
        <v>DIRECCION REGIONAL CULTURAL</v>
      </c>
      <c r="H1200" s="45" t="str">
        <f>Tabla12[[#This Row],[TIPO]]</f>
        <v>FIJO</v>
      </c>
      <c r="I1200" s="45" t="e">
        <f>_xlfn.XLOOKUP(Tabla12[[#This Row],[nodoc]],'[1]Temporales 2022'!$B$146:$B$362,'[1]Temporales 2022'!$F$146:$F$362)</f>
        <v>#N/A</v>
      </c>
      <c r="J1200" s="45" t="e">
        <f>_xlfn.XLOOKUP(Tabla12[[#This Row],[nodoc]],'[1]Temporales 2022'!$B$146:$B$362,'[1]Temporales 2022'!$G$146:$G$362)</f>
        <v>#N/A</v>
      </c>
      <c r="K1200" s="43">
        <v>15400</v>
      </c>
      <c r="L1200" s="46">
        <v>0</v>
      </c>
      <c r="M1200" s="43">
        <v>468.16</v>
      </c>
      <c r="N1200" s="43">
        <v>441.98</v>
      </c>
      <c r="O1200" s="44">
        <f>+Tabla12[[#This Row],[sbruto]]-Tabla12[[#This Row],[Impuesto Sobre la R]]-Tabla12[[#This Row],[Seguro Familiar de]]-Tabla12[[#This Row],[AFP]]-Tabla12[[#This Row],[sneto]]</f>
        <v>25</v>
      </c>
      <c r="P1200" s="41">
        <v>14464.86</v>
      </c>
      <c r="Q1200" s="15" t="str" cm="1">
        <f t="array" ref="Q1200">_xlfn.XLOOKUP(Tabla12[[#This Row],[codigo]],Tabla5[codigo],LEFT(Tabla5[Genero],1))</f>
        <v>M</v>
      </c>
      <c r="R1200" s="15" t="str">
        <f>_xlfn.XLOOKUP(Tabla12[[#This Row],[codigo]],Tabla5[codigo],Tabla5[Lugar Funciones Codigo])</f>
        <v>01.83.06.00.02</v>
      </c>
    </row>
    <row r="1201" spans="1:18">
      <c r="A1201" s="40" t="s">
        <v>11</v>
      </c>
      <c r="B1201" s="40" t="str">
        <f t="shared" si="18"/>
        <v>2.1.1.1.0103104518166</v>
      </c>
      <c r="C1201" s="40" t="str">
        <f>_xlfn.XLOOKUP(A1201,ctas[Tipo Empleado],ctas[cta])</f>
        <v>2.1.1.1.01</v>
      </c>
      <c r="D1201" s="40" t="s">
        <v>2365</v>
      </c>
      <c r="E1201" s="40" t="str">
        <f>_xlfn.XLOOKUP(Tabla12[[#This Row],[codigo]],Tabla5[codigo],Tabla5[Empleado])</f>
        <v>LUISANA MUÑOZ PEREZ</v>
      </c>
      <c r="F1201" s="40" t="str">
        <f>_xlfn.XLOOKUP(Tabla12[[#This Row],[codigo]],Tabla5[codigo],Tabla5[Cargo])</f>
        <v>BIBLIOTECARIA</v>
      </c>
      <c r="G1201" s="40" t="str">
        <f>_xlfn.XLOOKUP(Tabla12[[#This Row],[codigo]],Tabla5[codigo],Tabla5[Lugar Funciones])</f>
        <v>DIRECCION REGIONAL CULTURAL</v>
      </c>
      <c r="H1201" s="45" t="str">
        <f>Tabla12[[#This Row],[TIPO]]</f>
        <v>FIJO</v>
      </c>
      <c r="I1201" s="45" t="e">
        <f>_xlfn.XLOOKUP(Tabla12[[#This Row],[nodoc]],'[1]Temporales 2022'!$B$146:$B$362,'[1]Temporales 2022'!$F$146:$F$362)</f>
        <v>#N/A</v>
      </c>
      <c r="J1201" s="45" t="e">
        <f>_xlfn.XLOOKUP(Tabla12[[#This Row],[nodoc]],'[1]Temporales 2022'!$B$146:$B$362,'[1]Temporales 2022'!$G$146:$G$362)</f>
        <v>#N/A</v>
      </c>
      <c r="K1201" s="43">
        <v>11000</v>
      </c>
      <c r="L1201" s="46">
        <v>0</v>
      </c>
      <c r="M1201" s="43">
        <v>334.4</v>
      </c>
      <c r="N1201" s="43">
        <v>315.7</v>
      </c>
      <c r="O1201" s="44">
        <f>+Tabla12[[#This Row],[sbruto]]-Tabla12[[#This Row],[Impuesto Sobre la R]]-Tabla12[[#This Row],[Seguro Familiar de]]-Tabla12[[#This Row],[AFP]]-Tabla12[[#This Row],[sneto]]</f>
        <v>75</v>
      </c>
      <c r="P1201" s="41">
        <v>10274.9</v>
      </c>
      <c r="Q1201" s="15" t="str" cm="1">
        <f t="array" ref="Q1201">_xlfn.XLOOKUP(Tabla12[[#This Row],[codigo]],Tabla5[codigo],LEFT(Tabla5[Genero],1))</f>
        <v>F</v>
      </c>
      <c r="R1201" s="15" t="str">
        <f>_xlfn.XLOOKUP(Tabla12[[#This Row],[codigo]],Tabla5[codigo],Tabla5[Lugar Funciones Codigo])</f>
        <v>01.83.06.00.02</v>
      </c>
    </row>
    <row r="1202" spans="1:18">
      <c r="A1202" s="40" t="s">
        <v>11</v>
      </c>
      <c r="B1202" s="40" t="str">
        <f t="shared" si="18"/>
        <v>2.1.1.1.0103101551905</v>
      </c>
      <c r="C1202" s="40" t="str">
        <f>_xlfn.XLOOKUP(A1202,ctas[Tipo Empleado],ctas[cta])</f>
        <v>2.1.1.1.01</v>
      </c>
      <c r="D1202" s="40" t="s">
        <v>2375</v>
      </c>
      <c r="E1202" s="40" t="str">
        <f>_xlfn.XLOOKUP(Tabla12[[#This Row],[codigo]],Tabla5[codigo],Tabla5[Empleado])</f>
        <v>MARINA ABREU LUNA</v>
      </c>
      <c r="F1202" s="40" t="str">
        <f>_xlfn.XLOOKUP(Tabla12[[#This Row],[codigo]],Tabla5[codigo],Tabla5[Cargo])</f>
        <v>CONSERJE</v>
      </c>
      <c r="G1202" s="40" t="str">
        <f>_xlfn.XLOOKUP(Tabla12[[#This Row],[codigo]],Tabla5[codigo],Tabla5[Lugar Funciones])</f>
        <v>DIRECCION REGIONAL CULTURAL</v>
      </c>
      <c r="H1202" s="45" t="str">
        <f>Tabla12[[#This Row],[TIPO]]</f>
        <v>FIJO</v>
      </c>
      <c r="I1202" s="45" t="e">
        <f>_xlfn.XLOOKUP(Tabla12[[#This Row],[nodoc]],'[1]Temporales 2022'!$B$146:$B$362,'[1]Temporales 2022'!$F$146:$F$362)</f>
        <v>#N/A</v>
      </c>
      <c r="J1202" s="45" t="e">
        <f>_xlfn.XLOOKUP(Tabla12[[#This Row],[nodoc]],'[1]Temporales 2022'!$B$146:$B$362,'[1]Temporales 2022'!$G$146:$G$362)</f>
        <v>#N/A</v>
      </c>
      <c r="K1202" s="43">
        <v>11000</v>
      </c>
      <c r="L1202" s="46">
        <v>0</v>
      </c>
      <c r="M1202" s="43">
        <v>334.4</v>
      </c>
      <c r="N1202" s="43">
        <v>315.7</v>
      </c>
      <c r="O1202" s="44">
        <f>+Tabla12[[#This Row],[sbruto]]-Tabla12[[#This Row],[Impuesto Sobre la R]]-Tabla12[[#This Row],[Seguro Familiar de]]-Tabla12[[#This Row],[AFP]]-Tabla12[[#This Row],[sneto]]</f>
        <v>25</v>
      </c>
      <c r="P1202" s="41">
        <v>10324.9</v>
      </c>
      <c r="Q1202" s="15" t="str" cm="1">
        <f t="array" ref="Q1202">_xlfn.XLOOKUP(Tabla12[[#This Row],[codigo]],Tabla5[codigo],LEFT(Tabla5[Genero],1))</f>
        <v>F</v>
      </c>
      <c r="R1202" s="15" t="str">
        <f>_xlfn.XLOOKUP(Tabla12[[#This Row],[codigo]],Tabla5[codigo],Tabla5[Lugar Funciones Codigo])</f>
        <v>01.83.06.00.02</v>
      </c>
    </row>
    <row r="1203" spans="1:18">
      <c r="A1203" s="40" t="s">
        <v>11</v>
      </c>
      <c r="B1203" s="40" t="str">
        <f t="shared" si="18"/>
        <v>2.1.1.1.0103101284887</v>
      </c>
      <c r="C1203" s="40" t="str">
        <f>_xlfn.XLOOKUP(A1203,ctas[Tipo Empleado],ctas[cta])</f>
        <v>2.1.1.1.01</v>
      </c>
      <c r="D1203" s="40" t="s">
        <v>2371</v>
      </c>
      <c r="E1203" s="40" t="str">
        <f>_xlfn.XLOOKUP(Tabla12[[#This Row],[codigo]],Tabla5[codigo],Tabla5[Empleado])</f>
        <v>MARIA OLIMPIA CORSINO</v>
      </c>
      <c r="F1203" s="40" t="str">
        <f>_xlfn.XLOOKUP(Tabla12[[#This Row],[codigo]],Tabla5[codigo],Tabla5[Cargo])</f>
        <v>CONSERJE</v>
      </c>
      <c r="G1203" s="40" t="str">
        <f>_xlfn.XLOOKUP(Tabla12[[#This Row],[codigo]],Tabla5[codigo],Tabla5[Lugar Funciones])</f>
        <v>DIRECCION REGIONAL CULTURAL</v>
      </c>
      <c r="H1203" s="45" t="str">
        <f>Tabla12[[#This Row],[TIPO]]</f>
        <v>FIJO</v>
      </c>
      <c r="I1203" s="45" t="e">
        <f>_xlfn.XLOOKUP(Tabla12[[#This Row],[nodoc]],'[1]Temporales 2022'!$B$146:$B$362,'[1]Temporales 2022'!$F$146:$F$362)</f>
        <v>#N/A</v>
      </c>
      <c r="J1203" s="45" t="e">
        <f>_xlfn.XLOOKUP(Tabla12[[#This Row],[nodoc]],'[1]Temporales 2022'!$B$146:$B$362,'[1]Temporales 2022'!$G$146:$G$362)</f>
        <v>#N/A</v>
      </c>
      <c r="K1203" s="43">
        <v>10000</v>
      </c>
      <c r="L1203" s="46">
        <v>0</v>
      </c>
      <c r="M1203" s="43">
        <v>304</v>
      </c>
      <c r="N1203" s="43">
        <v>287</v>
      </c>
      <c r="O1203" s="44">
        <f>+Tabla12[[#This Row],[sbruto]]-Tabla12[[#This Row],[Impuesto Sobre la R]]-Tabla12[[#This Row],[Seguro Familiar de]]-Tabla12[[#This Row],[AFP]]-Tabla12[[#This Row],[sneto]]</f>
        <v>375</v>
      </c>
      <c r="P1203" s="41">
        <v>9034</v>
      </c>
      <c r="Q1203" s="15" t="str" cm="1">
        <f t="array" ref="Q1203">_xlfn.XLOOKUP(Tabla12[[#This Row],[codigo]],Tabla5[codigo],LEFT(Tabla5[Genero],1))</f>
        <v>F</v>
      </c>
      <c r="R1203" s="15" t="str">
        <f>_xlfn.XLOOKUP(Tabla12[[#This Row],[codigo]],Tabla5[codigo],Tabla5[Lugar Funciones Codigo])</f>
        <v>01.83.06.00.02</v>
      </c>
    </row>
    <row r="1204" spans="1:18">
      <c r="A1204" s="40" t="s">
        <v>11</v>
      </c>
      <c r="B1204" s="40" t="str">
        <f t="shared" si="18"/>
        <v>2.1.1.1.0104800505671</v>
      </c>
      <c r="C1204" s="40" t="str">
        <f>_xlfn.XLOOKUP(A1204,ctas[Tipo Empleado],ctas[cta])</f>
        <v>2.1.1.1.01</v>
      </c>
      <c r="D1204" s="40" t="s">
        <v>2205</v>
      </c>
      <c r="E1204" s="40" t="str">
        <f>_xlfn.XLOOKUP(Tabla12[[#This Row],[codigo]],Tabla5[codigo],Tabla5[Empleado])</f>
        <v>ALGEL DAIRI SOTO MARTINEZ</v>
      </c>
      <c r="F1204" s="40" t="str">
        <f>_xlfn.XLOOKUP(Tabla12[[#This Row],[codigo]],Tabla5[codigo],Tabla5[Cargo])</f>
        <v>GESTOR CULTURAL</v>
      </c>
      <c r="G1204" s="40" t="str">
        <f>_xlfn.XLOOKUP(Tabla12[[#This Row],[codigo]],Tabla5[codigo],Tabla5[Lugar Funciones])</f>
        <v>OFICINA PROVINCIAL DE LA CULTURA</v>
      </c>
      <c r="H1204" s="45" t="str">
        <f>Tabla12[[#This Row],[TIPO]]</f>
        <v>FIJO</v>
      </c>
      <c r="I1204" s="45" t="e">
        <f>_xlfn.XLOOKUP(Tabla12[[#This Row],[nodoc]],'[1]Temporales 2022'!$B$146:$B$362,'[1]Temporales 2022'!$F$146:$F$362)</f>
        <v>#N/A</v>
      </c>
      <c r="J1204" s="45" t="e">
        <f>_xlfn.XLOOKUP(Tabla12[[#This Row],[nodoc]],'[1]Temporales 2022'!$B$146:$B$362,'[1]Temporales 2022'!$G$146:$G$362)</f>
        <v>#N/A</v>
      </c>
      <c r="K1204" s="43">
        <v>35000</v>
      </c>
      <c r="L1204" s="46">
        <v>0</v>
      </c>
      <c r="M1204" s="43">
        <v>1064</v>
      </c>
      <c r="N1204" s="43">
        <v>1004.5</v>
      </c>
      <c r="O1204" s="44">
        <f>+Tabla12[[#This Row],[sbruto]]-Tabla12[[#This Row],[Impuesto Sobre la R]]-Tabla12[[#This Row],[Seguro Familiar de]]-Tabla12[[#This Row],[AFP]]-Tabla12[[#This Row],[sneto]]</f>
        <v>25</v>
      </c>
      <c r="P1204" s="41">
        <v>32906.5</v>
      </c>
      <c r="Q1204" s="15" t="str" cm="1">
        <f t="array" ref="Q1204">_xlfn.XLOOKUP(Tabla12[[#This Row],[codigo]],Tabla5[codigo],LEFT(Tabla5[Genero],1))</f>
        <v>M</v>
      </c>
      <c r="R1204" s="15" t="str">
        <f>_xlfn.XLOOKUP(Tabla12[[#This Row],[codigo]],Tabla5[codigo],Tabla5[Lugar Funciones Codigo])</f>
        <v>01.83.06.00.02.00.01</v>
      </c>
    </row>
    <row r="1205" spans="1:18">
      <c r="A1205" s="40" t="s">
        <v>11</v>
      </c>
      <c r="B1205" s="40" t="str">
        <f t="shared" si="18"/>
        <v>2.1.1.1.0104800476444</v>
      </c>
      <c r="C1205" s="40" t="str">
        <f>_xlfn.XLOOKUP(A1205,ctas[Tipo Empleado],ctas[cta])</f>
        <v>2.1.1.1.01</v>
      </c>
      <c r="D1205" s="40" t="s">
        <v>2225</v>
      </c>
      <c r="E1205" s="40" t="str">
        <f>_xlfn.XLOOKUP(Tabla12[[#This Row],[codigo]],Tabla5[codigo],Tabla5[Empleado])</f>
        <v>BENITO CUEVAS FRANCO</v>
      </c>
      <c r="F1205" s="40" t="str">
        <f>_xlfn.XLOOKUP(Tabla12[[#This Row],[codigo]],Tabla5[codigo],Tabla5[Cargo])</f>
        <v>GESTOR CULTURAL</v>
      </c>
      <c r="G1205" s="40" t="str">
        <f>_xlfn.XLOOKUP(Tabla12[[#This Row],[codigo]],Tabla5[codigo],Tabla5[Lugar Funciones])</f>
        <v>OFICINA PROVINCIAL DE LA CULTURA</v>
      </c>
      <c r="H1205" s="45" t="str">
        <f>Tabla12[[#This Row],[TIPO]]</f>
        <v>FIJO</v>
      </c>
      <c r="I1205" s="45" t="e">
        <f>_xlfn.XLOOKUP(Tabla12[[#This Row],[nodoc]],'[1]Temporales 2022'!$B$146:$B$362,'[1]Temporales 2022'!$F$146:$F$362)</f>
        <v>#N/A</v>
      </c>
      <c r="J1205" s="45" t="e">
        <f>_xlfn.XLOOKUP(Tabla12[[#This Row],[nodoc]],'[1]Temporales 2022'!$B$146:$B$362,'[1]Temporales 2022'!$G$146:$G$362)</f>
        <v>#N/A</v>
      </c>
      <c r="K1205" s="43">
        <v>35000</v>
      </c>
      <c r="L1205" s="46">
        <v>0</v>
      </c>
      <c r="M1205" s="43">
        <v>1064</v>
      </c>
      <c r="N1205" s="43">
        <v>1004.5</v>
      </c>
      <c r="O1205" s="44">
        <f>+Tabla12[[#This Row],[sbruto]]-Tabla12[[#This Row],[Impuesto Sobre la R]]-Tabla12[[#This Row],[Seguro Familiar de]]-Tabla12[[#This Row],[AFP]]-Tabla12[[#This Row],[sneto]]</f>
        <v>25</v>
      </c>
      <c r="P1205" s="41">
        <v>32906.5</v>
      </c>
      <c r="Q1205" s="15" t="str" cm="1">
        <f t="array" ref="Q1205">_xlfn.XLOOKUP(Tabla12[[#This Row],[codigo]],Tabla5[codigo],LEFT(Tabla5[Genero],1))</f>
        <v>M</v>
      </c>
      <c r="R1205" s="15" t="str">
        <f>_xlfn.XLOOKUP(Tabla12[[#This Row],[codigo]],Tabla5[codigo],Tabla5[Lugar Funciones Codigo])</f>
        <v>01.83.06.00.02.00.01</v>
      </c>
    </row>
    <row r="1206" spans="1:18">
      <c r="A1206" s="40" t="s">
        <v>11</v>
      </c>
      <c r="B1206" s="40" t="str">
        <f t="shared" si="18"/>
        <v>2.1.1.1.0104700005335</v>
      </c>
      <c r="C1206" s="40" t="str">
        <f>_xlfn.XLOOKUP(A1206,ctas[Tipo Empleado],ctas[cta])</f>
        <v>2.1.1.1.01</v>
      </c>
      <c r="D1206" s="40" t="s">
        <v>2299</v>
      </c>
      <c r="E1206" s="40" t="str">
        <f>_xlfn.XLOOKUP(Tabla12[[#This Row],[codigo]],Tabla5[codigo],Tabla5[Empleado])</f>
        <v>GUILLERMO RAFAEL RODRIGUEZ ROSARIO</v>
      </c>
      <c r="F1206" s="40" t="str">
        <f>_xlfn.XLOOKUP(Tabla12[[#This Row],[codigo]],Tabla5[codigo],Tabla5[Cargo])</f>
        <v>GESTOR CULTURAL</v>
      </c>
      <c r="G1206" s="40" t="str">
        <f>_xlfn.XLOOKUP(Tabla12[[#This Row],[codigo]],Tabla5[codigo],Tabla5[Lugar Funciones])</f>
        <v>OFICINA PROVINCIAL DE LA CULTURA</v>
      </c>
      <c r="H1206" s="45" t="str">
        <f>Tabla12[[#This Row],[TIPO]]</f>
        <v>FIJO</v>
      </c>
      <c r="I1206" s="45" t="e">
        <f>_xlfn.XLOOKUP(Tabla12[[#This Row],[nodoc]],'[1]Temporales 2022'!$B$146:$B$362,'[1]Temporales 2022'!$F$146:$F$362)</f>
        <v>#N/A</v>
      </c>
      <c r="J1206" s="45" t="e">
        <f>_xlfn.XLOOKUP(Tabla12[[#This Row],[nodoc]],'[1]Temporales 2022'!$B$146:$B$362,'[1]Temporales 2022'!$G$146:$G$362)</f>
        <v>#N/A</v>
      </c>
      <c r="K1206" s="43">
        <v>35000</v>
      </c>
      <c r="L1206" s="46">
        <v>0</v>
      </c>
      <c r="M1206" s="43">
        <v>1064</v>
      </c>
      <c r="N1206" s="43">
        <v>1004.5</v>
      </c>
      <c r="O1206" s="44">
        <f>+Tabla12[[#This Row],[sbruto]]-Tabla12[[#This Row],[Impuesto Sobre la R]]-Tabla12[[#This Row],[Seguro Familiar de]]-Tabla12[[#This Row],[AFP]]-Tabla12[[#This Row],[sneto]]</f>
        <v>25</v>
      </c>
      <c r="P1206" s="41">
        <v>32906.5</v>
      </c>
      <c r="Q1206" s="15" t="str" cm="1">
        <f t="array" ref="Q1206">_xlfn.XLOOKUP(Tabla12[[#This Row],[codigo]],Tabla5[codigo],LEFT(Tabla5[Genero],1))</f>
        <v>M</v>
      </c>
      <c r="R1206" s="15" t="str">
        <f>_xlfn.XLOOKUP(Tabla12[[#This Row],[codigo]],Tabla5[codigo],Tabla5[Lugar Funciones Codigo])</f>
        <v>01.83.06.00.02.00.01</v>
      </c>
    </row>
    <row r="1207" spans="1:18">
      <c r="A1207" s="40" t="s">
        <v>11</v>
      </c>
      <c r="B1207" s="40" t="str">
        <f t="shared" si="18"/>
        <v>2.1.1.1.0105600816705</v>
      </c>
      <c r="C1207" s="40" t="str">
        <f>_xlfn.XLOOKUP(A1207,ctas[Tipo Empleado],ctas[cta])</f>
        <v>2.1.1.1.01</v>
      </c>
      <c r="D1207" s="40" t="s">
        <v>2364</v>
      </c>
      <c r="E1207" s="40" t="str">
        <f>_xlfn.XLOOKUP(Tabla12[[#This Row],[codigo]],Tabla5[codigo],Tabla5[Empleado])</f>
        <v>LUIS SIGFREDO BRETON CASTILLO</v>
      </c>
      <c r="F1207" s="40" t="str">
        <f>_xlfn.XLOOKUP(Tabla12[[#This Row],[codigo]],Tabla5[codigo],Tabla5[Cargo])</f>
        <v>GESTOR CULTURAL</v>
      </c>
      <c r="G1207" s="40" t="str">
        <f>_xlfn.XLOOKUP(Tabla12[[#This Row],[codigo]],Tabla5[codigo],Tabla5[Lugar Funciones])</f>
        <v>OFICINA PROVINCIAL DE LA CULTURA</v>
      </c>
      <c r="H1207" s="45" t="str">
        <f>Tabla12[[#This Row],[TIPO]]</f>
        <v>FIJO</v>
      </c>
      <c r="I1207" s="45" t="e">
        <f>_xlfn.XLOOKUP(Tabla12[[#This Row],[nodoc]],'[1]Temporales 2022'!$B$146:$B$362,'[1]Temporales 2022'!$F$146:$F$362)</f>
        <v>#N/A</v>
      </c>
      <c r="J1207" s="45" t="e">
        <f>_xlfn.XLOOKUP(Tabla12[[#This Row],[nodoc]],'[1]Temporales 2022'!$B$146:$B$362,'[1]Temporales 2022'!$G$146:$G$362)</f>
        <v>#N/A</v>
      </c>
      <c r="K1207" s="43">
        <v>35000</v>
      </c>
      <c r="L1207" s="46">
        <v>0</v>
      </c>
      <c r="M1207" s="43">
        <v>1064</v>
      </c>
      <c r="N1207" s="43">
        <v>1004.5</v>
      </c>
      <c r="O1207" s="44">
        <f>+Tabla12[[#This Row],[sbruto]]-Tabla12[[#This Row],[Impuesto Sobre la R]]-Tabla12[[#This Row],[Seguro Familiar de]]-Tabla12[[#This Row],[AFP]]-Tabla12[[#This Row],[sneto]]</f>
        <v>25</v>
      </c>
      <c r="P1207" s="41">
        <v>32906.5</v>
      </c>
      <c r="Q1207" s="15" t="str" cm="1">
        <f t="array" ref="Q1207">_xlfn.XLOOKUP(Tabla12[[#This Row],[codigo]],Tabla5[codigo],LEFT(Tabla5[Genero],1))</f>
        <v>M</v>
      </c>
      <c r="R1207" s="15" t="str">
        <f>_xlfn.XLOOKUP(Tabla12[[#This Row],[codigo]],Tabla5[codigo],Tabla5[Lugar Funciones Codigo])</f>
        <v>01.83.06.00.02.00.01</v>
      </c>
    </row>
    <row r="1208" spans="1:18">
      <c r="A1208" s="40" t="s">
        <v>11</v>
      </c>
      <c r="B1208" s="40" t="str">
        <f t="shared" si="18"/>
        <v>2.1.1.1.0105600095953</v>
      </c>
      <c r="C1208" s="40" t="str">
        <f>_xlfn.XLOOKUP(A1208,ctas[Tipo Empleado],ctas[cta])</f>
        <v>2.1.1.1.01</v>
      </c>
      <c r="D1208" s="40" t="s">
        <v>2421</v>
      </c>
      <c r="E1208" s="40" t="str">
        <f>_xlfn.XLOOKUP(Tabla12[[#This Row],[codigo]],Tabla5[codigo],Tabla5[Empleado])</f>
        <v>RAMON ANTONIO MATRILLE</v>
      </c>
      <c r="F1208" s="40" t="str">
        <f>_xlfn.XLOOKUP(Tabla12[[#This Row],[codigo]],Tabla5[codigo],Tabla5[Cargo])</f>
        <v>GESTOR CULTURAL</v>
      </c>
      <c r="G1208" s="40" t="str">
        <f>_xlfn.XLOOKUP(Tabla12[[#This Row],[codigo]],Tabla5[codigo],Tabla5[Lugar Funciones])</f>
        <v>OFICINA PROVINCIAL DE LA CULTURA</v>
      </c>
      <c r="H1208" s="43" t="str">
        <f>Tabla12[[#This Row],[TIPO]]</f>
        <v>FIJO</v>
      </c>
      <c r="I1208" s="43" t="e">
        <f>_xlfn.XLOOKUP(Tabla12[[#This Row],[nodoc]],'[1]Temporales 2022'!$B$146:$B$362,'[1]Temporales 2022'!$F$146:$F$362)</f>
        <v>#N/A</v>
      </c>
      <c r="J1208" s="43" t="e">
        <f>_xlfn.XLOOKUP(Tabla12[[#This Row],[nodoc]],'[1]Temporales 2022'!$B$146:$B$362,'[1]Temporales 2022'!$G$146:$G$362)</f>
        <v>#N/A</v>
      </c>
      <c r="K1208" s="43">
        <v>35000</v>
      </c>
      <c r="L1208" s="44">
        <v>0</v>
      </c>
      <c r="M1208" s="43">
        <v>1064</v>
      </c>
      <c r="N1208" s="43">
        <v>1004.5</v>
      </c>
      <c r="O1208" s="44">
        <f>+Tabla12[[#This Row],[sbruto]]-Tabla12[[#This Row],[Impuesto Sobre la R]]-Tabla12[[#This Row],[Seguro Familiar de]]-Tabla12[[#This Row],[AFP]]-Tabla12[[#This Row],[sneto]]</f>
        <v>18177.16</v>
      </c>
      <c r="P1208" s="41">
        <v>14754.34</v>
      </c>
      <c r="Q1208" s="15" t="str" cm="1">
        <f t="array" ref="Q1208">_xlfn.XLOOKUP(Tabla12[[#This Row],[codigo]],Tabla5[codigo],LEFT(Tabla5[Genero],1))</f>
        <v>M</v>
      </c>
      <c r="R1208" s="15" t="str">
        <f>_xlfn.XLOOKUP(Tabla12[[#This Row],[codigo]],Tabla5[codigo],Tabla5[Lugar Funciones Codigo])</f>
        <v>01.83.06.00.02.00.01</v>
      </c>
    </row>
    <row r="1209" spans="1:18">
      <c r="A1209" s="40" t="s">
        <v>11</v>
      </c>
      <c r="B1209" s="40" t="str">
        <f t="shared" si="18"/>
        <v>2.1.1.1.0104800297923</v>
      </c>
      <c r="C1209" s="40" t="str">
        <f>_xlfn.XLOOKUP(A1209,ctas[Tipo Empleado],ctas[cta])</f>
        <v>2.1.1.1.01</v>
      </c>
      <c r="D1209" s="40" t="s">
        <v>2422</v>
      </c>
      <c r="E1209" s="40" t="str">
        <f>_xlfn.XLOOKUP(Tabla12[[#This Row],[codigo]],Tabla5[codigo],Tabla5[Empleado])</f>
        <v>RAMON ANTONIO VALDEMAR JIMENEZ BATISTA</v>
      </c>
      <c r="F1209" s="40" t="str">
        <f>_xlfn.XLOOKUP(Tabla12[[#This Row],[codigo]],Tabla5[codigo],Tabla5[Cargo])</f>
        <v>GESTOR CULTURAL</v>
      </c>
      <c r="G1209" s="40" t="str">
        <f>_xlfn.XLOOKUP(Tabla12[[#This Row],[codigo]],Tabla5[codigo],Tabla5[Lugar Funciones])</f>
        <v>OFICINA PROVINCIAL DE LA CULTURA</v>
      </c>
      <c r="H1209" s="45" t="str">
        <f>Tabla12[[#This Row],[TIPO]]</f>
        <v>FIJO</v>
      </c>
      <c r="I1209" s="45" t="e">
        <f>_xlfn.XLOOKUP(Tabla12[[#This Row],[nodoc]],'[1]Temporales 2022'!$B$146:$B$362,'[1]Temporales 2022'!$F$146:$F$362)</f>
        <v>#N/A</v>
      </c>
      <c r="J1209" s="45" t="e">
        <f>_xlfn.XLOOKUP(Tabla12[[#This Row],[nodoc]],'[1]Temporales 2022'!$B$146:$B$362,'[1]Temporales 2022'!$G$146:$G$362)</f>
        <v>#N/A</v>
      </c>
      <c r="K1209" s="43">
        <v>35000</v>
      </c>
      <c r="L1209" s="46">
        <v>0</v>
      </c>
      <c r="M1209" s="43">
        <v>1064</v>
      </c>
      <c r="N1209" s="43">
        <v>1004.5</v>
      </c>
      <c r="O1209" s="44">
        <f>+Tabla12[[#This Row],[sbruto]]-Tabla12[[#This Row],[Impuesto Sobre la R]]-Tabla12[[#This Row],[Seguro Familiar de]]-Tabla12[[#This Row],[AFP]]-Tabla12[[#This Row],[sneto]]</f>
        <v>25</v>
      </c>
      <c r="P1209" s="41">
        <v>32906.5</v>
      </c>
      <c r="Q1209" s="15" t="str" cm="1">
        <f t="array" ref="Q1209">_xlfn.XLOOKUP(Tabla12[[#This Row],[codigo]],Tabla5[codigo],LEFT(Tabla5[Genero],1))</f>
        <v>M</v>
      </c>
      <c r="R1209" s="15" t="str">
        <f>_xlfn.XLOOKUP(Tabla12[[#This Row],[codigo]],Tabla5[codigo],Tabla5[Lugar Funciones Codigo])</f>
        <v>01.83.06.00.02.00.01</v>
      </c>
    </row>
    <row r="1210" spans="1:18">
      <c r="A1210" s="40" t="s">
        <v>11</v>
      </c>
      <c r="B1210" s="40" t="str">
        <f t="shared" si="18"/>
        <v>2.1.1.1.0104700109186</v>
      </c>
      <c r="C1210" s="40" t="str">
        <f>_xlfn.XLOOKUP(A1210,ctas[Tipo Empleado],ctas[cta])</f>
        <v>2.1.1.1.01</v>
      </c>
      <c r="D1210" s="40" t="s">
        <v>2457</v>
      </c>
      <c r="E1210" s="40" t="str">
        <f>_xlfn.XLOOKUP(Tabla12[[#This Row],[codigo]],Tabla5[codigo],Tabla5[Empleado])</f>
        <v>UBALDO GARCIA HERNANDEZ</v>
      </c>
      <c r="F1210" s="40" t="str">
        <f>_xlfn.XLOOKUP(Tabla12[[#This Row],[codigo]],Tabla5[codigo],Tabla5[Cargo])</f>
        <v>GESTOR CULTURAL</v>
      </c>
      <c r="G1210" s="40" t="str">
        <f>_xlfn.XLOOKUP(Tabla12[[#This Row],[codigo]],Tabla5[codigo],Tabla5[Lugar Funciones])</f>
        <v>OFICINA PROVINCIAL DE LA CULTURA</v>
      </c>
      <c r="H1210" s="45" t="str">
        <f>Tabla12[[#This Row],[TIPO]]</f>
        <v>FIJO</v>
      </c>
      <c r="I1210" s="45" t="e">
        <f>_xlfn.XLOOKUP(Tabla12[[#This Row],[nodoc]],'[1]Temporales 2022'!$B$146:$B$362,'[1]Temporales 2022'!$F$146:$F$362)</f>
        <v>#N/A</v>
      </c>
      <c r="J1210" s="45" t="e">
        <f>_xlfn.XLOOKUP(Tabla12[[#This Row],[nodoc]],'[1]Temporales 2022'!$B$146:$B$362,'[1]Temporales 2022'!$G$146:$G$362)</f>
        <v>#N/A</v>
      </c>
      <c r="K1210" s="43">
        <v>35000</v>
      </c>
      <c r="L1210" s="46">
        <v>0</v>
      </c>
      <c r="M1210" s="43">
        <v>1064</v>
      </c>
      <c r="N1210" s="43">
        <v>1004.5</v>
      </c>
      <c r="O1210" s="44">
        <f>+Tabla12[[#This Row],[sbruto]]-Tabla12[[#This Row],[Impuesto Sobre la R]]-Tabla12[[#This Row],[Seguro Familiar de]]-Tabla12[[#This Row],[AFP]]-Tabla12[[#This Row],[sneto]]</f>
        <v>25</v>
      </c>
      <c r="P1210" s="41">
        <v>32906.5</v>
      </c>
      <c r="Q1210" s="15" t="str" cm="1">
        <f t="array" ref="Q1210">_xlfn.XLOOKUP(Tabla12[[#This Row],[codigo]],Tabla5[codigo],LEFT(Tabla5[Genero],1))</f>
        <v>M</v>
      </c>
      <c r="R1210" s="15" t="str">
        <f>_xlfn.XLOOKUP(Tabla12[[#This Row],[codigo]],Tabla5[codigo],Tabla5[Lugar Funciones Codigo])</f>
        <v>01.83.06.00.02.00.01</v>
      </c>
    </row>
    <row r="1211" spans="1:18">
      <c r="A1211" s="40" t="s">
        <v>3357</v>
      </c>
      <c r="B1211" s="40" t="str">
        <f t="shared" si="18"/>
        <v>2.1.2.2.0500116328881</v>
      </c>
      <c r="C1211" s="40" t="str">
        <f>_xlfn.XLOOKUP(A1211,ctas[Tipo Empleado],ctas[cta])</f>
        <v>2.1.2.2.05</v>
      </c>
      <c r="D1211" s="40" t="s">
        <v>3179</v>
      </c>
      <c r="E1211" s="40" t="str">
        <f>_xlfn.XLOOKUP(Tabla12[[#This Row],[codigo]],Tabla5[codigo],Tabla5[Empleado])</f>
        <v>EDGAR EMMANUEL SOTO OSORIO</v>
      </c>
      <c r="F1211" s="40" t="str">
        <f>_xlfn.XLOOKUP(Tabla12[[#This Row],[codigo]],Tabla5[codigo],Tabla5[Cargo])</f>
        <v>DIRECTOR (A)</v>
      </c>
      <c r="G1211" s="40" t="str">
        <f>_xlfn.XLOOKUP(Tabla12[[#This Row],[codigo]],Tabla5[codigo],Tabla5[Lugar Funciones])</f>
        <v>MINISTERIO DE CULTURA</v>
      </c>
      <c r="H1211" s="45" t="str">
        <f>Tabla12[[#This Row],[TIPO]]</f>
        <v>PERSONAL DE VIGILANCIA</v>
      </c>
      <c r="I1211" s="45" t="e">
        <f>_xlfn.XLOOKUP(Tabla12[[#This Row],[nodoc]],'[1]Temporales 2022'!$B$146:$B$362,'[1]Temporales 2022'!$F$146:$F$362)</f>
        <v>#N/A</v>
      </c>
      <c r="J1211" s="45" t="e">
        <f>_xlfn.XLOOKUP(Tabla12[[#This Row],[nodoc]],'[1]Temporales 2022'!$B$146:$B$362,'[1]Temporales 2022'!$G$146:$G$362)</f>
        <v>#N/A</v>
      </c>
      <c r="K1211" s="43">
        <v>180000</v>
      </c>
      <c r="L1211" s="45">
        <v>33582.870000000003</v>
      </c>
      <c r="M1211" s="44"/>
      <c r="N1211" s="44"/>
      <c r="O1211" s="44">
        <f>+Tabla12[[#This Row],[sbruto]]-Tabla12[[#This Row],[Impuesto Sobre la R]]-Tabla12[[#This Row],[Seguro Familiar de]]-Tabla12[[#This Row],[AFP]]-Tabla12[[#This Row],[sneto]]</f>
        <v>0</v>
      </c>
      <c r="P1211" s="41">
        <v>146417.13</v>
      </c>
      <c r="Q1211" s="15" t="str" cm="1">
        <f t="array" ref="Q1211">_xlfn.XLOOKUP(Tabla12[[#This Row],[codigo]],Tabla5[codigo],LEFT(Tabla5[Genero],1))</f>
        <v>M</v>
      </c>
      <c r="R1211" s="15" t="str">
        <f>_xlfn.XLOOKUP(Tabla12[[#This Row],[codigo]],Tabla5[codigo],Tabla5[Lugar Funciones Codigo])</f>
        <v>01.83</v>
      </c>
    </row>
    <row r="1212" spans="1:18">
      <c r="A1212" s="40" t="s">
        <v>3357</v>
      </c>
      <c r="B1212" s="40" t="str">
        <f t="shared" si="18"/>
        <v>2.1.2.2.0500111466777</v>
      </c>
      <c r="C1212" s="40" t="str">
        <f>_xlfn.XLOOKUP(A1212,ctas[Tipo Empleado],ctas[cta])</f>
        <v>2.1.2.2.05</v>
      </c>
      <c r="D1212" s="40" t="s">
        <v>3212</v>
      </c>
      <c r="E1212" s="40" t="str">
        <f>_xlfn.XLOOKUP(Tabla12[[#This Row],[codigo]],Tabla5[codigo],Tabla5[Empleado])</f>
        <v>JOSE ANDRES JIMENEZ DOMINGUEZ</v>
      </c>
      <c r="F1212" s="40" t="str">
        <f>_xlfn.XLOOKUP(Tabla12[[#This Row],[codigo]],Tabla5[codigo],Tabla5[Cargo])</f>
        <v>SEGURIDAD MILITAR</v>
      </c>
      <c r="G1212" s="40" t="str">
        <f>_xlfn.XLOOKUP(Tabla12[[#This Row],[codigo]],Tabla5[codigo],Tabla5[Lugar Funciones])</f>
        <v>MINISTERIO DE CULTURA</v>
      </c>
      <c r="H1212" s="45" t="str">
        <f>Tabla12[[#This Row],[TIPO]]</f>
        <v>PERSONAL DE VIGILANCIA</v>
      </c>
      <c r="I1212" s="45" t="e">
        <f>_xlfn.XLOOKUP(Tabla12[[#This Row],[nodoc]],'[1]Temporales 2022'!$B$146:$B$362,'[1]Temporales 2022'!$F$146:$F$362)</f>
        <v>#N/A</v>
      </c>
      <c r="J1212" s="45" t="e">
        <f>_xlfn.XLOOKUP(Tabla12[[#This Row],[nodoc]],'[1]Temporales 2022'!$B$146:$B$362,'[1]Temporales 2022'!$G$146:$G$362)</f>
        <v>#N/A</v>
      </c>
      <c r="K1212" s="43">
        <v>60000</v>
      </c>
      <c r="L1212" s="45">
        <v>4195.88</v>
      </c>
      <c r="M1212" s="44"/>
      <c r="N1212" s="44"/>
      <c r="O1212" s="44">
        <f>+Tabla12[[#This Row],[sbruto]]-Tabla12[[#This Row],[Impuesto Sobre la R]]-Tabla12[[#This Row],[Seguro Familiar de]]-Tabla12[[#This Row],[AFP]]-Tabla12[[#This Row],[sneto]]</f>
        <v>0</v>
      </c>
      <c r="P1212" s="41">
        <v>55804.12</v>
      </c>
      <c r="Q1212" s="15" t="str" cm="1">
        <f t="array" ref="Q1212">_xlfn.XLOOKUP(Tabla12[[#This Row],[codigo]],Tabla5[codigo],LEFT(Tabla5[Genero],1))</f>
        <v>M</v>
      </c>
      <c r="R1212" s="15" t="str">
        <f>_xlfn.XLOOKUP(Tabla12[[#This Row],[codigo]],Tabla5[codigo],Tabla5[Lugar Funciones Codigo])</f>
        <v>01.83</v>
      </c>
    </row>
    <row r="1213" spans="1:18">
      <c r="A1213" s="40" t="s">
        <v>3357</v>
      </c>
      <c r="B1213" s="40" t="str">
        <f t="shared" si="18"/>
        <v>2.1.2.2.0540224945994</v>
      </c>
      <c r="C1213" s="40" t="str">
        <f>_xlfn.XLOOKUP(A1213,ctas[Tipo Empleado],ctas[cta])</f>
        <v>2.1.2.2.05</v>
      </c>
      <c r="D1213" s="40" t="s">
        <v>3255</v>
      </c>
      <c r="E1213" s="40" t="str">
        <f>_xlfn.XLOOKUP(Tabla12[[#This Row],[codigo]],Tabla5[codigo],Tabla5[Empleado])</f>
        <v>MARIO RAFAEL REYES ROSARIO</v>
      </c>
      <c r="F1213" s="40" t="str">
        <f>_xlfn.XLOOKUP(Tabla12[[#This Row],[codigo]],Tabla5[codigo],Tabla5[Cargo])</f>
        <v>SEGURIDAD MILITAR</v>
      </c>
      <c r="G1213" s="40" t="str">
        <f>_xlfn.XLOOKUP(Tabla12[[#This Row],[codigo]],Tabla5[codigo],Tabla5[Lugar Funciones])</f>
        <v>MINISTERIO DE CULTURA</v>
      </c>
      <c r="H1213" s="45" t="str">
        <f>Tabla12[[#This Row],[TIPO]]</f>
        <v>PERSONAL DE VIGILANCIA</v>
      </c>
      <c r="I1213" s="45" t="e">
        <f>_xlfn.XLOOKUP(Tabla12[[#This Row],[nodoc]],'[1]Temporales 2022'!$B$146:$B$362,'[1]Temporales 2022'!$F$146:$F$362)</f>
        <v>#N/A</v>
      </c>
      <c r="J1213" s="45" t="e">
        <f>_xlfn.XLOOKUP(Tabla12[[#This Row],[nodoc]],'[1]Temporales 2022'!$B$146:$B$362,'[1]Temporales 2022'!$G$146:$G$362)</f>
        <v>#N/A</v>
      </c>
      <c r="K1213" s="43">
        <v>60000</v>
      </c>
      <c r="L1213" s="45">
        <v>4195.88</v>
      </c>
      <c r="M1213" s="44"/>
      <c r="N1213" s="44"/>
      <c r="O1213" s="44">
        <f>+Tabla12[[#This Row],[sbruto]]-Tabla12[[#This Row],[Impuesto Sobre la R]]-Tabla12[[#This Row],[Seguro Familiar de]]-Tabla12[[#This Row],[AFP]]-Tabla12[[#This Row],[sneto]]</f>
        <v>0</v>
      </c>
      <c r="P1213" s="41">
        <v>55804.12</v>
      </c>
      <c r="Q1213" s="15" t="str" cm="1">
        <f t="array" ref="Q1213">_xlfn.XLOOKUP(Tabla12[[#This Row],[codigo]],Tabla5[codigo],LEFT(Tabla5[Genero],1))</f>
        <v>M</v>
      </c>
      <c r="R1213" s="15" t="str">
        <f>_xlfn.XLOOKUP(Tabla12[[#This Row],[codigo]],Tabla5[codigo],Tabla5[Lugar Funciones Codigo])</f>
        <v>01.83</v>
      </c>
    </row>
    <row r="1214" spans="1:18">
      <c r="A1214" s="40" t="s">
        <v>3357</v>
      </c>
      <c r="B1214" s="40" t="str">
        <f t="shared" si="18"/>
        <v>2.1.2.2.0500111808101</v>
      </c>
      <c r="C1214" s="40" t="str">
        <f>_xlfn.XLOOKUP(A1214,ctas[Tipo Empleado],ctas[cta])</f>
        <v>2.1.2.2.05</v>
      </c>
      <c r="D1214" s="40" t="s">
        <v>3253</v>
      </c>
      <c r="E1214" s="40" t="str">
        <f>_xlfn.XLOOKUP(Tabla12[[#This Row],[codigo]],Tabla5[codigo],Tabla5[Empleado])</f>
        <v>MARIA ZELEINA BIDO DISLA</v>
      </c>
      <c r="F1214" s="40" t="str">
        <f>_xlfn.XLOOKUP(Tabla12[[#This Row],[codigo]],Tabla5[codigo],Tabla5[Cargo])</f>
        <v>SEGURIDAD MILITAR</v>
      </c>
      <c r="G1214" s="40" t="str">
        <f>_xlfn.XLOOKUP(Tabla12[[#This Row],[codigo]],Tabla5[codigo],Tabla5[Lugar Funciones])</f>
        <v>MINISTERIO DE CULTURA</v>
      </c>
      <c r="H1214" s="45" t="str">
        <f>Tabla12[[#This Row],[TIPO]]</f>
        <v>PERSONAL DE VIGILANCIA</v>
      </c>
      <c r="I1214" s="45" t="e">
        <f>_xlfn.XLOOKUP(Tabla12[[#This Row],[nodoc]],'[1]Temporales 2022'!$B$146:$B$362,'[1]Temporales 2022'!$F$146:$F$362)</f>
        <v>#N/A</v>
      </c>
      <c r="J1214" s="45" t="e">
        <f>_xlfn.XLOOKUP(Tabla12[[#This Row],[nodoc]],'[1]Temporales 2022'!$B$146:$B$362,'[1]Temporales 2022'!$G$146:$G$362)</f>
        <v>#N/A</v>
      </c>
      <c r="K1214" s="43">
        <v>50000</v>
      </c>
      <c r="L1214" s="45">
        <v>2297.25</v>
      </c>
      <c r="M1214" s="44"/>
      <c r="N1214" s="44"/>
      <c r="O1214" s="44">
        <f>+Tabla12[[#This Row],[sbruto]]-Tabla12[[#This Row],[Impuesto Sobre la R]]-Tabla12[[#This Row],[Seguro Familiar de]]-Tabla12[[#This Row],[AFP]]-Tabla12[[#This Row],[sneto]]</f>
        <v>0</v>
      </c>
      <c r="P1214" s="41">
        <v>47702.75</v>
      </c>
      <c r="Q1214" s="15" t="str" cm="1">
        <f t="array" ref="Q1214">_xlfn.XLOOKUP(Tabla12[[#This Row],[codigo]],Tabla5[codigo],LEFT(Tabla5[Genero],1))</f>
        <v>F</v>
      </c>
      <c r="R1214" s="15" t="str">
        <f>_xlfn.XLOOKUP(Tabla12[[#This Row],[codigo]],Tabla5[codigo],Tabla5[Lugar Funciones Codigo])</f>
        <v>01.83</v>
      </c>
    </row>
    <row r="1215" spans="1:18">
      <c r="A1215" s="40" t="s">
        <v>3357</v>
      </c>
      <c r="B1215" s="40" t="str">
        <f t="shared" si="18"/>
        <v>2.1.2.2.0500118896265</v>
      </c>
      <c r="C1215" s="40" t="str">
        <f>_xlfn.XLOOKUP(A1215,ctas[Tipo Empleado],ctas[cta])</f>
        <v>2.1.2.2.05</v>
      </c>
      <c r="D1215" s="40" t="s">
        <v>3178</v>
      </c>
      <c r="E1215" s="40" t="str">
        <f>_xlfn.XLOOKUP(Tabla12[[#This Row],[codigo]],Tabla5[codigo],Tabla5[Empleado])</f>
        <v>EDDWARD JAVIER GARCIA MONEGRO</v>
      </c>
      <c r="F1215" s="40" t="str">
        <f>_xlfn.XLOOKUP(Tabla12[[#This Row],[codigo]],Tabla5[codigo],Tabla5[Cargo])</f>
        <v>SEGURIDAD MILITAR</v>
      </c>
      <c r="G1215" s="40" t="str">
        <f>_xlfn.XLOOKUP(Tabla12[[#This Row],[codigo]],Tabla5[codigo],Tabla5[Lugar Funciones])</f>
        <v>MINISTERIO DE CULTURA</v>
      </c>
      <c r="H1215" s="45" t="str">
        <f>Tabla12[[#This Row],[TIPO]]</f>
        <v>PERSONAL DE VIGILANCIA</v>
      </c>
      <c r="I1215" s="45" t="e">
        <f>_xlfn.XLOOKUP(Tabla12[[#This Row],[nodoc]],'[1]Temporales 2022'!$B$146:$B$362,'[1]Temporales 2022'!$F$146:$F$362)</f>
        <v>#N/A</v>
      </c>
      <c r="J1215" s="45" t="e">
        <f>_xlfn.XLOOKUP(Tabla12[[#This Row],[nodoc]],'[1]Temporales 2022'!$B$146:$B$362,'[1]Temporales 2022'!$G$146:$G$362)</f>
        <v>#N/A</v>
      </c>
      <c r="K1215" s="43">
        <v>45000</v>
      </c>
      <c r="L1215" s="45">
        <v>1547.25</v>
      </c>
      <c r="M1215" s="44"/>
      <c r="N1215" s="44"/>
      <c r="O1215" s="44">
        <f>+Tabla12[[#This Row],[sbruto]]-Tabla12[[#This Row],[Impuesto Sobre la R]]-Tabla12[[#This Row],[Seguro Familiar de]]-Tabla12[[#This Row],[AFP]]-Tabla12[[#This Row],[sneto]]</f>
        <v>0</v>
      </c>
      <c r="P1215" s="41">
        <v>43452.75</v>
      </c>
      <c r="Q1215" s="15" t="str" cm="1">
        <f t="array" ref="Q1215">_xlfn.XLOOKUP(Tabla12[[#This Row],[codigo]],Tabla5[codigo],LEFT(Tabla5[Genero],1))</f>
        <v>M</v>
      </c>
      <c r="R1215" s="15" t="str">
        <f>_xlfn.XLOOKUP(Tabla12[[#This Row],[codigo]],Tabla5[codigo],Tabla5[Lugar Funciones Codigo])</f>
        <v>01.83</v>
      </c>
    </row>
    <row r="1216" spans="1:18">
      <c r="A1216" s="40" t="s">
        <v>3357</v>
      </c>
      <c r="B1216" s="40" t="str">
        <f t="shared" si="18"/>
        <v>2.1.2.2.0500201505021</v>
      </c>
      <c r="C1216" s="40" t="str">
        <f>_xlfn.XLOOKUP(A1216,ctas[Tipo Empleado],ctas[cta])</f>
        <v>2.1.2.2.05</v>
      </c>
      <c r="D1216" s="40" t="s">
        <v>3196</v>
      </c>
      <c r="E1216" s="40" t="str">
        <f>_xlfn.XLOOKUP(Tabla12[[#This Row],[codigo]],Tabla5[codigo],Tabla5[Empleado])</f>
        <v>GUSTAVO ADOLFO GARCIA RAMIREZ</v>
      </c>
      <c r="F1216" s="40" t="str">
        <f>_xlfn.XLOOKUP(Tabla12[[#This Row],[codigo]],Tabla5[codigo],Tabla5[Cargo])</f>
        <v>SEGURIDAD MILITAR</v>
      </c>
      <c r="G1216" s="40" t="str">
        <f>_xlfn.XLOOKUP(Tabla12[[#This Row],[codigo]],Tabla5[codigo],Tabla5[Lugar Funciones])</f>
        <v>MINISTERIO DE CULTURA</v>
      </c>
      <c r="H1216" s="45" t="str">
        <f>Tabla12[[#This Row],[TIPO]]</f>
        <v>PERSONAL DE VIGILANCIA</v>
      </c>
      <c r="I1216" s="45" t="e">
        <f>_xlfn.XLOOKUP(Tabla12[[#This Row],[nodoc]],'[1]Temporales 2022'!$B$146:$B$362,'[1]Temporales 2022'!$F$146:$F$362)</f>
        <v>#N/A</v>
      </c>
      <c r="J1216" s="45" t="e">
        <f>_xlfn.XLOOKUP(Tabla12[[#This Row],[nodoc]],'[1]Temporales 2022'!$B$146:$B$362,'[1]Temporales 2022'!$G$146:$G$362)</f>
        <v>#N/A</v>
      </c>
      <c r="K1216" s="43">
        <v>40000</v>
      </c>
      <c r="L1216" s="45">
        <v>797.25</v>
      </c>
      <c r="M1216" s="44"/>
      <c r="N1216" s="44"/>
      <c r="O1216" s="44">
        <f>+Tabla12[[#This Row],[sbruto]]-Tabla12[[#This Row],[Impuesto Sobre la R]]-Tabla12[[#This Row],[Seguro Familiar de]]-Tabla12[[#This Row],[AFP]]-Tabla12[[#This Row],[sneto]]</f>
        <v>0</v>
      </c>
      <c r="P1216" s="41">
        <v>39202.75</v>
      </c>
      <c r="Q1216" s="15" t="str" cm="1">
        <f t="array" ref="Q1216">_xlfn.XLOOKUP(Tabla12[[#This Row],[codigo]],Tabla5[codigo],LEFT(Tabla5[Genero],1))</f>
        <v>M</v>
      </c>
      <c r="R1216" s="15" t="str">
        <f>_xlfn.XLOOKUP(Tabla12[[#This Row],[codigo]],Tabla5[codigo],Tabla5[Lugar Funciones Codigo])</f>
        <v>01.83</v>
      </c>
    </row>
    <row r="1217" spans="1:18">
      <c r="A1217" s="40" t="s">
        <v>3357</v>
      </c>
      <c r="B1217" s="40" t="str">
        <f t="shared" si="18"/>
        <v>2.1.2.2.0500117027102</v>
      </c>
      <c r="C1217" s="40" t="str">
        <f>_xlfn.XLOOKUP(A1217,ctas[Tipo Empleado],ctas[cta])</f>
        <v>2.1.2.2.05</v>
      </c>
      <c r="D1217" s="40" t="s">
        <v>3202</v>
      </c>
      <c r="E1217" s="40" t="str">
        <f>_xlfn.XLOOKUP(Tabla12[[#This Row],[codigo]],Tabla5[codigo],Tabla5[Empleado])</f>
        <v>JEANNETTE ALTAGRACIA MACARIO RODRIGUEZ</v>
      </c>
      <c r="F1217" s="40" t="str">
        <f>_xlfn.XLOOKUP(Tabla12[[#This Row],[codigo]],Tabla5[codigo],Tabla5[Cargo])</f>
        <v>SEGURIDAD MILITAR</v>
      </c>
      <c r="G1217" s="40" t="str">
        <f>_xlfn.XLOOKUP(Tabla12[[#This Row],[codigo]],Tabla5[codigo],Tabla5[Lugar Funciones])</f>
        <v>MINISTERIO DE CULTURA</v>
      </c>
      <c r="H1217" s="45" t="str">
        <f>Tabla12[[#This Row],[TIPO]]</f>
        <v>PERSONAL DE VIGILANCIA</v>
      </c>
      <c r="I1217" s="45" t="e">
        <f>_xlfn.XLOOKUP(Tabla12[[#This Row],[nodoc]],'[1]Temporales 2022'!$B$146:$B$362,'[1]Temporales 2022'!$F$146:$F$362)</f>
        <v>#N/A</v>
      </c>
      <c r="J1217" s="45" t="e">
        <f>_xlfn.XLOOKUP(Tabla12[[#This Row],[nodoc]],'[1]Temporales 2022'!$B$146:$B$362,'[1]Temporales 2022'!$G$146:$G$362)</f>
        <v>#N/A</v>
      </c>
      <c r="K1217" s="43">
        <v>40000</v>
      </c>
      <c r="L1217" s="45">
        <v>797.25</v>
      </c>
      <c r="M1217" s="44"/>
      <c r="N1217" s="44"/>
      <c r="O1217" s="44">
        <f>+Tabla12[[#This Row],[sbruto]]-Tabla12[[#This Row],[Impuesto Sobre la R]]-Tabla12[[#This Row],[Seguro Familiar de]]-Tabla12[[#This Row],[AFP]]-Tabla12[[#This Row],[sneto]]</f>
        <v>0</v>
      </c>
      <c r="P1217" s="41">
        <v>39202.75</v>
      </c>
      <c r="Q1217" s="15" t="str" cm="1">
        <f t="array" ref="Q1217">_xlfn.XLOOKUP(Tabla12[[#This Row],[codigo]],Tabla5[codigo],LEFT(Tabla5[Genero],1))</f>
        <v>F</v>
      </c>
      <c r="R1217" s="15" t="str">
        <f>_xlfn.XLOOKUP(Tabla12[[#This Row],[codigo]],Tabla5[codigo],Tabla5[Lugar Funciones Codigo])</f>
        <v>01.83</v>
      </c>
    </row>
    <row r="1218" spans="1:18">
      <c r="A1218" s="40" t="s">
        <v>3357</v>
      </c>
      <c r="B1218" s="40" t="str">
        <f t="shared" ref="B1218:B1281" si="19">C1218&amp;D1218</f>
        <v>2.1.2.2.0500111661823</v>
      </c>
      <c r="C1218" s="40" t="str">
        <f>_xlfn.XLOOKUP(A1218,ctas[Tipo Empleado],ctas[cta])</f>
        <v>2.1.2.2.05</v>
      </c>
      <c r="D1218" s="40" t="s">
        <v>3220</v>
      </c>
      <c r="E1218" s="40" t="str">
        <f>_xlfn.XLOOKUP(Tabla12[[#This Row],[codigo]],Tabla5[codigo],Tabla5[Empleado])</f>
        <v>JUAN ALBERTO JIMENEZ DOMINGUEZ</v>
      </c>
      <c r="F1218" s="40" t="str">
        <f>_xlfn.XLOOKUP(Tabla12[[#This Row],[codigo]],Tabla5[codigo],Tabla5[Cargo])</f>
        <v>SEGURIDAD MILITAR</v>
      </c>
      <c r="G1218" s="40" t="str">
        <f>_xlfn.XLOOKUP(Tabla12[[#This Row],[codigo]],Tabla5[codigo],Tabla5[Lugar Funciones])</f>
        <v>MINISTERIO DE CULTURA</v>
      </c>
      <c r="H1218" s="45" t="str">
        <f>Tabla12[[#This Row],[TIPO]]</f>
        <v>PERSONAL DE VIGILANCIA</v>
      </c>
      <c r="I1218" s="45" t="e">
        <f>_xlfn.XLOOKUP(Tabla12[[#This Row],[nodoc]],'[1]Temporales 2022'!$B$146:$B$362,'[1]Temporales 2022'!$F$146:$F$362)</f>
        <v>#N/A</v>
      </c>
      <c r="J1218" s="45" t="e">
        <f>_xlfn.XLOOKUP(Tabla12[[#This Row],[nodoc]],'[1]Temporales 2022'!$B$146:$B$362,'[1]Temporales 2022'!$G$146:$G$362)</f>
        <v>#N/A</v>
      </c>
      <c r="K1218" s="43">
        <v>30000</v>
      </c>
      <c r="L1218" s="50">
        <v>0</v>
      </c>
      <c r="M1218" s="44"/>
      <c r="N1218" s="44"/>
      <c r="O1218" s="44">
        <f>+Tabla12[[#This Row],[sbruto]]-Tabla12[[#This Row],[Impuesto Sobre la R]]-Tabla12[[#This Row],[Seguro Familiar de]]-Tabla12[[#This Row],[AFP]]-Tabla12[[#This Row],[sneto]]</f>
        <v>0</v>
      </c>
      <c r="P1218" s="41">
        <v>30000</v>
      </c>
      <c r="Q1218" s="15" t="str" cm="1">
        <f t="array" ref="Q1218">_xlfn.XLOOKUP(Tabla12[[#This Row],[codigo]],Tabla5[codigo],LEFT(Tabla5[Genero],1))</f>
        <v>M</v>
      </c>
      <c r="R1218" s="15" t="str">
        <f>_xlfn.XLOOKUP(Tabla12[[#This Row],[codigo]],Tabla5[codigo],Tabla5[Lugar Funciones Codigo])</f>
        <v>01.83</v>
      </c>
    </row>
    <row r="1219" spans="1:18">
      <c r="A1219" s="40" t="s">
        <v>3357</v>
      </c>
      <c r="B1219" s="40" t="str">
        <f t="shared" si="19"/>
        <v>2.1.2.2.0540200531974</v>
      </c>
      <c r="C1219" s="40" t="str">
        <f>_xlfn.XLOOKUP(A1219,ctas[Tipo Empleado],ctas[cta])</f>
        <v>2.1.2.2.05</v>
      </c>
      <c r="D1219" s="40" t="s">
        <v>3325</v>
      </c>
      <c r="E1219" s="40" t="e">
        <f>_xlfn.XLOOKUP(Tabla12[[#This Row],[codigo]],Tabla5[codigo],Tabla5[Empleado])</f>
        <v>#N/A</v>
      </c>
      <c r="F1219" s="40" t="e">
        <f>_xlfn.XLOOKUP(Tabla12[[#This Row],[codigo]],Tabla5[codigo],Tabla5[Cargo])</f>
        <v>#N/A</v>
      </c>
      <c r="G1219" s="40" t="e">
        <f>_xlfn.XLOOKUP(Tabla12[[#This Row],[codigo]],Tabla5[codigo],Tabla5[Lugar Funciones])</f>
        <v>#N/A</v>
      </c>
      <c r="H1219" s="45" t="str">
        <f>Tabla12[[#This Row],[TIPO]]</f>
        <v>PERSONAL DE VIGILANCIA</v>
      </c>
      <c r="I1219" s="45" t="e">
        <f>_xlfn.XLOOKUP(Tabla12[[#This Row],[nodoc]],'[1]Temporales 2022'!$B$146:$B$362,'[1]Temporales 2022'!$F$146:$F$362)</f>
        <v>#N/A</v>
      </c>
      <c r="J1219" s="45" t="e">
        <f>_xlfn.XLOOKUP(Tabla12[[#This Row],[nodoc]],'[1]Temporales 2022'!$B$146:$B$362,'[1]Temporales 2022'!$G$146:$G$362)</f>
        <v>#N/A</v>
      </c>
      <c r="K1219" s="43">
        <v>26500</v>
      </c>
      <c r="L1219" s="50">
        <v>0</v>
      </c>
      <c r="M1219" s="44"/>
      <c r="N1219" s="44"/>
      <c r="O1219" s="44">
        <f>+Tabla12[[#This Row],[sbruto]]-Tabla12[[#This Row],[Impuesto Sobre la R]]-Tabla12[[#This Row],[Seguro Familiar de]]-Tabla12[[#This Row],[AFP]]-Tabla12[[#This Row],[sneto]]</f>
        <v>0</v>
      </c>
      <c r="P1219" s="41">
        <v>26500</v>
      </c>
      <c r="Q1219" s="15" t="e" cm="1">
        <f t="array" ref="Q1219">_xlfn.XLOOKUP(Tabla12[[#This Row],[codigo]],Tabla5[codigo],LEFT(Tabla5[Genero],1))</f>
        <v>#N/A</v>
      </c>
      <c r="R1219" s="15" t="e">
        <f>_xlfn.XLOOKUP(Tabla12[[#This Row],[codigo]],Tabla5[codigo],Tabla5[Lugar Funciones Codigo])</f>
        <v>#N/A</v>
      </c>
    </row>
    <row r="1220" spans="1:18">
      <c r="A1220" s="40" t="s">
        <v>3357</v>
      </c>
      <c r="B1220" s="40" t="str">
        <f t="shared" si="19"/>
        <v>2.1.2.2.0540221404391</v>
      </c>
      <c r="C1220" s="40" t="str">
        <f>_xlfn.XLOOKUP(A1220,ctas[Tipo Empleado],ctas[cta])</f>
        <v>2.1.2.2.05</v>
      </c>
      <c r="D1220" s="40" t="s">
        <v>3201</v>
      </c>
      <c r="E1220" s="40" t="str">
        <f>_xlfn.XLOOKUP(Tabla12[[#This Row],[codigo]],Tabla5[codigo],Tabla5[Empleado])</f>
        <v>JANLE CATANO BERROA</v>
      </c>
      <c r="F1220" s="40" t="str">
        <f>_xlfn.XLOOKUP(Tabla12[[#This Row],[codigo]],Tabla5[codigo],Tabla5[Cargo])</f>
        <v>SEGURIDAD MILITAR</v>
      </c>
      <c r="G1220" s="40" t="str">
        <f>_xlfn.XLOOKUP(Tabla12[[#This Row],[codigo]],Tabla5[codigo],Tabla5[Lugar Funciones])</f>
        <v>MINISTERIO DE CULTURA</v>
      </c>
      <c r="H1220" s="45" t="str">
        <f>Tabla12[[#This Row],[TIPO]]</f>
        <v>PERSONAL DE VIGILANCIA</v>
      </c>
      <c r="I1220" s="45" t="e">
        <f>_xlfn.XLOOKUP(Tabla12[[#This Row],[nodoc]],'[1]Temporales 2022'!$B$146:$B$362,'[1]Temporales 2022'!$F$146:$F$362)</f>
        <v>#N/A</v>
      </c>
      <c r="J1220" s="45" t="e">
        <f>_xlfn.XLOOKUP(Tabla12[[#This Row],[nodoc]],'[1]Temporales 2022'!$B$146:$B$362,'[1]Temporales 2022'!$G$146:$G$362)</f>
        <v>#N/A</v>
      </c>
      <c r="K1220" s="43">
        <v>25000</v>
      </c>
      <c r="L1220" s="50">
        <v>0</v>
      </c>
      <c r="M1220" s="44"/>
      <c r="N1220" s="44"/>
      <c r="O1220" s="44">
        <f>+Tabla12[[#This Row],[sbruto]]-Tabla12[[#This Row],[Impuesto Sobre la R]]-Tabla12[[#This Row],[Seguro Familiar de]]-Tabla12[[#This Row],[AFP]]-Tabla12[[#This Row],[sneto]]</f>
        <v>0</v>
      </c>
      <c r="P1220" s="41">
        <v>25000</v>
      </c>
      <c r="Q1220" s="15" t="str" cm="1">
        <f t="array" ref="Q1220">_xlfn.XLOOKUP(Tabla12[[#This Row],[codigo]],Tabla5[codigo],LEFT(Tabla5[Genero],1))</f>
        <v>M</v>
      </c>
      <c r="R1220" s="15" t="str">
        <f>_xlfn.XLOOKUP(Tabla12[[#This Row],[codigo]],Tabla5[codigo],Tabla5[Lugar Funciones Codigo])</f>
        <v>01.83</v>
      </c>
    </row>
    <row r="1221" spans="1:18">
      <c r="A1221" s="40" t="s">
        <v>3357</v>
      </c>
      <c r="B1221" s="40" t="str">
        <f t="shared" si="19"/>
        <v>2.1.2.2.0540226045736</v>
      </c>
      <c r="C1221" s="40" t="str">
        <f>_xlfn.XLOOKUP(A1221,ctas[Tipo Empleado],ctas[cta])</f>
        <v>2.1.2.2.05</v>
      </c>
      <c r="D1221" s="40" t="s">
        <v>3295</v>
      </c>
      <c r="E1221" s="40" t="str">
        <f>_xlfn.XLOOKUP(Tabla12[[#This Row],[codigo]],Tabla5[codigo],Tabla5[Empleado])</f>
        <v>WILSON MANUEL MARTE ESPINAL</v>
      </c>
      <c r="F1221" s="40" t="str">
        <f>_xlfn.XLOOKUP(Tabla12[[#This Row],[codigo]],Tabla5[codigo],Tabla5[Cargo])</f>
        <v>SEGURIDAD MILITAR</v>
      </c>
      <c r="G1221" s="40" t="str">
        <f>_xlfn.XLOOKUP(Tabla12[[#This Row],[codigo]],Tabla5[codigo],Tabla5[Lugar Funciones])</f>
        <v>MINISTERIO DE CULTURA</v>
      </c>
      <c r="H1221" s="45" t="str">
        <f>Tabla12[[#This Row],[TIPO]]</f>
        <v>PERSONAL DE VIGILANCIA</v>
      </c>
      <c r="I1221" s="45" t="e">
        <f>_xlfn.XLOOKUP(Tabla12[[#This Row],[nodoc]],'[1]Temporales 2022'!$B$146:$B$362,'[1]Temporales 2022'!$F$146:$F$362)</f>
        <v>#N/A</v>
      </c>
      <c r="J1221" s="45" t="e">
        <f>_xlfn.XLOOKUP(Tabla12[[#This Row],[nodoc]],'[1]Temporales 2022'!$B$146:$B$362,'[1]Temporales 2022'!$G$146:$G$362)</f>
        <v>#N/A</v>
      </c>
      <c r="K1221" s="43">
        <v>25000</v>
      </c>
      <c r="L1221" s="46">
        <v>0</v>
      </c>
      <c r="M1221" s="44"/>
      <c r="N1221" s="44"/>
      <c r="O1221" s="44">
        <f>+Tabla12[[#This Row],[sbruto]]-Tabla12[[#This Row],[Impuesto Sobre la R]]-Tabla12[[#This Row],[Seguro Familiar de]]-Tabla12[[#This Row],[AFP]]-Tabla12[[#This Row],[sneto]]</f>
        <v>0</v>
      </c>
      <c r="P1221" s="41">
        <v>25000</v>
      </c>
      <c r="Q1221" s="15" t="str" cm="1">
        <f t="array" ref="Q1221">_xlfn.XLOOKUP(Tabla12[[#This Row],[codigo]],Tabla5[codigo],LEFT(Tabla5[Genero],1))</f>
        <v>M</v>
      </c>
      <c r="R1221" s="15" t="str">
        <f>_xlfn.XLOOKUP(Tabla12[[#This Row],[codigo]],Tabla5[codigo],Tabla5[Lugar Funciones Codigo])</f>
        <v>01.83</v>
      </c>
    </row>
    <row r="1222" spans="1:18">
      <c r="A1222" s="40" t="s">
        <v>3357</v>
      </c>
      <c r="B1222" s="40" t="str">
        <f t="shared" si="19"/>
        <v>2.1.2.2.0522500146729</v>
      </c>
      <c r="C1222" s="40" t="str">
        <f>_xlfn.XLOOKUP(A1222,ctas[Tipo Empleado],ctas[cta])</f>
        <v>2.1.2.2.05</v>
      </c>
      <c r="D1222" s="40" t="s">
        <v>3168</v>
      </c>
      <c r="E1222" s="40" t="str">
        <f>_xlfn.XLOOKUP(Tabla12[[#This Row],[codigo]],Tabla5[codigo],Tabla5[Empleado])</f>
        <v>CARLOS RIGALDY UREÑA UREÑA</v>
      </c>
      <c r="F1222" s="40" t="str">
        <f>_xlfn.XLOOKUP(Tabla12[[#This Row],[codigo]],Tabla5[codigo],Tabla5[Cargo])</f>
        <v>SEGURIDAD MILITAR</v>
      </c>
      <c r="G1222" s="40" t="str">
        <f>_xlfn.XLOOKUP(Tabla12[[#This Row],[codigo]],Tabla5[codigo],Tabla5[Lugar Funciones])</f>
        <v>MINISTERIO DE CULTURA</v>
      </c>
      <c r="H1222" s="45" t="str">
        <f>Tabla12[[#This Row],[TIPO]]</f>
        <v>PERSONAL DE VIGILANCIA</v>
      </c>
      <c r="I1222" s="45" t="e">
        <f>_xlfn.XLOOKUP(Tabla12[[#This Row],[nodoc]],'[1]Temporales 2022'!$B$146:$B$362,'[1]Temporales 2022'!$F$146:$F$362)</f>
        <v>#N/A</v>
      </c>
      <c r="J1222" s="45" t="e">
        <f>_xlfn.XLOOKUP(Tabla12[[#This Row],[nodoc]],'[1]Temporales 2022'!$B$146:$B$362,'[1]Temporales 2022'!$G$146:$G$362)</f>
        <v>#N/A</v>
      </c>
      <c r="K1222" s="43">
        <v>20000</v>
      </c>
      <c r="L1222" s="50">
        <v>0</v>
      </c>
      <c r="M1222" s="44"/>
      <c r="N1222" s="44"/>
      <c r="O1222" s="44">
        <f>+Tabla12[[#This Row],[sbruto]]-Tabla12[[#This Row],[Impuesto Sobre la R]]-Tabla12[[#This Row],[Seguro Familiar de]]-Tabla12[[#This Row],[AFP]]-Tabla12[[#This Row],[sneto]]</f>
        <v>0</v>
      </c>
      <c r="P1222" s="41">
        <v>20000</v>
      </c>
      <c r="Q1222" s="15" t="str" cm="1">
        <f t="array" ref="Q1222">_xlfn.XLOOKUP(Tabla12[[#This Row],[codigo]],Tabla5[codigo],LEFT(Tabla5[Genero],1))</f>
        <v>M</v>
      </c>
      <c r="R1222" s="15" t="str">
        <f>_xlfn.XLOOKUP(Tabla12[[#This Row],[codigo]],Tabla5[codigo],Tabla5[Lugar Funciones Codigo])</f>
        <v>01.83</v>
      </c>
    </row>
    <row r="1223" spans="1:18">
      <c r="A1223" s="40" t="s">
        <v>3357</v>
      </c>
      <c r="B1223" s="40" t="str">
        <f t="shared" si="19"/>
        <v>2.1.2.2.0522300419904</v>
      </c>
      <c r="C1223" s="40" t="str">
        <f>_xlfn.XLOOKUP(A1223,ctas[Tipo Empleado],ctas[cta])</f>
        <v>2.1.2.2.05</v>
      </c>
      <c r="D1223" s="40" t="s">
        <v>3181</v>
      </c>
      <c r="E1223" s="40" t="str">
        <f>_xlfn.XLOOKUP(Tabla12[[#This Row],[codigo]],Tabla5[codigo],Tabla5[Empleado])</f>
        <v>EDWIN JOEL ALDUEY GUERRERO</v>
      </c>
      <c r="F1223" s="40" t="str">
        <f>_xlfn.XLOOKUP(Tabla12[[#This Row],[codigo]],Tabla5[codigo],Tabla5[Cargo])</f>
        <v>SEGURIDAD MILITAR</v>
      </c>
      <c r="G1223" s="40" t="str">
        <f>_xlfn.XLOOKUP(Tabla12[[#This Row],[codigo]],Tabla5[codigo],Tabla5[Lugar Funciones])</f>
        <v>MINISTERIO DE CULTURA</v>
      </c>
      <c r="H1223" s="45" t="str">
        <f>Tabla12[[#This Row],[TIPO]]</f>
        <v>PERSONAL DE VIGILANCIA</v>
      </c>
      <c r="I1223" s="45" t="e">
        <f>_xlfn.XLOOKUP(Tabla12[[#This Row],[nodoc]],'[1]Temporales 2022'!$B$146:$B$362,'[1]Temporales 2022'!$F$146:$F$362)</f>
        <v>#N/A</v>
      </c>
      <c r="J1223" s="45" t="e">
        <f>_xlfn.XLOOKUP(Tabla12[[#This Row],[nodoc]],'[1]Temporales 2022'!$B$146:$B$362,'[1]Temporales 2022'!$G$146:$G$362)</f>
        <v>#N/A</v>
      </c>
      <c r="K1223" s="43">
        <v>20000</v>
      </c>
      <c r="L1223" s="50">
        <v>0</v>
      </c>
      <c r="M1223" s="44"/>
      <c r="N1223" s="44"/>
      <c r="O1223" s="44">
        <f>+Tabla12[[#This Row],[sbruto]]-Tabla12[[#This Row],[Impuesto Sobre la R]]-Tabla12[[#This Row],[Seguro Familiar de]]-Tabla12[[#This Row],[AFP]]-Tabla12[[#This Row],[sneto]]</f>
        <v>0</v>
      </c>
      <c r="P1223" s="41">
        <v>20000</v>
      </c>
      <c r="Q1223" s="15" t="str" cm="1">
        <f t="array" ref="Q1223">_xlfn.XLOOKUP(Tabla12[[#This Row],[codigo]],Tabla5[codigo],LEFT(Tabla5[Genero],1))</f>
        <v>M</v>
      </c>
      <c r="R1223" s="15" t="str">
        <f>_xlfn.XLOOKUP(Tabla12[[#This Row],[codigo]],Tabla5[codigo],Tabla5[Lugar Funciones Codigo])</f>
        <v>01.83</v>
      </c>
    </row>
    <row r="1224" spans="1:18">
      <c r="A1224" s="40" t="s">
        <v>3357</v>
      </c>
      <c r="B1224" s="40" t="str">
        <f t="shared" si="19"/>
        <v>2.1.2.2.0500111792644</v>
      </c>
      <c r="C1224" s="40" t="str">
        <f>_xlfn.XLOOKUP(A1224,ctas[Tipo Empleado],ctas[cta])</f>
        <v>2.1.2.2.05</v>
      </c>
      <c r="D1224" s="40" t="s">
        <v>3190</v>
      </c>
      <c r="E1224" s="40" t="str">
        <f>_xlfn.XLOOKUP(Tabla12[[#This Row],[codigo]],Tabla5[codigo],Tabla5[Empleado])</f>
        <v>FRANCISCO CONFESOR QUEVEDO OTAÑO</v>
      </c>
      <c r="F1224" s="40" t="str">
        <f>_xlfn.XLOOKUP(Tabla12[[#This Row],[codigo]],Tabla5[codigo],Tabla5[Cargo])</f>
        <v>SEGURIDAD MILITAR</v>
      </c>
      <c r="G1224" s="40" t="str">
        <f>_xlfn.XLOOKUP(Tabla12[[#This Row],[codigo]],Tabla5[codigo],Tabla5[Lugar Funciones])</f>
        <v>MINISTERIO DE CULTURA</v>
      </c>
      <c r="H1224" s="45" t="str">
        <f>Tabla12[[#This Row],[TIPO]]</f>
        <v>PERSONAL DE VIGILANCIA</v>
      </c>
      <c r="I1224" s="45" t="e">
        <f>_xlfn.XLOOKUP(Tabla12[[#This Row],[nodoc]],'[1]Temporales 2022'!$B$146:$B$362,'[1]Temporales 2022'!$F$146:$F$362)</f>
        <v>#N/A</v>
      </c>
      <c r="J1224" s="45" t="e">
        <f>_xlfn.XLOOKUP(Tabla12[[#This Row],[nodoc]],'[1]Temporales 2022'!$B$146:$B$362,'[1]Temporales 2022'!$G$146:$G$362)</f>
        <v>#N/A</v>
      </c>
      <c r="K1224" s="43">
        <v>20000</v>
      </c>
      <c r="L1224" s="50">
        <v>0</v>
      </c>
      <c r="M1224" s="44"/>
      <c r="N1224" s="44"/>
      <c r="O1224" s="44">
        <f>+Tabla12[[#This Row],[sbruto]]-Tabla12[[#This Row],[Impuesto Sobre la R]]-Tabla12[[#This Row],[Seguro Familiar de]]-Tabla12[[#This Row],[AFP]]-Tabla12[[#This Row],[sneto]]</f>
        <v>0</v>
      </c>
      <c r="P1224" s="41">
        <v>20000</v>
      </c>
      <c r="Q1224" s="15" t="str" cm="1">
        <f t="array" ref="Q1224">_xlfn.XLOOKUP(Tabla12[[#This Row],[codigo]],Tabla5[codigo],LEFT(Tabla5[Genero],1))</f>
        <v>M</v>
      </c>
      <c r="R1224" s="15" t="str">
        <f>_xlfn.XLOOKUP(Tabla12[[#This Row],[codigo]],Tabla5[codigo],Tabla5[Lugar Funciones Codigo])</f>
        <v>01.83</v>
      </c>
    </row>
    <row r="1225" spans="1:18">
      <c r="A1225" s="40" t="s">
        <v>3357</v>
      </c>
      <c r="B1225" s="40" t="str">
        <f t="shared" si="19"/>
        <v>2.1.2.2.0522700031176</v>
      </c>
      <c r="C1225" s="40" t="str">
        <f>_xlfn.XLOOKUP(A1225,ctas[Tipo Empleado],ctas[cta])</f>
        <v>2.1.2.2.05</v>
      </c>
      <c r="D1225" s="40" t="s">
        <v>3204</v>
      </c>
      <c r="E1225" s="40" t="str">
        <f>_xlfn.XLOOKUP(Tabla12[[#This Row],[codigo]],Tabla5[codigo],Tabla5[Empleado])</f>
        <v>JENNIFER SENA SEGURA</v>
      </c>
      <c r="F1225" s="40" t="str">
        <f>_xlfn.XLOOKUP(Tabla12[[#This Row],[codigo]],Tabla5[codigo],Tabla5[Cargo])</f>
        <v>SEGURIDAD MILITAR</v>
      </c>
      <c r="G1225" s="40" t="str">
        <f>_xlfn.XLOOKUP(Tabla12[[#This Row],[codigo]],Tabla5[codigo],Tabla5[Lugar Funciones])</f>
        <v>MINISTERIO DE CULTURA</v>
      </c>
      <c r="H1225" s="45" t="str">
        <f>Tabla12[[#This Row],[TIPO]]</f>
        <v>PERSONAL DE VIGILANCIA</v>
      </c>
      <c r="I1225" s="45" t="e">
        <f>_xlfn.XLOOKUP(Tabla12[[#This Row],[nodoc]],'[1]Temporales 2022'!$B$146:$B$362,'[1]Temporales 2022'!$F$146:$F$362)</f>
        <v>#N/A</v>
      </c>
      <c r="J1225" s="45" t="e">
        <f>_xlfn.XLOOKUP(Tabla12[[#This Row],[nodoc]],'[1]Temporales 2022'!$B$146:$B$362,'[1]Temporales 2022'!$G$146:$G$362)</f>
        <v>#N/A</v>
      </c>
      <c r="K1225" s="43">
        <v>20000</v>
      </c>
      <c r="L1225" s="46">
        <v>0</v>
      </c>
      <c r="M1225" s="44"/>
      <c r="N1225" s="44"/>
      <c r="O1225" s="44">
        <f>+Tabla12[[#This Row],[sbruto]]-Tabla12[[#This Row],[Impuesto Sobre la R]]-Tabla12[[#This Row],[Seguro Familiar de]]-Tabla12[[#This Row],[AFP]]-Tabla12[[#This Row],[sneto]]</f>
        <v>0</v>
      </c>
      <c r="P1225" s="41">
        <v>20000</v>
      </c>
      <c r="Q1225" s="15" t="str" cm="1">
        <f t="array" ref="Q1225">_xlfn.XLOOKUP(Tabla12[[#This Row],[codigo]],Tabla5[codigo],LEFT(Tabla5[Genero],1))</f>
        <v>F</v>
      </c>
      <c r="R1225" s="15" t="str">
        <f>_xlfn.XLOOKUP(Tabla12[[#This Row],[codigo]],Tabla5[codigo],Tabla5[Lugar Funciones Codigo])</f>
        <v>01.83</v>
      </c>
    </row>
    <row r="1226" spans="1:18">
      <c r="A1226" s="40" t="s">
        <v>3357</v>
      </c>
      <c r="B1226" s="40" t="str">
        <f t="shared" si="19"/>
        <v>2.1.2.2.0500118010172</v>
      </c>
      <c r="C1226" s="40" t="str">
        <f>_xlfn.XLOOKUP(A1226,ctas[Tipo Empleado],ctas[cta])</f>
        <v>2.1.2.2.05</v>
      </c>
      <c r="D1226" s="40" t="s">
        <v>3214</v>
      </c>
      <c r="E1226" s="40" t="str">
        <f>_xlfn.XLOOKUP(Tabla12[[#This Row],[codigo]],Tabla5[codigo],Tabla5[Empleado])</f>
        <v>JOSE DE JESUS CANDELIER PEÑA</v>
      </c>
      <c r="F1226" s="40" t="str">
        <f>_xlfn.XLOOKUP(Tabla12[[#This Row],[codigo]],Tabla5[codigo],Tabla5[Cargo])</f>
        <v>SEGURIDAD MILITAR</v>
      </c>
      <c r="G1226" s="40" t="str">
        <f>_xlfn.XLOOKUP(Tabla12[[#This Row],[codigo]],Tabla5[codigo],Tabla5[Lugar Funciones])</f>
        <v>MINISTERIO DE CULTURA</v>
      </c>
      <c r="H1226" s="45" t="str">
        <f>Tabla12[[#This Row],[TIPO]]</f>
        <v>PERSONAL DE VIGILANCIA</v>
      </c>
      <c r="I1226" s="45" t="e">
        <f>_xlfn.XLOOKUP(Tabla12[[#This Row],[nodoc]],'[1]Temporales 2022'!$B$146:$B$362,'[1]Temporales 2022'!$F$146:$F$362)</f>
        <v>#N/A</v>
      </c>
      <c r="J1226" s="45" t="e">
        <f>_xlfn.XLOOKUP(Tabla12[[#This Row],[nodoc]],'[1]Temporales 2022'!$B$146:$B$362,'[1]Temporales 2022'!$G$146:$G$362)</f>
        <v>#N/A</v>
      </c>
      <c r="K1226" s="43">
        <v>20000</v>
      </c>
      <c r="L1226" s="50">
        <v>0</v>
      </c>
      <c r="M1226" s="44"/>
      <c r="N1226" s="44"/>
      <c r="O1226" s="44">
        <f>+Tabla12[[#This Row],[sbruto]]-Tabla12[[#This Row],[Impuesto Sobre la R]]-Tabla12[[#This Row],[Seguro Familiar de]]-Tabla12[[#This Row],[AFP]]-Tabla12[[#This Row],[sneto]]</f>
        <v>0</v>
      </c>
      <c r="P1226" s="41">
        <v>20000</v>
      </c>
      <c r="Q1226" s="15" t="str" cm="1">
        <f t="array" ref="Q1226">_xlfn.XLOOKUP(Tabla12[[#This Row],[codigo]],Tabla5[codigo],LEFT(Tabla5[Genero],1))</f>
        <v>M</v>
      </c>
      <c r="R1226" s="15" t="str">
        <f>_xlfn.XLOOKUP(Tabla12[[#This Row],[codigo]],Tabla5[codigo],Tabla5[Lugar Funciones Codigo])</f>
        <v>01.83</v>
      </c>
    </row>
    <row r="1227" spans="1:18">
      <c r="A1227" s="40" t="s">
        <v>3357</v>
      </c>
      <c r="B1227" s="40" t="str">
        <f t="shared" si="19"/>
        <v>2.1.2.2.0522500102615</v>
      </c>
      <c r="C1227" s="40" t="str">
        <f>_xlfn.XLOOKUP(A1227,ctas[Tipo Empleado],ctas[cta])</f>
        <v>2.1.2.2.05</v>
      </c>
      <c r="D1227" s="40" t="s">
        <v>3244</v>
      </c>
      <c r="E1227" s="40" t="str">
        <f>_xlfn.XLOOKUP(Tabla12[[#This Row],[codigo]],Tabla5[codigo],Tabla5[Empleado])</f>
        <v>LIONAL RAFAEL NOVAS DIAZ</v>
      </c>
      <c r="F1227" s="40" t="str">
        <f>_xlfn.XLOOKUP(Tabla12[[#This Row],[codigo]],Tabla5[codigo],Tabla5[Cargo])</f>
        <v>SEGURIDAD MILITAR</v>
      </c>
      <c r="G1227" s="40" t="str">
        <f>_xlfn.XLOOKUP(Tabla12[[#This Row],[codigo]],Tabla5[codigo],Tabla5[Lugar Funciones])</f>
        <v>MINISTERIO DE CULTURA</v>
      </c>
      <c r="H1227" s="45" t="str">
        <f>Tabla12[[#This Row],[TIPO]]</f>
        <v>PERSONAL DE VIGILANCIA</v>
      </c>
      <c r="I1227" s="45" t="e">
        <f>_xlfn.XLOOKUP(Tabla12[[#This Row],[nodoc]],'[1]Temporales 2022'!$B$146:$B$362,'[1]Temporales 2022'!$F$146:$F$362)</f>
        <v>#N/A</v>
      </c>
      <c r="J1227" s="45" t="e">
        <f>_xlfn.XLOOKUP(Tabla12[[#This Row],[nodoc]],'[1]Temporales 2022'!$B$146:$B$362,'[1]Temporales 2022'!$G$146:$G$362)</f>
        <v>#N/A</v>
      </c>
      <c r="K1227" s="43">
        <v>20000</v>
      </c>
      <c r="L1227" s="50">
        <v>0</v>
      </c>
      <c r="M1227" s="50"/>
      <c r="N1227" s="50"/>
      <c r="O1227" s="44">
        <f>+Tabla12[[#This Row],[sbruto]]-Tabla12[[#This Row],[Impuesto Sobre la R]]-Tabla12[[#This Row],[Seguro Familiar de]]-Tabla12[[#This Row],[AFP]]-Tabla12[[#This Row],[sneto]]</f>
        <v>0</v>
      </c>
      <c r="P1227" s="41">
        <v>20000</v>
      </c>
      <c r="Q1227" s="15" t="str" cm="1">
        <f t="array" ref="Q1227">_xlfn.XLOOKUP(Tabla12[[#This Row],[codigo]],Tabla5[codigo],LEFT(Tabla5[Genero],1))</f>
        <v>M</v>
      </c>
      <c r="R1227" s="15" t="str">
        <f>_xlfn.XLOOKUP(Tabla12[[#This Row],[codigo]],Tabla5[codigo],Tabla5[Lugar Funciones Codigo])</f>
        <v>01.83</v>
      </c>
    </row>
    <row r="1228" spans="1:18">
      <c r="A1228" s="40" t="s">
        <v>3357</v>
      </c>
      <c r="B1228" s="40" t="str">
        <f t="shared" si="19"/>
        <v>2.1.2.2.0500800227860</v>
      </c>
      <c r="C1228" s="40" t="str">
        <f>_xlfn.XLOOKUP(A1228,ctas[Tipo Empleado],ctas[cta])</f>
        <v>2.1.2.2.05</v>
      </c>
      <c r="D1228" s="40" t="s">
        <v>3263</v>
      </c>
      <c r="E1228" s="40" t="str">
        <f>_xlfn.XLOOKUP(Tabla12[[#This Row],[codigo]],Tabla5[codigo],Tabla5[Empleado])</f>
        <v>MUSOLINE ANTONIO BURGOS</v>
      </c>
      <c r="F1228" s="40" t="str">
        <f>_xlfn.XLOOKUP(Tabla12[[#This Row],[codigo]],Tabla5[codigo],Tabla5[Cargo])</f>
        <v>SEGURIDAD MILITAR</v>
      </c>
      <c r="G1228" s="40" t="str">
        <f>_xlfn.XLOOKUP(Tabla12[[#This Row],[codigo]],Tabla5[codigo],Tabla5[Lugar Funciones])</f>
        <v>MINISTERIO DE CULTURA</v>
      </c>
      <c r="H1228" s="45" t="str">
        <f>Tabla12[[#This Row],[TIPO]]</f>
        <v>PERSONAL DE VIGILANCIA</v>
      </c>
      <c r="I1228" s="45" t="e">
        <f>_xlfn.XLOOKUP(Tabla12[[#This Row],[nodoc]],'[1]Temporales 2022'!$B$146:$B$362,'[1]Temporales 2022'!$F$146:$F$362)</f>
        <v>#N/A</v>
      </c>
      <c r="J1228" s="45" t="e">
        <f>_xlfn.XLOOKUP(Tabla12[[#This Row],[nodoc]],'[1]Temporales 2022'!$B$146:$B$362,'[1]Temporales 2022'!$G$146:$G$362)</f>
        <v>#N/A</v>
      </c>
      <c r="K1228" s="43">
        <v>20000</v>
      </c>
      <c r="L1228" s="50">
        <v>0</v>
      </c>
      <c r="M1228" s="50"/>
      <c r="N1228" s="50"/>
      <c r="O1228" s="44">
        <f>+Tabla12[[#This Row],[sbruto]]-Tabla12[[#This Row],[Impuesto Sobre la R]]-Tabla12[[#This Row],[Seguro Familiar de]]-Tabla12[[#This Row],[AFP]]-Tabla12[[#This Row],[sneto]]</f>
        <v>0</v>
      </c>
      <c r="P1228" s="41">
        <v>20000</v>
      </c>
      <c r="Q1228" s="15" t="str" cm="1">
        <f t="array" ref="Q1228">_xlfn.XLOOKUP(Tabla12[[#This Row],[codigo]],Tabla5[codigo],LEFT(Tabla5[Genero],1))</f>
        <v>M</v>
      </c>
      <c r="R1228" s="15" t="str">
        <f>_xlfn.XLOOKUP(Tabla12[[#This Row],[codigo]],Tabla5[codigo],Tabla5[Lugar Funciones Codigo])</f>
        <v>01.83</v>
      </c>
    </row>
    <row r="1229" spans="1:18">
      <c r="A1229" s="40" t="s">
        <v>3357</v>
      </c>
      <c r="B1229" s="40" t="str">
        <f t="shared" si="19"/>
        <v>2.1.2.2.0540226354658</v>
      </c>
      <c r="C1229" s="40" t="str">
        <f>_xlfn.XLOOKUP(A1229,ctas[Tipo Empleado],ctas[cta])</f>
        <v>2.1.2.2.05</v>
      </c>
      <c r="D1229" s="40" t="s">
        <v>3227</v>
      </c>
      <c r="E1229" s="40" t="str">
        <f>_xlfn.XLOOKUP(Tabla12[[#This Row],[codigo]],Tabla5[codigo],Tabla5[Empleado])</f>
        <v>JUAN OMAR PACHECO FIGUEROA</v>
      </c>
      <c r="F1229" s="40" t="str">
        <f>_xlfn.XLOOKUP(Tabla12[[#This Row],[codigo]],Tabla5[codigo],Tabla5[Cargo])</f>
        <v>SEGURIDAD MILITAR</v>
      </c>
      <c r="G1229" s="40" t="str">
        <f>_xlfn.XLOOKUP(Tabla12[[#This Row],[codigo]],Tabla5[codigo],Tabla5[Lugar Funciones])</f>
        <v>MINISTERIO DE CULTURA</v>
      </c>
      <c r="H1229" s="45" t="str">
        <f>Tabla12[[#This Row],[TIPO]]</f>
        <v>PERSONAL DE VIGILANCIA</v>
      </c>
      <c r="I1229" s="45" t="e">
        <f>_xlfn.XLOOKUP(Tabla12[[#This Row],[nodoc]],'[1]Temporales 2022'!$B$146:$B$362,'[1]Temporales 2022'!$F$146:$F$362)</f>
        <v>#N/A</v>
      </c>
      <c r="J1229" s="45" t="e">
        <f>_xlfn.XLOOKUP(Tabla12[[#This Row],[nodoc]],'[1]Temporales 2022'!$B$146:$B$362,'[1]Temporales 2022'!$G$146:$G$362)</f>
        <v>#N/A</v>
      </c>
      <c r="K1229" s="43">
        <v>18000</v>
      </c>
      <c r="L1229" s="50">
        <v>0</v>
      </c>
      <c r="M1229" s="50"/>
      <c r="N1229" s="50"/>
      <c r="O1229" s="44">
        <f>+Tabla12[[#This Row],[sbruto]]-Tabla12[[#This Row],[Impuesto Sobre la R]]-Tabla12[[#This Row],[Seguro Familiar de]]-Tabla12[[#This Row],[AFP]]-Tabla12[[#This Row],[sneto]]</f>
        <v>0</v>
      </c>
      <c r="P1229" s="41">
        <v>18000</v>
      </c>
      <c r="Q1229" s="15" t="str" cm="1">
        <f t="array" ref="Q1229">_xlfn.XLOOKUP(Tabla12[[#This Row],[codigo]],Tabla5[codigo],LEFT(Tabla5[Genero],1))</f>
        <v>M</v>
      </c>
      <c r="R1229" s="15" t="str">
        <f>_xlfn.XLOOKUP(Tabla12[[#This Row],[codigo]],Tabla5[codigo],Tabla5[Lugar Funciones Codigo])</f>
        <v>01.83</v>
      </c>
    </row>
    <row r="1230" spans="1:18">
      <c r="A1230" s="40" t="s">
        <v>3357</v>
      </c>
      <c r="B1230" s="40" t="str">
        <f t="shared" si="19"/>
        <v>2.1.2.2.0500112026372</v>
      </c>
      <c r="C1230" s="40" t="str">
        <f>_xlfn.XLOOKUP(A1230,ctas[Tipo Empleado],ctas[cta])</f>
        <v>2.1.2.2.05</v>
      </c>
      <c r="D1230" s="40" t="s">
        <v>3275</v>
      </c>
      <c r="E1230" s="40" t="str">
        <f>_xlfn.XLOOKUP(Tabla12[[#This Row],[codigo]],Tabla5[codigo],Tabla5[Empleado])</f>
        <v>RAFAEL CUEVAS NIN</v>
      </c>
      <c r="F1230" s="40" t="str">
        <f>_xlfn.XLOOKUP(Tabla12[[#This Row],[codigo]],Tabla5[codigo],Tabla5[Cargo])</f>
        <v>SEGURIDAD MILITAR</v>
      </c>
      <c r="G1230" s="40" t="str">
        <f>_xlfn.XLOOKUP(Tabla12[[#This Row],[codigo]],Tabla5[codigo],Tabla5[Lugar Funciones])</f>
        <v>MINISTERIO DE CULTURA</v>
      </c>
      <c r="H1230" s="45" t="str">
        <f>Tabla12[[#This Row],[TIPO]]</f>
        <v>PERSONAL DE VIGILANCIA</v>
      </c>
      <c r="I1230" s="45" t="e">
        <f>_xlfn.XLOOKUP(Tabla12[[#This Row],[nodoc]],'[1]Temporales 2022'!$B$146:$B$362,'[1]Temporales 2022'!$F$146:$F$362)</f>
        <v>#N/A</v>
      </c>
      <c r="J1230" s="45" t="e">
        <f>_xlfn.XLOOKUP(Tabla12[[#This Row],[nodoc]],'[1]Temporales 2022'!$B$146:$B$362,'[1]Temporales 2022'!$G$146:$G$362)</f>
        <v>#N/A</v>
      </c>
      <c r="K1230" s="43">
        <v>17000</v>
      </c>
      <c r="L1230" s="50">
        <v>0</v>
      </c>
      <c r="M1230" s="50"/>
      <c r="N1230" s="50"/>
      <c r="O1230" s="44">
        <f>+Tabla12[[#This Row],[sbruto]]-Tabla12[[#This Row],[Impuesto Sobre la R]]-Tabla12[[#This Row],[Seguro Familiar de]]-Tabla12[[#This Row],[AFP]]-Tabla12[[#This Row],[sneto]]</f>
        <v>0</v>
      </c>
      <c r="P1230" s="41">
        <v>17000</v>
      </c>
      <c r="Q1230" s="15" t="str" cm="1">
        <f t="array" ref="Q1230">_xlfn.XLOOKUP(Tabla12[[#This Row],[codigo]],Tabla5[codigo],LEFT(Tabla5[Genero],1))</f>
        <v>M</v>
      </c>
      <c r="R1230" s="15" t="str">
        <f>_xlfn.XLOOKUP(Tabla12[[#This Row],[codigo]],Tabla5[codigo],Tabla5[Lugar Funciones Codigo])</f>
        <v>01.83</v>
      </c>
    </row>
    <row r="1231" spans="1:18">
      <c r="A1231" s="40" t="s">
        <v>3357</v>
      </c>
      <c r="B1231" s="40" t="str">
        <f t="shared" si="19"/>
        <v>2.1.2.2.0500116660002</v>
      </c>
      <c r="C1231" s="40" t="str">
        <f>_xlfn.XLOOKUP(A1231,ctas[Tipo Empleado],ctas[cta])</f>
        <v>2.1.2.2.05</v>
      </c>
      <c r="D1231" s="40" t="s">
        <v>3148</v>
      </c>
      <c r="E1231" s="40" t="str">
        <f>_xlfn.XLOOKUP(Tabla12[[#This Row],[codigo]],Tabla5[codigo],Tabla5[Empleado])</f>
        <v>ADOLFO VALDEZ CABRERA</v>
      </c>
      <c r="F1231" s="40" t="str">
        <f>_xlfn.XLOOKUP(Tabla12[[#This Row],[codigo]],Tabla5[codigo],Tabla5[Cargo])</f>
        <v>SEGURIDAD MILITAR</v>
      </c>
      <c r="G1231" s="40" t="str">
        <f>_xlfn.XLOOKUP(Tabla12[[#This Row],[codigo]],Tabla5[codigo],Tabla5[Lugar Funciones])</f>
        <v>MINISTERIO DE CULTURA</v>
      </c>
      <c r="H1231" s="45" t="str">
        <f>Tabla12[[#This Row],[TIPO]]</f>
        <v>PERSONAL DE VIGILANCIA</v>
      </c>
      <c r="I1231" s="45" t="e">
        <f>_xlfn.XLOOKUP(Tabla12[[#This Row],[nodoc]],'[1]Temporales 2022'!$B$146:$B$362,'[1]Temporales 2022'!$F$146:$F$362)</f>
        <v>#N/A</v>
      </c>
      <c r="J1231" s="45" t="e">
        <f>_xlfn.XLOOKUP(Tabla12[[#This Row],[nodoc]],'[1]Temporales 2022'!$B$146:$B$362,'[1]Temporales 2022'!$G$146:$G$362)</f>
        <v>#N/A</v>
      </c>
      <c r="K1231" s="43">
        <v>15000</v>
      </c>
      <c r="L1231" s="50">
        <v>0</v>
      </c>
      <c r="M1231" s="50"/>
      <c r="N1231" s="50"/>
      <c r="O1231" s="44">
        <f>+Tabla12[[#This Row],[sbruto]]-Tabla12[[#This Row],[Impuesto Sobre la R]]-Tabla12[[#This Row],[Seguro Familiar de]]-Tabla12[[#This Row],[AFP]]-Tabla12[[#This Row],[sneto]]</f>
        <v>0</v>
      </c>
      <c r="P1231" s="41">
        <v>15000</v>
      </c>
      <c r="Q1231" s="15" t="str" cm="1">
        <f t="array" ref="Q1231">_xlfn.XLOOKUP(Tabla12[[#This Row],[codigo]],Tabla5[codigo],LEFT(Tabla5[Genero],1))</f>
        <v>M</v>
      </c>
      <c r="R1231" s="15" t="str">
        <f>_xlfn.XLOOKUP(Tabla12[[#This Row],[codigo]],Tabla5[codigo],Tabla5[Lugar Funciones Codigo])</f>
        <v>01.83</v>
      </c>
    </row>
    <row r="1232" spans="1:18">
      <c r="A1232" s="40" t="s">
        <v>3357</v>
      </c>
      <c r="B1232" s="40" t="str">
        <f t="shared" si="19"/>
        <v>2.1.2.2.0540223844552</v>
      </c>
      <c r="C1232" s="40" t="str">
        <f>_xlfn.XLOOKUP(A1232,ctas[Tipo Empleado],ctas[cta])</f>
        <v>2.1.2.2.05</v>
      </c>
      <c r="D1232" s="40" t="s">
        <v>3149</v>
      </c>
      <c r="E1232" s="40" t="str">
        <f>_xlfn.XLOOKUP(Tabla12[[#This Row],[codigo]],Tabla5[codigo],Tabla5[Empleado])</f>
        <v>ALBA LUZ PERALTA SANCHEZ</v>
      </c>
      <c r="F1232" s="40" t="str">
        <f>_xlfn.XLOOKUP(Tabla12[[#This Row],[codigo]],Tabla5[codigo],Tabla5[Cargo])</f>
        <v>SEGURIDAD MILITAR</v>
      </c>
      <c r="G1232" s="40" t="str">
        <f>_xlfn.XLOOKUP(Tabla12[[#This Row],[codigo]],Tabla5[codigo],Tabla5[Lugar Funciones])</f>
        <v>MINISTERIO DE CULTURA</v>
      </c>
      <c r="H1232" s="45" t="str">
        <f>Tabla12[[#This Row],[TIPO]]</f>
        <v>PERSONAL DE VIGILANCIA</v>
      </c>
      <c r="I1232" s="45" t="e">
        <f>_xlfn.XLOOKUP(Tabla12[[#This Row],[nodoc]],'[1]Temporales 2022'!$B$146:$B$362,'[1]Temporales 2022'!$F$146:$F$362)</f>
        <v>#N/A</v>
      </c>
      <c r="J1232" s="45" t="e">
        <f>_xlfn.XLOOKUP(Tabla12[[#This Row],[nodoc]],'[1]Temporales 2022'!$B$146:$B$362,'[1]Temporales 2022'!$G$146:$G$362)</f>
        <v>#N/A</v>
      </c>
      <c r="K1232" s="43">
        <v>15000</v>
      </c>
      <c r="L1232" s="50">
        <v>0</v>
      </c>
      <c r="M1232" s="50"/>
      <c r="N1232" s="50"/>
      <c r="O1232" s="44">
        <f>+Tabla12[[#This Row],[sbruto]]-Tabla12[[#This Row],[Impuesto Sobre la R]]-Tabla12[[#This Row],[Seguro Familiar de]]-Tabla12[[#This Row],[AFP]]-Tabla12[[#This Row],[sneto]]</f>
        <v>0</v>
      </c>
      <c r="P1232" s="41">
        <v>15000</v>
      </c>
      <c r="Q1232" s="15" t="str" cm="1">
        <f t="array" ref="Q1232">_xlfn.XLOOKUP(Tabla12[[#This Row],[codigo]],Tabla5[codigo],LEFT(Tabla5[Genero],1))</f>
        <v>F</v>
      </c>
      <c r="R1232" s="15" t="str">
        <f>_xlfn.XLOOKUP(Tabla12[[#This Row],[codigo]],Tabla5[codigo],Tabla5[Lugar Funciones Codigo])</f>
        <v>01.83</v>
      </c>
    </row>
    <row r="1233" spans="1:18">
      <c r="A1233" s="40" t="s">
        <v>3357</v>
      </c>
      <c r="B1233" s="40" t="str">
        <f t="shared" si="19"/>
        <v>2.1.2.2.0501600153900</v>
      </c>
      <c r="C1233" s="40" t="str">
        <f>_xlfn.XLOOKUP(A1233,ctas[Tipo Empleado],ctas[cta])</f>
        <v>2.1.2.2.05</v>
      </c>
      <c r="D1233" s="40" t="s">
        <v>3165</v>
      </c>
      <c r="E1233" s="40" t="str">
        <f>_xlfn.XLOOKUP(Tabla12[[#This Row],[codigo]],Tabla5[codigo],Tabla5[Empleado])</f>
        <v>CARLOS MANUEL ALCANTARA TOLENTINO</v>
      </c>
      <c r="F1233" s="40" t="str">
        <f>_xlfn.XLOOKUP(Tabla12[[#This Row],[codigo]],Tabla5[codigo],Tabla5[Cargo])</f>
        <v>SEGURIDAD MILITAR</v>
      </c>
      <c r="G1233" s="40" t="str">
        <f>_xlfn.XLOOKUP(Tabla12[[#This Row],[codigo]],Tabla5[codigo],Tabla5[Lugar Funciones])</f>
        <v>MINISTERIO DE CULTURA</v>
      </c>
      <c r="H1233" s="45" t="str">
        <f>Tabla12[[#This Row],[TIPO]]</f>
        <v>PERSONAL DE VIGILANCIA</v>
      </c>
      <c r="I1233" s="45" t="e">
        <f>_xlfn.XLOOKUP(Tabla12[[#This Row],[nodoc]],'[1]Temporales 2022'!$B$146:$B$362,'[1]Temporales 2022'!$F$146:$F$362)</f>
        <v>#N/A</v>
      </c>
      <c r="J1233" s="45" t="e">
        <f>_xlfn.XLOOKUP(Tabla12[[#This Row],[nodoc]],'[1]Temporales 2022'!$B$146:$B$362,'[1]Temporales 2022'!$G$146:$G$362)</f>
        <v>#N/A</v>
      </c>
      <c r="K1233" s="43">
        <v>15000</v>
      </c>
      <c r="L1233" s="50">
        <v>0</v>
      </c>
      <c r="M1233" s="50"/>
      <c r="N1233" s="50"/>
      <c r="O1233" s="44">
        <f>+Tabla12[[#This Row],[sbruto]]-Tabla12[[#This Row],[Impuesto Sobre la R]]-Tabla12[[#This Row],[Seguro Familiar de]]-Tabla12[[#This Row],[AFP]]-Tabla12[[#This Row],[sneto]]</f>
        <v>0</v>
      </c>
      <c r="P1233" s="41">
        <v>15000</v>
      </c>
      <c r="Q1233" s="15" t="str" cm="1">
        <f t="array" ref="Q1233">_xlfn.XLOOKUP(Tabla12[[#This Row],[codigo]],Tabla5[codigo],LEFT(Tabla5[Genero],1))</f>
        <v>M</v>
      </c>
      <c r="R1233" s="15" t="str">
        <f>_xlfn.XLOOKUP(Tabla12[[#This Row],[codigo]],Tabla5[codigo],Tabla5[Lugar Funciones Codigo])</f>
        <v>01.83</v>
      </c>
    </row>
    <row r="1234" spans="1:18">
      <c r="A1234" s="40" t="s">
        <v>3357</v>
      </c>
      <c r="B1234" s="40" t="str">
        <f t="shared" si="19"/>
        <v>2.1.2.2.0502700282193</v>
      </c>
      <c r="C1234" s="40" t="str">
        <f>_xlfn.XLOOKUP(A1234,ctas[Tipo Empleado],ctas[cta])</f>
        <v>2.1.2.2.05</v>
      </c>
      <c r="D1234" s="40" t="s">
        <v>3198</v>
      </c>
      <c r="E1234" s="40" t="str">
        <f>_xlfn.XLOOKUP(Tabla12[[#This Row],[codigo]],Tabla5[codigo],Tabla5[Empleado])</f>
        <v>HENRRI CARPIO DE JESUS</v>
      </c>
      <c r="F1234" s="40" t="str">
        <f>_xlfn.XLOOKUP(Tabla12[[#This Row],[codigo]],Tabla5[codigo],Tabla5[Cargo])</f>
        <v>SEGURIDAD MILITAR</v>
      </c>
      <c r="G1234" s="40" t="str">
        <f>_xlfn.XLOOKUP(Tabla12[[#This Row],[codigo]],Tabla5[codigo],Tabla5[Lugar Funciones])</f>
        <v>MINISTERIO DE CULTURA</v>
      </c>
      <c r="H1234" s="45" t="str">
        <f>Tabla12[[#This Row],[TIPO]]</f>
        <v>PERSONAL DE VIGILANCIA</v>
      </c>
      <c r="I1234" s="45" t="e">
        <f>_xlfn.XLOOKUP(Tabla12[[#This Row],[nodoc]],'[1]Temporales 2022'!$B$146:$B$362,'[1]Temporales 2022'!$F$146:$F$362)</f>
        <v>#N/A</v>
      </c>
      <c r="J1234" s="45" t="e">
        <f>_xlfn.XLOOKUP(Tabla12[[#This Row],[nodoc]],'[1]Temporales 2022'!$B$146:$B$362,'[1]Temporales 2022'!$G$146:$G$362)</f>
        <v>#N/A</v>
      </c>
      <c r="K1234" s="43">
        <v>15000</v>
      </c>
      <c r="L1234" s="50">
        <v>0</v>
      </c>
      <c r="M1234" s="50"/>
      <c r="N1234" s="50"/>
      <c r="O1234" s="44">
        <f>+Tabla12[[#This Row],[sbruto]]-Tabla12[[#This Row],[Impuesto Sobre la R]]-Tabla12[[#This Row],[Seguro Familiar de]]-Tabla12[[#This Row],[AFP]]-Tabla12[[#This Row],[sneto]]</f>
        <v>0</v>
      </c>
      <c r="P1234" s="41">
        <v>15000</v>
      </c>
      <c r="Q1234" s="15" t="str" cm="1">
        <f t="array" ref="Q1234">_xlfn.XLOOKUP(Tabla12[[#This Row],[codigo]],Tabla5[codigo],LEFT(Tabla5[Genero],1))</f>
        <v>M</v>
      </c>
      <c r="R1234" s="15" t="str">
        <f>_xlfn.XLOOKUP(Tabla12[[#This Row],[codigo]],Tabla5[codigo],Tabla5[Lugar Funciones Codigo])</f>
        <v>01.83</v>
      </c>
    </row>
    <row r="1235" spans="1:18">
      <c r="A1235" s="40" t="s">
        <v>3357</v>
      </c>
      <c r="B1235" s="40" t="str">
        <f t="shared" si="19"/>
        <v>2.1.2.2.0500111662581</v>
      </c>
      <c r="C1235" s="40" t="str">
        <f>_xlfn.XLOOKUP(A1235,ctas[Tipo Empleado],ctas[cta])</f>
        <v>2.1.2.2.05</v>
      </c>
      <c r="D1235" s="40" t="s">
        <v>3199</v>
      </c>
      <c r="E1235" s="40" t="str">
        <f>_xlfn.XLOOKUP(Tabla12[[#This Row],[codigo]],Tabla5[codigo],Tabla5[Empleado])</f>
        <v>HIPOLITO TAVERAS ROQUE</v>
      </c>
      <c r="F1235" s="40" t="str">
        <f>_xlfn.XLOOKUP(Tabla12[[#This Row],[codigo]],Tabla5[codigo],Tabla5[Cargo])</f>
        <v>SEGURIDAD MILITAR</v>
      </c>
      <c r="G1235" s="40" t="str">
        <f>_xlfn.XLOOKUP(Tabla12[[#This Row],[codigo]],Tabla5[codigo],Tabla5[Lugar Funciones])</f>
        <v>MINISTERIO DE CULTURA</v>
      </c>
      <c r="H1235" s="45" t="str">
        <f>Tabla12[[#This Row],[TIPO]]</f>
        <v>PERSONAL DE VIGILANCIA</v>
      </c>
      <c r="I1235" s="45" t="e">
        <f>_xlfn.XLOOKUP(Tabla12[[#This Row],[nodoc]],'[1]Temporales 2022'!$B$146:$B$362,'[1]Temporales 2022'!$F$146:$F$362)</f>
        <v>#N/A</v>
      </c>
      <c r="J1235" s="45" t="e">
        <f>_xlfn.XLOOKUP(Tabla12[[#This Row],[nodoc]],'[1]Temporales 2022'!$B$146:$B$362,'[1]Temporales 2022'!$G$146:$G$362)</f>
        <v>#N/A</v>
      </c>
      <c r="K1235" s="43">
        <v>15000</v>
      </c>
      <c r="L1235" s="50">
        <v>0</v>
      </c>
      <c r="M1235" s="50"/>
      <c r="N1235" s="50"/>
      <c r="O1235" s="44">
        <f>+Tabla12[[#This Row],[sbruto]]-Tabla12[[#This Row],[Impuesto Sobre la R]]-Tabla12[[#This Row],[Seguro Familiar de]]-Tabla12[[#This Row],[AFP]]-Tabla12[[#This Row],[sneto]]</f>
        <v>0</v>
      </c>
      <c r="P1235" s="41">
        <v>15000</v>
      </c>
      <c r="Q1235" s="15" t="str" cm="1">
        <f t="array" ref="Q1235">_xlfn.XLOOKUP(Tabla12[[#This Row],[codigo]],Tabla5[codigo],LEFT(Tabla5[Genero],1))</f>
        <v>M</v>
      </c>
      <c r="R1235" s="15" t="str">
        <f>_xlfn.XLOOKUP(Tabla12[[#This Row],[codigo]],Tabla5[codigo],Tabla5[Lugar Funciones Codigo])</f>
        <v>01.83</v>
      </c>
    </row>
    <row r="1236" spans="1:18">
      <c r="A1236" s="40" t="s">
        <v>3357</v>
      </c>
      <c r="B1236" s="40" t="str">
        <f t="shared" si="19"/>
        <v>2.1.2.2.0502000122628</v>
      </c>
      <c r="C1236" s="40" t="str">
        <f>_xlfn.XLOOKUP(A1236,ctas[Tipo Empleado],ctas[cta])</f>
        <v>2.1.2.2.05</v>
      </c>
      <c r="D1236" s="40" t="s">
        <v>3211</v>
      </c>
      <c r="E1236" s="40" t="str">
        <f>_xlfn.XLOOKUP(Tabla12[[#This Row],[codigo]],Tabla5[codigo],Tabla5[Empleado])</f>
        <v>JOSE ALTAGRACIA MEDRANO PLATA</v>
      </c>
      <c r="F1236" s="40" t="str">
        <f>_xlfn.XLOOKUP(Tabla12[[#This Row],[codigo]],Tabla5[codigo],Tabla5[Cargo])</f>
        <v>SEGURIDAD MILITAR</v>
      </c>
      <c r="G1236" s="40" t="str">
        <f>_xlfn.XLOOKUP(Tabla12[[#This Row],[codigo]],Tabla5[codigo],Tabla5[Lugar Funciones])</f>
        <v>MINISTERIO DE CULTURA</v>
      </c>
      <c r="H1236" s="45" t="str">
        <f>Tabla12[[#This Row],[TIPO]]</f>
        <v>PERSONAL DE VIGILANCIA</v>
      </c>
      <c r="I1236" s="45" t="e">
        <f>_xlfn.XLOOKUP(Tabla12[[#This Row],[nodoc]],'[1]Temporales 2022'!$B$146:$B$362,'[1]Temporales 2022'!$F$146:$F$362)</f>
        <v>#N/A</v>
      </c>
      <c r="J1236" s="45" t="e">
        <f>_xlfn.XLOOKUP(Tabla12[[#This Row],[nodoc]],'[1]Temporales 2022'!$B$146:$B$362,'[1]Temporales 2022'!$G$146:$G$362)</f>
        <v>#N/A</v>
      </c>
      <c r="K1236" s="43">
        <v>15000</v>
      </c>
      <c r="L1236" s="50">
        <v>0</v>
      </c>
      <c r="M1236" s="50"/>
      <c r="N1236" s="50"/>
      <c r="O1236" s="44">
        <f>+Tabla12[[#This Row],[sbruto]]-Tabla12[[#This Row],[Impuesto Sobre la R]]-Tabla12[[#This Row],[Seguro Familiar de]]-Tabla12[[#This Row],[AFP]]-Tabla12[[#This Row],[sneto]]</f>
        <v>0</v>
      </c>
      <c r="P1236" s="41">
        <v>15000</v>
      </c>
      <c r="Q1236" s="15" t="str" cm="1">
        <f t="array" ref="Q1236">_xlfn.XLOOKUP(Tabla12[[#This Row],[codigo]],Tabla5[codigo],LEFT(Tabla5[Genero],1))</f>
        <v>M</v>
      </c>
      <c r="R1236" s="15" t="str">
        <f>_xlfn.XLOOKUP(Tabla12[[#This Row],[codigo]],Tabla5[codigo],Tabla5[Lugar Funciones Codigo])</f>
        <v>01.83</v>
      </c>
    </row>
    <row r="1237" spans="1:18">
      <c r="A1237" s="40" t="s">
        <v>3357</v>
      </c>
      <c r="B1237" s="40" t="str">
        <f t="shared" si="19"/>
        <v>2.1.2.2.0500117205955</v>
      </c>
      <c r="C1237" s="40" t="str">
        <f>_xlfn.XLOOKUP(A1237,ctas[Tipo Empleado],ctas[cta])</f>
        <v>2.1.2.2.05</v>
      </c>
      <c r="D1237" s="40" t="s">
        <v>3327</v>
      </c>
      <c r="E1237" s="40" t="e">
        <f>_xlfn.XLOOKUP(Tabla12[[#This Row],[codigo]],Tabla5[codigo],Tabla5[Empleado])</f>
        <v>#N/A</v>
      </c>
      <c r="F1237" s="40" t="e">
        <f>_xlfn.XLOOKUP(Tabla12[[#This Row],[codigo]],Tabla5[codigo],Tabla5[Cargo])</f>
        <v>#N/A</v>
      </c>
      <c r="G1237" s="40" t="e">
        <f>_xlfn.XLOOKUP(Tabla12[[#This Row],[codigo]],Tabla5[codigo],Tabla5[Lugar Funciones])</f>
        <v>#N/A</v>
      </c>
      <c r="H1237" s="45" t="str">
        <f>Tabla12[[#This Row],[TIPO]]</f>
        <v>PERSONAL DE VIGILANCIA</v>
      </c>
      <c r="I1237" s="45" t="e">
        <f>_xlfn.XLOOKUP(Tabla12[[#This Row],[nodoc]],'[1]Temporales 2022'!$B$146:$B$362,'[1]Temporales 2022'!$F$146:$F$362)</f>
        <v>#N/A</v>
      </c>
      <c r="J1237" s="45" t="e">
        <f>_xlfn.XLOOKUP(Tabla12[[#This Row],[nodoc]],'[1]Temporales 2022'!$B$146:$B$362,'[1]Temporales 2022'!$G$146:$G$362)</f>
        <v>#N/A</v>
      </c>
      <c r="K1237" s="43">
        <v>15000</v>
      </c>
      <c r="L1237" s="50">
        <v>0</v>
      </c>
      <c r="M1237" s="50"/>
      <c r="N1237" s="50"/>
      <c r="O1237" s="44">
        <f>+Tabla12[[#This Row],[sbruto]]-Tabla12[[#This Row],[Impuesto Sobre la R]]-Tabla12[[#This Row],[Seguro Familiar de]]-Tabla12[[#This Row],[AFP]]-Tabla12[[#This Row],[sneto]]</f>
        <v>0</v>
      </c>
      <c r="P1237" s="41">
        <v>15000</v>
      </c>
      <c r="Q1237" s="15" t="e" cm="1">
        <f t="array" ref="Q1237">_xlfn.XLOOKUP(Tabla12[[#This Row],[codigo]],Tabla5[codigo],LEFT(Tabla5[Genero],1))</f>
        <v>#N/A</v>
      </c>
      <c r="R1237" s="15" t="e">
        <f>_xlfn.XLOOKUP(Tabla12[[#This Row],[codigo]],Tabla5[codigo],Tabla5[Lugar Funciones Codigo])</f>
        <v>#N/A</v>
      </c>
    </row>
    <row r="1238" spans="1:18">
      <c r="A1238" s="40" t="s">
        <v>3357</v>
      </c>
      <c r="B1238" s="40" t="str">
        <f t="shared" si="19"/>
        <v>2.1.2.2.0500500472808</v>
      </c>
      <c r="C1238" s="40" t="str">
        <f>_xlfn.XLOOKUP(A1238,ctas[Tipo Empleado],ctas[cta])</f>
        <v>2.1.2.2.05</v>
      </c>
      <c r="D1238" s="40" t="s">
        <v>3256</v>
      </c>
      <c r="E1238" s="40" t="str">
        <f>_xlfn.XLOOKUP(Tabla12[[#This Row],[codigo]],Tabla5[codigo],Tabla5[Empleado])</f>
        <v>MARTHA PEREZ DE LOS SANTOS</v>
      </c>
      <c r="F1238" s="40" t="str">
        <f>_xlfn.XLOOKUP(Tabla12[[#This Row],[codigo]],Tabla5[codigo],Tabla5[Cargo])</f>
        <v>SEGURIDAD MILITAR</v>
      </c>
      <c r="G1238" s="40" t="str">
        <f>_xlfn.XLOOKUP(Tabla12[[#This Row],[codigo]],Tabla5[codigo],Tabla5[Lugar Funciones])</f>
        <v>MINISTERIO DE CULTURA</v>
      </c>
      <c r="H1238" s="45" t="str">
        <f>Tabla12[[#This Row],[TIPO]]</f>
        <v>PERSONAL DE VIGILANCIA</v>
      </c>
      <c r="I1238" s="45" t="e">
        <f>_xlfn.XLOOKUP(Tabla12[[#This Row],[nodoc]],'[1]Temporales 2022'!$B$146:$B$362,'[1]Temporales 2022'!$F$146:$F$362)</f>
        <v>#N/A</v>
      </c>
      <c r="J1238" s="45" t="e">
        <f>_xlfn.XLOOKUP(Tabla12[[#This Row],[nodoc]],'[1]Temporales 2022'!$B$146:$B$362,'[1]Temporales 2022'!$G$146:$G$362)</f>
        <v>#N/A</v>
      </c>
      <c r="K1238" s="43">
        <v>15000</v>
      </c>
      <c r="L1238" s="50">
        <v>0</v>
      </c>
      <c r="M1238" s="50"/>
      <c r="N1238" s="50"/>
      <c r="O1238" s="44">
        <f>+Tabla12[[#This Row],[sbruto]]-Tabla12[[#This Row],[Impuesto Sobre la R]]-Tabla12[[#This Row],[Seguro Familiar de]]-Tabla12[[#This Row],[AFP]]-Tabla12[[#This Row],[sneto]]</f>
        <v>0</v>
      </c>
      <c r="P1238" s="41">
        <v>15000</v>
      </c>
      <c r="Q1238" s="15" t="str" cm="1">
        <f t="array" ref="Q1238">_xlfn.XLOOKUP(Tabla12[[#This Row],[codigo]],Tabla5[codigo],LEFT(Tabla5[Genero],1))</f>
        <v>F</v>
      </c>
      <c r="R1238" s="15" t="str">
        <f>_xlfn.XLOOKUP(Tabla12[[#This Row],[codigo]],Tabla5[codigo],Tabla5[Lugar Funciones Codigo])</f>
        <v>01.83</v>
      </c>
    </row>
    <row r="1239" spans="1:18">
      <c r="A1239" s="40" t="s">
        <v>3357</v>
      </c>
      <c r="B1239" s="40" t="str">
        <f t="shared" si="19"/>
        <v>2.1.2.2.0500200952505</v>
      </c>
      <c r="C1239" s="40" t="str">
        <f>_xlfn.XLOOKUP(A1239,ctas[Tipo Empleado],ctas[cta])</f>
        <v>2.1.2.2.05</v>
      </c>
      <c r="D1239" s="40" t="s">
        <v>3274</v>
      </c>
      <c r="E1239" s="40" t="str">
        <f>_xlfn.XLOOKUP(Tabla12[[#This Row],[codigo]],Tabla5[codigo],Tabla5[Empleado])</f>
        <v>RAFAEL ANTONIO DIAZ URIBE</v>
      </c>
      <c r="F1239" s="40" t="str">
        <f>_xlfn.XLOOKUP(Tabla12[[#This Row],[codigo]],Tabla5[codigo],Tabla5[Cargo])</f>
        <v>SEGURIDAD MILITAR</v>
      </c>
      <c r="G1239" s="40" t="str">
        <f>_xlfn.XLOOKUP(Tabla12[[#This Row],[codigo]],Tabla5[codigo],Tabla5[Lugar Funciones])</f>
        <v>MINISTERIO DE CULTURA</v>
      </c>
      <c r="H1239" s="45" t="str">
        <f>Tabla12[[#This Row],[TIPO]]</f>
        <v>PERSONAL DE VIGILANCIA</v>
      </c>
      <c r="I1239" s="45" t="e">
        <f>_xlfn.XLOOKUP(Tabla12[[#This Row],[nodoc]],'[1]Temporales 2022'!$B$146:$B$362,'[1]Temporales 2022'!$F$146:$F$362)</f>
        <v>#N/A</v>
      </c>
      <c r="J1239" s="45" t="e">
        <f>_xlfn.XLOOKUP(Tabla12[[#This Row],[nodoc]],'[1]Temporales 2022'!$B$146:$B$362,'[1]Temporales 2022'!$G$146:$G$362)</f>
        <v>#N/A</v>
      </c>
      <c r="K1239" s="43">
        <v>15000</v>
      </c>
      <c r="L1239" s="46">
        <v>0</v>
      </c>
      <c r="M1239" s="50"/>
      <c r="N1239" s="50"/>
      <c r="O1239" s="44">
        <f>+Tabla12[[#This Row],[sbruto]]-Tabla12[[#This Row],[Impuesto Sobre la R]]-Tabla12[[#This Row],[Seguro Familiar de]]-Tabla12[[#This Row],[AFP]]-Tabla12[[#This Row],[sneto]]</f>
        <v>0</v>
      </c>
      <c r="P1239" s="41">
        <v>15000</v>
      </c>
      <c r="Q1239" s="15" t="str" cm="1">
        <f t="array" ref="Q1239">_xlfn.XLOOKUP(Tabla12[[#This Row],[codigo]],Tabla5[codigo],LEFT(Tabla5[Genero],1))</f>
        <v>M</v>
      </c>
      <c r="R1239" s="15" t="str">
        <f>_xlfn.XLOOKUP(Tabla12[[#This Row],[codigo]],Tabla5[codigo],Tabla5[Lugar Funciones Codigo])</f>
        <v>01.83</v>
      </c>
    </row>
    <row r="1240" spans="1:18">
      <c r="A1240" s="40" t="s">
        <v>3357</v>
      </c>
      <c r="B1240" s="40" t="str">
        <f t="shared" si="19"/>
        <v>2.1.2.2.0502800626984</v>
      </c>
      <c r="C1240" s="40" t="str">
        <f>_xlfn.XLOOKUP(A1240,ctas[Tipo Empleado],ctas[cta])</f>
        <v>2.1.2.2.05</v>
      </c>
      <c r="D1240" s="40" t="s">
        <v>3279</v>
      </c>
      <c r="E1240" s="40" t="str">
        <f>_xlfn.XLOOKUP(Tabla12[[#This Row],[codigo]],Tabla5[codigo],Tabla5[Empleado])</f>
        <v>RAMON PERDOMO GONZALEZ</v>
      </c>
      <c r="F1240" s="40" t="str">
        <f>_xlfn.XLOOKUP(Tabla12[[#This Row],[codigo]],Tabla5[codigo],Tabla5[Cargo])</f>
        <v>SEGURIDAD MILITAR</v>
      </c>
      <c r="G1240" s="40" t="str">
        <f>_xlfn.XLOOKUP(Tabla12[[#This Row],[codigo]],Tabla5[codigo],Tabla5[Lugar Funciones])</f>
        <v>MINISTERIO DE CULTURA</v>
      </c>
      <c r="H1240" s="45" t="str">
        <f>Tabla12[[#This Row],[TIPO]]</f>
        <v>PERSONAL DE VIGILANCIA</v>
      </c>
      <c r="I1240" s="45" t="e">
        <f>_xlfn.XLOOKUP(Tabla12[[#This Row],[nodoc]],'[1]Temporales 2022'!$B$146:$B$362,'[1]Temporales 2022'!$F$146:$F$362)</f>
        <v>#N/A</v>
      </c>
      <c r="J1240" s="45" t="e">
        <f>_xlfn.XLOOKUP(Tabla12[[#This Row],[nodoc]],'[1]Temporales 2022'!$B$146:$B$362,'[1]Temporales 2022'!$G$146:$G$362)</f>
        <v>#N/A</v>
      </c>
      <c r="K1240" s="43">
        <v>15000</v>
      </c>
      <c r="L1240" s="50">
        <v>0</v>
      </c>
      <c r="M1240" s="50"/>
      <c r="N1240" s="50"/>
      <c r="O1240" s="44">
        <f>+Tabla12[[#This Row],[sbruto]]-Tabla12[[#This Row],[Impuesto Sobre la R]]-Tabla12[[#This Row],[Seguro Familiar de]]-Tabla12[[#This Row],[AFP]]-Tabla12[[#This Row],[sneto]]</f>
        <v>0</v>
      </c>
      <c r="P1240" s="41">
        <v>15000</v>
      </c>
      <c r="Q1240" s="15" t="str" cm="1">
        <f t="array" ref="Q1240">_xlfn.XLOOKUP(Tabla12[[#This Row],[codigo]],Tabla5[codigo],LEFT(Tabla5[Genero],1))</f>
        <v>M</v>
      </c>
      <c r="R1240" s="15" t="str">
        <f>_xlfn.XLOOKUP(Tabla12[[#This Row],[codigo]],Tabla5[codigo],Tabla5[Lugar Funciones Codigo])</f>
        <v>01.83</v>
      </c>
    </row>
    <row r="1241" spans="1:18">
      <c r="A1241" s="40" t="s">
        <v>3357</v>
      </c>
      <c r="B1241" s="40" t="str">
        <f t="shared" si="19"/>
        <v>2.1.2.2.0500114269111</v>
      </c>
      <c r="C1241" s="40" t="str">
        <f>_xlfn.XLOOKUP(A1241,ctas[Tipo Empleado],ctas[cta])</f>
        <v>2.1.2.2.05</v>
      </c>
      <c r="D1241" s="40" t="s">
        <v>3299</v>
      </c>
      <c r="E1241" s="40" t="str">
        <f>_xlfn.XLOOKUP(Tabla12[[#This Row],[codigo]],Tabla5[codigo],Tabla5[Empleado])</f>
        <v>YENIS MERCEDES POLANCO PEREZ</v>
      </c>
      <c r="F1241" s="40" t="str">
        <f>_xlfn.XLOOKUP(Tabla12[[#This Row],[codigo]],Tabla5[codigo],Tabla5[Cargo])</f>
        <v>SEGURIDAD MILITAR</v>
      </c>
      <c r="G1241" s="40" t="str">
        <f>_xlfn.XLOOKUP(Tabla12[[#This Row],[codigo]],Tabla5[codigo],Tabla5[Lugar Funciones])</f>
        <v>MINISTERIO DE CULTURA</v>
      </c>
      <c r="H1241" s="45" t="str">
        <f>Tabla12[[#This Row],[TIPO]]</f>
        <v>PERSONAL DE VIGILANCIA</v>
      </c>
      <c r="I1241" s="45" t="e">
        <f>_xlfn.XLOOKUP(Tabla12[[#This Row],[nodoc]],'[1]Temporales 2022'!$B$146:$B$362,'[1]Temporales 2022'!$F$146:$F$362)</f>
        <v>#N/A</v>
      </c>
      <c r="J1241" s="45" t="e">
        <f>_xlfn.XLOOKUP(Tabla12[[#This Row],[nodoc]],'[1]Temporales 2022'!$B$146:$B$362,'[1]Temporales 2022'!$G$146:$G$362)</f>
        <v>#N/A</v>
      </c>
      <c r="K1241" s="43">
        <v>15000</v>
      </c>
      <c r="L1241" s="46">
        <v>0</v>
      </c>
      <c r="M1241" s="50"/>
      <c r="N1241" s="50"/>
      <c r="O1241" s="44">
        <f>+Tabla12[[#This Row],[sbruto]]-Tabla12[[#This Row],[Impuesto Sobre la R]]-Tabla12[[#This Row],[Seguro Familiar de]]-Tabla12[[#This Row],[AFP]]-Tabla12[[#This Row],[sneto]]</f>
        <v>0</v>
      </c>
      <c r="P1241" s="41">
        <v>15000</v>
      </c>
      <c r="Q1241" s="15" t="str" cm="1">
        <f t="array" ref="Q1241">_xlfn.XLOOKUP(Tabla12[[#This Row],[codigo]],Tabla5[codigo],LEFT(Tabla5[Genero],1))</f>
        <v>F</v>
      </c>
      <c r="R1241" s="15" t="str">
        <f>_xlfn.XLOOKUP(Tabla12[[#This Row],[codigo]],Tabla5[codigo],Tabla5[Lugar Funciones Codigo])</f>
        <v>01.83</v>
      </c>
    </row>
    <row r="1242" spans="1:18">
      <c r="A1242" s="40" t="s">
        <v>3357</v>
      </c>
      <c r="B1242" s="40" t="str">
        <f t="shared" si="19"/>
        <v>2.1.2.2.0500111715645</v>
      </c>
      <c r="C1242" s="40" t="str">
        <f>_xlfn.XLOOKUP(A1242,ctas[Tipo Empleado],ctas[cta])</f>
        <v>2.1.2.2.05</v>
      </c>
      <c r="D1242" s="40" t="s">
        <v>3302</v>
      </c>
      <c r="E1242" s="40" t="str">
        <f>_xlfn.XLOOKUP(Tabla12[[#This Row],[codigo]],Tabla5[codigo],Tabla5[Empleado])</f>
        <v>YSRAEL ENCARNACION MORILLO</v>
      </c>
      <c r="F1242" s="40" t="str">
        <f>_xlfn.XLOOKUP(Tabla12[[#This Row],[codigo]],Tabla5[codigo],Tabla5[Cargo])</f>
        <v>SEGURIDAD MILITAR</v>
      </c>
      <c r="G1242" s="40" t="str">
        <f>_xlfn.XLOOKUP(Tabla12[[#This Row],[codigo]],Tabla5[codigo],Tabla5[Lugar Funciones])</f>
        <v>MINISTERIO DE CULTURA</v>
      </c>
      <c r="H1242" s="45" t="str">
        <f>Tabla12[[#This Row],[TIPO]]</f>
        <v>PERSONAL DE VIGILANCIA</v>
      </c>
      <c r="I1242" s="45" t="e">
        <f>_xlfn.XLOOKUP(Tabla12[[#This Row],[nodoc]],'[1]Temporales 2022'!$B$146:$B$362,'[1]Temporales 2022'!$F$146:$F$362)</f>
        <v>#N/A</v>
      </c>
      <c r="J1242" s="45" t="e">
        <f>_xlfn.XLOOKUP(Tabla12[[#This Row],[nodoc]],'[1]Temporales 2022'!$B$146:$B$362,'[1]Temporales 2022'!$G$146:$G$362)</f>
        <v>#N/A</v>
      </c>
      <c r="K1242" s="43">
        <v>15000</v>
      </c>
      <c r="L1242" s="46">
        <v>0</v>
      </c>
      <c r="M1242" s="50"/>
      <c r="N1242" s="50"/>
      <c r="O1242" s="44">
        <f>+Tabla12[[#This Row],[sbruto]]-Tabla12[[#This Row],[Impuesto Sobre la R]]-Tabla12[[#This Row],[Seguro Familiar de]]-Tabla12[[#This Row],[AFP]]-Tabla12[[#This Row],[sneto]]</f>
        <v>0</v>
      </c>
      <c r="P1242" s="41">
        <v>15000</v>
      </c>
      <c r="Q1242" s="15" t="str" cm="1">
        <f t="array" ref="Q1242">_xlfn.XLOOKUP(Tabla12[[#This Row],[codigo]],Tabla5[codigo],LEFT(Tabla5[Genero],1))</f>
        <v>M</v>
      </c>
      <c r="R1242" s="15" t="str">
        <f>_xlfn.XLOOKUP(Tabla12[[#This Row],[codigo]],Tabla5[codigo],Tabla5[Lugar Funciones Codigo])</f>
        <v>01.83</v>
      </c>
    </row>
    <row r="1243" spans="1:18">
      <c r="A1243" s="40" t="s">
        <v>3357</v>
      </c>
      <c r="B1243" s="40" t="str">
        <f t="shared" si="19"/>
        <v>2.1.2.2.0540226368187</v>
      </c>
      <c r="C1243" s="40" t="str">
        <f>_xlfn.XLOOKUP(A1243,ctas[Tipo Empleado],ctas[cta])</f>
        <v>2.1.2.2.05</v>
      </c>
      <c r="D1243" s="40" t="s">
        <v>3240</v>
      </c>
      <c r="E1243" s="40" t="str">
        <f>_xlfn.XLOOKUP(Tabla12[[#This Row],[codigo]],Tabla5[codigo],Tabla5[Empleado])</f>
        <v>KEVIN EMIL CARVAJAL PEREZ</v>
      </c>
      <c r="F1243" s="40" t="str">
        <f>_xlfn.XLOOKUP(Tabla12[[#This Row],[codigo]],Tabla5[codigo],Tabla5[Cargo])</f>
        <v>SEGURIDAD MILITAR</v>
      </c>
      <c r="G1243" s="40" t="str">
        <f>_xlfn.XLOOKUP(Tabla12[[#This Row],[codigo]],Tabla5[codigo],Tabla5[Lugar Funciones])</f>
        <v>MINISTERIO DE CULTURA</v>
      </c>
      <c r="H1243" s="45" t="str">
        <f>Tabla12[[#This Row],[TIPO]]</f>
        <v>PERSONAL DE VIGILANCIA</v>
      </c>
      <c r="I1243" s="45" t="e">
        <f>_xlfn.XLOOKUP(Tabla12[[#This Row],[nodoc]],'[1]Temporales 2022'!$B$146:$B$362,'[1]Temporales 2022'!$F$146:$F$362)</f>
        <v>#N/A</v>
      </c>
      <c r="J1243" s="45" t="e">
        <f>_xlfn.XLOOKUP(Tabla12[[#This Row],[nodoc]],'[1]Temporales 2022'!$B$146:$B$362,'[1]Temporales 2022'!$G$146:$G$362)</f>
        <v>#N/A</v>
      </c>
      <c r="K1243" s="43">
        <v>12000</v>
      </c>
      <c r="L1243" s="50">
        <v>0</v>
      </c>
      <c r="M1243" s="50"/>
      <c r="N1243" s="50"/>
      <c r="O1243" s="44">
        <f>+Tabla12[[#This Row],[sbruto]]-Tabla12[[#This Row],[Impuesto Sobre la R]]-Tabla12[[#This Row],[Seguro Familiar de]]-Tabla12[[#This Row],[AFP]]-Tabla12[[#This Row],[sneto]]</f>
        <v>0</v>
      </c>
      <c r="P1243" s="41">
        <v>12000</v>
      </c>
      <c r="Q1243" s="15" t="str" cm="1">
        <f t="array" ref="Q1243">_xlfn.XLOOKUP(Tabla12[[#This Row],[codigo]],Tabla5[codigo],LEFT(Tabla5[Genero],1))</f>
        <v>M</v>
      </c>
      <c r="R1243" s="15" t="str">
        <f>_xlfn.XLOOKUP(Tabla12[[#This Row],[codigo]],Tabla5[codigo],Tabla5[Lugar Funciones Codigo])</f>
        <v>01.83</v>
      </c>
    </row>
    <row r="1244" spans="1:18">
      <c r="A1244" s="40" t="s">
        <v>3357</v>
      </c>
      <c r="B1244" s="40" t="str">
        <f t="shared" si="19"/>
        <v>2.1.2.2.0501700188707</v>
      </c>
      <c r="C1244" s="40" t="str">
        <f>_xlfn.XLOOKUP(A1244,ctas[Tipo Empleado],ctas[cta])</f>
        <v>2.1.2.2.05</v>
      </c>
      <c r="D1244" s="40" t="s">
        <v>3250</v>
      </c>
      <c r="E1244" s="40" t="str">
        <f>_xlfn.XLOOKUP(Tabla12[[#This Row],[codigo]],Tabla5[codigo],Tabla5[Empleado])</f>
        <v>MANUEL EMILIO GALVAN ALCANTARA</v>
      </c>
      <c r="F1244" s="40" t="str">
        <f>_xlfn.XLOOKUP(Tabla12[[#This Row],[codigo]],Tabla5[codigo],Tabla5[Cargo])</f>
        <v>SEGURIDAD MILITAR</v>
      </c>
      <c r="G1244" s="40" t="str">
        <f>_xlfn.XLOOKUP(Tabla12[[#This Row],[codigo]],Tabla5[codigo],Tabla5[Lugar Funciones])</f>
        <v>MINISTERIO DE CULTURA</v>
      </c>
      <c r="H1244" s="45" t="str">
        <f>Tabla12[[#This Row],[TIPO]]</f>
        <v>PERSONAL DE VIGILANCIA</v>
      </c>
      <c r="I1244" s="45" t="e">
        <f>_xlfn.XLOOKUP(Tabla12[[#This Row],[nodoc]],'[1]Temporales 2022'!$B$146:$B$362,'[1]Temporales 2022'!$F$146:$F$362)</f>
        <v>#N/A</v>
      </c>
      <c r="J1244" s="45" t="e">
        <f>_xlfn.XLOOKUP(Tabla12[[#This Row],[nodoc]],'[1]Temporales 2022'!$B$146:$B$362,'[1]Temporales 2022'!$G$146:$G$362)</f>
        <v>#N/A</v>
      </c>
      <c r="K1244" s="43">
        <v>12000</v>
      </c>
      <c r="L1244" s="50">
        <v>0</v>
      </c>
      <c r="M1244" s="50"/>
      <c r="N1244" s="50"/>
      <c r="O1244" s="44">
        <f>+Tabla12[[#This Row],[sbruto]]-Tabla12[[#This Row],[Impuesto Sobre la R]]-Tabla12[[#This Row],[Seguro Familiar de]]-Tabla12[[#This Row],[AFP]]-Tabla12[[#This Row],[sneto]]</f>
        <v>0</v>
      </c>
      <c r="P1244" s="41">
        <v>12000</v>
      </c>
      <c r="Q1244" s="15" t="str" cm="1">
        <f t="array" ref="Q1244">_xlfn.XLOOKUP(Tabla12[[#This Row],[codigo]],Tabla5[codigo],LEFT(Tabla5[Genero],1))</f>
        <v>M</v>
      </c>
      <c r="R1244" s="15" t="str">
        <f>_xlfn.XLOOKUP(Tabla12[[#This Row],[codigo]],Tabla5[codigo],Tabla5[Lugar Funciones Codigo])</f>
        <v>01.83</v>
      </c>
    </row>
    <row r="1245" spans="1:18">
      <c r="A1245" s="40" t="s">
        <v>3357</v>
      </c>
      <c r="B1245" s="40" t="str">
        <f t="shared" si="19"/>
        <v>2.1.2.2.0540226595060</v>
      </c>
      <c r="C1245" s="40" t="str">
        <f>_xlfn.XLOOKUP(A1245,ctas[Tipo Empleado],ctas[cta])</f>
        <v>2.1.2.2.05</v>
      </c>
      <c r="D1245" s="40" t="s">
        <v>3150</v>
      </c>
      <c r="E1245" s="40" t="str">
        <f>_xlfn.XLOOKUP(Tabla12[[#This Row],[codigo]],Tabla5[codigo],Tabla5[Empleado])</f>
        <v>ALBERTO ANTONIO ENCARNACION CAMARA</v>
      </c>
      <c r="F1245" s="40" t="str">
        <f>_xlfn.XLOOKUP(Tabla12[[#This Row],[codigo]],Tabla5[codigo],Tabla5[Cargo])</f>
        <v>SEGURIDAD MILITAR</v>
      </c>
      <c r="G1245" s="40" t="str">
        <f>_xlfn.XLOOKUP(Tabla12[[#This Row],[codigo]],Tabla5[codigo],Tabla5[Lugar Funciones])</f>
        <v>MINISTERIO DE CULTURA</v>
      </c>
      <c r="H1245" s="45" t="str">
        <f>Tabla12[[#This Row],[TIPO]]</f>
        <v>PERSONAL DE VIGILANCIA</v>
      </c>
      <c r="I1245" s="45" t="e">
        <f>_xlfn.XLOOKUP(Tabla12[[#This Row],[nodoc]],'[1]Temporales 2022'!$B$146:$B$362,'[1]Temporales 2022'!$F$146:$F$362)</f>
        <v>#N/A</v>
      </c>
      <c r="J1245" s="45" t="e">
        <f>_xlfn.XLOOKUP(Tabla12[[#This Row],[nodoc]],'[1]Temporales 2022'!$B$146:$B$362,'[1]Temporales 2022'!$G$146:$G$362)</f>
        <v>#N/A</v>
      </c>
      <c r="K1245" s="43">
        <v>10000</v>
      </c>
      <c r="L1245" s="50">
        <v>0</v>
      </c>
      <c r="M1245" s="50"/>
      <c r="N1245" s="50"/>
      <c r="O1245" s="44">
        <f>+Tabla12[[#This Row],[sbruto]]-Tabla12[[#This Row],[Impuesto Sobre la R]]-Tabla12[[#This Row],[Seguro Familiar de]]-Tabla12[[#This Row],[AFP]]-Tabla12[[#This Row],[sneto]]</f>
        <v>0</v>
      </c>
      <c r="P1245" s="41">
        <v>10000</v>
      </c>
      <c r="Q1245" s="15" t="str" cm="1">
        <f t="array" ref="Q1245">_xlfn.XLOOKUP(Tabla12[[#This Row],[codigo]],Tabla5[codigo],LEFT(Tabla5[Genero],1))</f>
        <v>M</v>
      </c>
      <c r="R1245" s="15" t="str">
        <f>_xlfn.XLOOKUP(Tabla12[[#This Row],[codigo]],Tabla5[codigo],Tabla5[Lugar Funciones Codigo])</f>
        <v>01.83</v>
      </c>
    </row>
    <row r="1246" spans="1:18">
      <c r="A1246" s="40" t="s">
        <v>3357</v>
      </c>
      <c r="B1246" s="40" t="str">
        <f t="shared" si="19"/>
        <v>2.1.2.2.0513100001182</v>
      </c>
      <c r="C1246" s="40" t="str">
        <f>_xlfn.XLOOKUP(A1246,ctas[Tipo Empleado],ctas[cta])</f>
        <v>2.1.2.2.05</v>
      </c>
      <c r="D1246" s="40" t="s">
        <v>3151</v>
      </c>
      <c r="E1246" s="40" t="str">
        <f>_xlfn.XLOOKUP(Tabla12[[#This Row],[codigo]],Tabla5[codigo],Tabla5[Empleado])</f>
        <v>ALEJANDRO PEREZ CASTILLO</v>
      </c>
      <c r="F1246" s="40" t="str">
        <f>_xlfn.XLOOKUP(Tabla12[[#This Row],[codigo]],Tabla5[codigo],Tabla5[Cargo])</f>
        <v>SEGURIDAD MILITAR</v>
      </c>
      <c r="G1246" s="40" t="str">
        <f>_xlfn.XLOOKUP(Tabla12[[#This Row],[codigo]],Tabla5[codigo],Tabla5[Lugar Funciones])</f>
        <v>MINISTERIO DE CULTURA</v>
      </c>
      <c r="H1246" s="45" t="str">
        <f>Tabla12[[#This Row],[TIPO]]</f>
        <v>PERSONAL DE VIGILANCIA</v>
      </c>
      <c r="I1246" s="45" t="e">
        <f>_xlfn.XLOOKUP(Tabla12[[#This Row],[nodoc]],'[1]Temporales 2022'!$B$146:$B$362,'[1]Temporales 2022'!$F$146:$F$362)</f>
        <v>#N/A</v>
      </c>
      <c r="J1246" s="45" t="e">
        <f>_xlfn.XLOOKUP(Tabla12[[#This Row],[nodoc]],'[1]Temporales 2022'!$B$146:$B$362,'[1]Temporales 2022'!$G$146:$G$362)</f>
        <v>#N/A</v>
      </c>
      <c r="K1246" s="43">
        <v>10000</v>
      </c>
      <c r="L1246" s="46">
        <v>0</v>
      </c>
      <c r="M1246" s="50"/>
      <c r="N1246" s="50"/>
      <c r="O1246" s="44">
        <f>+Tabla12[[#This Row],[sbruto]]-Tabla12[[#This Row],[Impuesto Sobre la R]]-Tabla12[[#This Row],[Seguro Familiar de]]-Tabla12[[#This Row],[AFP]]-Tabla12[[#This Row],[sneto]]</f>
        <v>0</v>
      </c>
      <c r="P1246" s="41">
        <v>10000</v>
      </c>
      <c r="Q1246" s="15" t="str" cm="1">
        <f t="array" ref="Q1246">_xlfn.XLOOKUP(Tabla12[[#This Row],[codigo]],Tabla5[codigo],LEFT(Tabla5[Genero],1))</f>
        <v>M</v>
      </c>
      <c r="R1246" s="15" t="str">
        <f>_xlfn.XLOOKUP(Tabla12[[#This Row],[codigo]],Tabla5[codigo],Tabla5[Lugar Funciones Codigo])</f>
        <v>01.83</v>
      </c>
    </row>
    <row r="1247" spans="1:18">
      <c r="A1247" s="40" t="s">
        <v>3357</v>
      </c>
      <c r="B1247" s="40" t="str">
        <f t="shared" si="19"/>
        <v>2.1.2.2.0522301699298</v>
      </c>
      <c r="C1247" s="40" t="str">
        <f>_xlfn.XLOOKUP(A1247,ctas[Tipo Empleado],ctas[cta])</f>
        <v>2.1.2.2.05</v>
      </c>
      <c r="D1247" s="40" t="s">
        <v>3152</v>
      </c>
      <c r="E1247" s="40" t="str">
        <f>_xlfn.XLOOKUP(Tabla12[[#This Row],[codigo]],Tabla5[codigo],Tabla5[Empleado])</f>
        <v>ALEXANDER DE LOS SANTOS RINCON</v>
      </c>
      <c r="F1247" s="40" t="str">
        <f>_xlfn.XLOOKUP(Tabla12[[#This Row],[codigo]],Tabla5[codigo],Tabla5[Cargo])</f>
        <v>SEGURIDAD MILITAR</v>
      </c>
      <c r="G1247" s="40" t="str">
        <f>_xlfn.XLOOKUP(Tabla12[[#This Row],[codigo]],Tabla5[codigo],Tabla5[Lugar Funciones])</f>
        <v>MINISTERIO DE CULTURA</v>
      </c>
      <c r="H1247" s="45" t="str">
        <f>Tabla12[[#This Row],[TIPO]]</f>
        <v>PERSONAL DE VIGILANCIA</v>
      </c>
      <c r="I1247" s="45" t="e">
        <f>_xlfn.XLOOKUP(Tabla12[[#This Row],[nodoc]],'[1]Temporales 2022'!$B$146:$B$362,'[1]Temporales 2022'!$F$146:$F$362)</f>
        <v>#N/A</v>
      </c>
      <c r="J1247" s="45" t="e">
        <f>_xlfn.XLOOKUP(Tabla12[[#This Row],[nodoc]],'[1]Temporales 2022'!$B$146:$B$362,'[1]Temporales 2022'!$G$146:$G$362)</f>
        <v>#N/A</v>
      </c>
      <c r="K1247" s="43">
        <v>10000</v>
      </c>
      <c r="L1247" s="50">
        <v>0</v>
      </c>
      <c r="M1247" s="50"/>
      <c r="N1247" s="50"/>
      <c r="O1247" s="44">
        <f>+Tabla12[[#This Row],[sbruto]]-Tabla12[[#This Row],[Impuesto Sobre la R]]-Tabla12[[#This Row],[Seguro Familiar de]]-Tabla12[[#This Row],[AFP]]-Tabla12[[#This Row],[sneto]]</f>
        <v>0</v>
      </c>
      <c r="P1247" s="41">
        <v>10000</v>
      </c>
      <c r="Q1247" s="15" t="str" cm="1">
        <f t="array" ref="Q1247">_xlfn.XLOOKUP(Tabla12[[#This Row],[codigo]],Tabla5[codigo],LEFT(Tabla5[Genero],1))</f>
        <v>M</v>
      </c>
      <c r="R1247" s="15" t="str">
        <f>_xlfn.XLOOKUP(Tabla12[[#This Row],[codigo]],Tabla5[codigo],Tabla5[Lugar Funciones Codigo])</f>
        <v>01.83</v>
      </c>
    </row>
    <row r="1248" spans="1:18">
      <c r="A1248" s="40" t="s">
        <v>3357</v>
      </c>
      <c r="B1248" s="40" t="str">
        <f t="shared" si="19"/>
        <v>2.1.2.2.0501700250044</v>
      </c>
      <c r="C1248" s="40" t="str">
        <f>_xlfn.XLOOKUP(A1248,ctas[Tipo Empleado],ctas[cta])</f>
        <v>2.1.2.2.05</v>
      </c>
      <c r="D1248" s="40" t="s">
        <v>3322</v>
      </c>
      <c r="E1248" s="40" t="e">
        <f>_xlfn.XLOOKUP(Tabla12[[#This Row],[codigo]],Tabla5[codigo],Tabla5[Empleado])</f>
        <v>#N/A</v>
      </c>
      <c r="F1248" s="40" t="e">
        <f>_xlfn.XLOOKUP(Tabla12[[#This Row],[codigo]],Tabla5[codigo],Tabla5[Cargo])</f>
        <v>#N/A</v>
      </c>
      <c r="G1248" s="40" t="e">
        <f>_xlfn.XLOOKUP(Tabla12[[#This Row],[codigo]],Tabla5[codigo],Tabla5[Lugar Funciones])</f>
        <v>#N/A</v>
      </c>
      <c r="H1248" s="45" t="str">
        <f>Tabla12[[#This Row],[TIPO]]</f>
        <v>PERSONAL DE VIGILANCIA</v>
      </c>
      <c r="I1248" s="45" t="e">
        <f>_xlfn.XLOOKUP(Tabla12[[#This Row],[nodoc]],'[1]Temporales 2022'!$B$146:$B$362,'[1]Temporales 2022'!$F$146:$F$362)</f>
        <v>#N/A</v>
      </c>
      <c r="J1248" s="45" t="e">
        <f>_xlfn.XLOOKUP(Tabla12[[#This Row],[nodoc]],'[1]Temporales 2022'!$B$146:$B$362,'[1]Temporales 2022'!$G$146:$G$362)</f>
        <v>#N/A</v>
      </c>
      <c r="K1248" s="43">
        <v>10000</v>
      </c>
      <c r="L1248" s="46">
        <v>0</v>
      </c>
      <c r="M1248" s="50"/>
      <c r="N1248" s="50"/>
      <c r="O1248" s="44">
        <f>+Tabla12[[#This Row],[sbruto]]-Tabla12[[#This Row],[Impuesto Sobre la R]]-Tabla12[[#This Row],[Seguro Familiar de]]-Tabla12[[#This Row],[AFP]]-Tabla12[[#This Row],[sneto]]</f>
        <v>0</v>
      </c>
      <c r="P1248" s="41">
        <v>10000</v>
      </c>
      <c r="Q1248" s="15" t="e" cm="1">
        <f t="array" ref="Q1248">_xlfn.XLOOKUP(Tabla12[[#This Row],[codigo]],Tabla5[codigo],LEFT(Tabla5[Genero],1))</f>
        <v>#N/A</v>
      </c>
      <c r="R1248" s="15" t="e">
        <f>_xlfn.XLOOKUP(Tabla12[[#This Row],[codigo]],Tabla5[codigo],Tabla5[Lugar Funciones Codigo])</f>
        <v>#N/A</v>
      </c>
    </row>
    <row r="1249" spans="1:18">
      <c r="A1249" s="40" t="s">
        <v>3357</v>
      </c>
      <c r="B1249" s="40" t="str">
        <f t="shared" si="19"/>
        <v>2.1.2.2.0501600171043</v>
      </c>
      <c r="C1249" s="40" t="str">
        <f>_xlfn.XLOOKUP(A1249,ctas[Tipo Empleado],ctas[cta])</f>
        <v>2.1.2.2.05</v>
      </c>
      <c r="D1249" s="40" t="s">
        <v>3154</v>
      </c>
      <c r="E1249" s="40" t="str">
        <f>_xlfn.XLOOKUP(Tabla12[[#This Row],[codigo]],Tabla5[codigo],Tabla5[Empleado])</f>
        <v>AMBIORI OVALLE ROSARIO</v>
      </c>
      <c r="F1249" s="40" t="str">
        <f>_xlfn.XLOOKUP(Tabla12[[#This Row],[codigo]],Tabla5[codigo],Tabla5[Cargo])</f>
        <v>SEGURIDAD MILITAR</v>
      </c>
      <c r="G1249" s="40" t="str">
        <f>_xlfn.XLOOKUP(Tabla12[[#This Row],[codigo]],Tabla5[codigo],Tabla5[Lugar Funciones])</f>
        <v>MINISTERIO DE CULTURA</v>
      </c>
      <c r="H1249" s="45" t="str">
        <f>Tabla12[[#This Row],[TIPO]]</f>
        <v>PERSONAL DE VIGILANCIA</v>
      </c>
      <c r="I1249" s="45" t="e">
        <f>_xlfn.XLOOKUP(Tabla12[[#This Row],[nodoc]],'[1]Temporales 2022'!$B$146:$B$362,'[1]Temporales 2022'!$F$146:$F$362)</f>
        <v>#N/A</v>
      </c>
      <c r="J1249" s="45" t="e">
        <f>_xlfn.XLOOKUP(Tabla12[[#This Row],[nodoc]],'[1]Temporales 2022'!$B$146:$B$362,'[1]Temporales 2022'!$G$146:$G$362)</f>
        <v>#N/A</v>
      </c>
      <c r="K1249" s="43">
        <v>10000</v>
      </c>
      <c r="L1249" s="46">
        <v>0</v>
      </c>
      <c r="M1249" s="50"/>
      <c r="N1249" s="50"/>
      <c r="O1249" s="44">
        <f>+Tabla12[[#This Row],[sbruto]]-Tabla12[[#This Row],[Impuesto Sobre la R]]-Tabla12[[#This Row],[Seguro Familiar de]]-Tabla12[[#This Row],[AFP]]-Tabla12[[#This Row],[sneto]]</f>
        <v>0</v>
      </c>
      <c r="P1249" s="41">
        <v>10000</v>
      </c>
      <c r="Q1249" s="15" t="str" cm="1">
        <f t="array" ref="Q1249">_xlfn.XLOOKUP(Tabla12[[#This Row],[codigo]],Tabla5[codigo],LEFT(Tabla5[Genero],1))</f>
        <v>M</v>
      </c>
      <c r="R1249" s="15" t="str">
        <f>_xlfn.XLOOKUP(Tabla12[[#This Row],[codigo]],Tabla5[codigo],Tabla5[Lugar Funciones Codigo])</f>
        <v>01.83</v>
      </c>
    </row>
    <row r="1250" spans="1:18">
      <c r="A1250" s="40" t="s">
        <v>3357</v>
      </c>
      <c r="B1250" s="40" t="str">
        <f t="shared" si="19"/>
        <v>2.1.2.2.0540227189483</v>
      </c>
      <c r="C1250" s="40" t="str">
        <f>_xlfn.XLOOKUP(A1250,ctas[Tipo Empleado],ctas[cta])</f>
        <v>2.1.2.2.05</v>
      </c>
      <c r="D1250" s="40" t="s">
        <v>3155</v>
      </c>
      <c r="E1250" s="40" t="str">
        <f>_xlfn.XLOOKUP(Tabla12[[#This Row],[codigo]],Tabla5[codigo],Tabla5[Empleado])</f>
        <v>AMBIORIX MORA CEDEÑO</v>
      </c>
      <c r="F1250" s="40" t="str">
        <f>_xlfn.XLOOKUP(Tabla12[[#This Row],[codigo]],Tabla5[codigo],Tabla5[Cargo])</f>
        <v>SEGURIDAD MILITAR</v>
      </c>
      <c r="G1250" s="40" t="str">
        <f>_xlfn.XLOOKUP(Tabla12[[#This Row],[codigo]],Tabla5[codigo],Tabla5[Lugar Funciones])</f>
        <v>MINISTERIO DE CULTURA</v>
      </c>
      <c r="H1250" s="45" t="str">
        <f>Tabla12[[#This Row],[TIPO]]</f>
        <v>PERSONAL DE VIGILANCIA</v>
      </c>
      <c r="I1250" s="45" t="e">
        <f>_xlfn.XLOOKUP(Tabla12[[#This Row],[nodoc]],'[1]Temporales 2022'!$B$146:$B$362,'[1]Temporales 2022'!$F$146:$F$362)</f>
        <v>#N/A</v>
      </c>
      <c r="J1250" s="45" t="e">
        <f>_xlfn.XLOOKUP(Tabla12[[#This Row],[nodoc]],'[1]Temporales 2022'!$B$146:$B$362,'[1]Temporales 2022'!$G$146:$G$362)</f>
        <v>#N/A</v>
      </c>
      <c r="K1250" s="43">
        <v>10000</v>
      </c>
      <c r="L1250" s="50">
        <v>0</v>
      </c>
      <c r="M1250" s="50"/>
      <c r="N1250" s="50"/>
      <c r="O1250" s="44">
        <f>+Tabla12[[#This Row],[sbruto]]-Tabla12[[#This Row],[Impuesto Sobre la R]]-Tabla12[[#This Row],[Seguro Familiar de]]-Tabla12[[#This Row],[AFP]]-Tabla12[[#This Row],[sneto]]</f>
        <v>0</v>
      </c>
      <c r="P1250" s="41">
        <v>10000</v>
      </c>
      <c r="Q1250" s="15" t="str" cm="1">
        <f t="array" ref="Q1250">_xlfn.XLOOKUP(Tabla12[[#This Row],[codigo]],Tabla5[codigo],LEFT(Tabla5[Genero],1))</f>
        <v>M</v>
      </c>
      <c r="R1250" s="15" t="str">
        <f>_xlfn.XLOOKUP(Tabla12[[#This Row],[codigo]],Tabla5[codigo],Tabla5[Lugar Funciones Codigo])</f>
        <v>01.83</v>
      </c>
    </row>
    <row r="1251" spans="1:18">
      <c r="A1251" s="40" t="s">
        <v>3357</v>
      </c>
      <c r="B1251" s="40" t="str">
        <f t="shared" si="19"/>
        <v>2.1.2.2.0501400129944</v>
      </c>
      <c r="C1251" s="40" t="str">
        <f>_xlfn.XLOOKUP(A1251,ctas[Tipo Empleado],ctas[cta])</f>
        <v>2.1.2.2.05</v>
      </c>
      <c r="D1251" s="40" t="s">
        <v>3156</v>
      </c>
      <c r="E1251" s="40" t="str">
        <f>_xlfn.XLOOKUP(Tabla12[[#This Row],[codigo]],Tabla5[codigo],Tabla5[Empleado])</f>
        <v>AMICAL MONTERO ENCARNACION</v>
      </c>
      <c r="F1251" s="40" t="str">
        <f>_xlfn.XLOOKUP(Tabla12[[#This Row],[codigo]],Tabla5[codigo],Tabla5[Cargo])</f>
        <v>SEGURIDAD MILITAR</v>
      </c>
      <c r="G1251" s="40" t="str">
        <f>_xlfn.XLOOKUP(Tabla12[[#This Row],[codigo]],Tabla5[codigo],Tabla5[Lugar Funciones])</f>
        <v>MINISTERIO DE CULTURA</v>
      </c>
      <c r="H1251" s="45" t="str">
        <f>Tabla12[[#This Row],[TIPO]]</f>
        <v>PERSONAL DE VIGILANCIA</v>
      </c>
      <c r="I1251" s="45" t="e">
        <f>_xlfn.XLOOKUP(Tabla12[[#This Row],[nodoc]],'[1]Temporales 2022'!$B$146:$B$362,'[1]Temporales 2022'!$F$146:$F$362)</f>
        <v>#N/A</v>
      </c>
      <c r="J1251" s="45" t="e">
        <f>_xlfn.XLOOKUP(Tabla12[[#This Row],[nodoc]],'[1]Temporales 2022'!$B$146:$B$362,'[1]Temporales 2022'!$G$146:$G$362)</f>
        <v>#N/A</v>
      </c>
      <c r="K1251" s="43">
        <v>10000</v>
      </c>
      <c r="L1251" s="50">
        <v>0</v>
      </c>
      <c r="M1251" s="50"/>
      <c r="N1251" s="50"/>
      <c r="O1251" s="44">
        <f>+Tabla12[[#This Row],[sbruto]]-Tabla12[[#This Row],[Impuesto Sobre la R]]-Tabla12[[#This Row],[Seguro Familiar de]]-Tabla12[[#This Row],[AFP]]-Tabla12[[#This Row],[sneto]]</f>
        <v>0</v>
      </c>
      <c r="P1251" s="41">
        <v>10000</v>
      </c>
      <c r="Q1251" s="15" t="str" cm="1">
        <f t="array" ref="Q1251">_xlfn.XLOOKUP(Tabla12[[#This Row],[codigo]],Tabla5[codigo],LEFT(Tabla5[Genero],1))</f>
        <v>M</v>
      </c>
      <c r="R1251" s="15" t="str">
        <f>_xlfn.XLOOKUP(Tabla12[[#This Row],[codigo]],Tabla5[codigo],Tabla5[Lugar Funciones Codigo])</f>
        <v>01.83</v>
      </c>
    </row>
    <row r="1252" spans="1:18">
      <c r="A1252" s="40" t="s">
        <v>3357</v>
      </c>
      <c r="B1252" s="40" t="str">
        <f t="shared" si="19"/>
        <v>2.1.2.2.0540202127866</v>
      </c>
      <c r="C1252" s="40" t="str">
        <f>_xlfn.XLOOKUP(A1252,ctas[Tipo Empleado],ctas[cta])</f>
        <v>2.1.2.2.05</v>
      </c>
      <c r="D1252" s="40" t="s">
        <v>3323</v>
      </c>
      <c r="E1252" s="40" t="e">
        <f>_xlfn.XLOOKUP(Tabla12[[#This Row],[codigo]],Tabla5[codigo],Tabla5[Empleado])</f>
        <v>#N/A</v>
      </c>
      <c r="F1252" s="40" t="e">
        <f>_xlfn.XLOOKUP(Tabla12[[#This Row],[codigo]],Tabla5[codigo],Tabla5[Cargo])</f>
        <v>#N/A</v>
      </c>
      <c r="G1252" s="40" t="e">
        <f>_xlfn.XLOOKUP(Tabla12[[#This Row],[codigo]],Tabla5[codigo],Tabla5[Lugar Funciones])</f>
        <v>#N/A</v>
      </c>
      <c r="H1252" s="45" t="str">
        <f>Tabla12[[#This Row],[TIPO]]</f>
        <v>PERSONAL DE VIGILANCIA</v>
      </c>
      <c r="I1252" s="45" t="e">
        <f>_xlfn.XLOOKUP(Tabla12[[#This Row],[nodoc]],'[1]Temporales 2022'!$B$146:$B$362,'[1]Temporales 2022'!$F$146:$F$362)</f>
        <v>#N/A</v>
      </c>
      <c r="J1252" s="45" t="e">
        <f>_xlfn.XLOOKUP(Tabla12[[#This Row],[nodoc]],'[1]Temporales 2022'!$B$146:$B$362,'[1]Temporales 2022'!$G$146:$G$362)</f>
        <v>#N/A</v>
      </c>
      <c r="K1252" s="43">
        <v>10000</v>
      </c>
      <c r="L1252" s="46">
        <v>0</v>
      </c>
      <c r="M1252" s="50"/>
      <c r="N1252" s="50"/>
      <c r="O1252" s="44">
        <f>+Tabla12[[#This Row],[sbruto]]-Tabla12[[#This Row],[Impuesto Sobre la R]]-Tabla12[[#This Row],[Seguro Familiar de]]-Tabla12[[#This Row],[AFP]]-Tabla12[[#This Row],[sneto]]</f>
        <v>0</v>
      </c>
      <c r="P1252" s="41">
        <v>10000</v>
      </c>
      <c r="Q1252" s="15" t="e" cm="1">
        <f t="array" ref="Q1252">_xlfn.XLOOKUP(Tabla12[[#This Row],[codigo]],Tabla5[codigo],LEFT(Tabla5[Genero],1))</f>
        <v>#N/A</v>
      </c>
      <c r="R1252" s="15" t="e">
        <f>_xlfn.XLOOKUP(Tabla12[[#This Row],[codigo]],Tabla5[codigo],Tabla5[Lugar Funciones Codigo])</f>
        <v>#N/A</v>
      </c>
    </row>
    <row r="1253" spans="1:18">
      <c r="A1253" s="40" t="s">
        <v>3357</v>
      </c>
      <c r="B1253" s="40" t="str">
        <f t="shared" si="19"/>
        <v>2.1.2.2.0501100428612</v>
      </c>
      <c r="C1253" s="40" t="str">
        <f>_xlfn.XLOOKUP(A1253,ctas[Tipo Empleado],ctas[cta])</f>
        <v>2.1.2.2.05</v>
      </c>
      <c r="D1253" s="40" t="s">
        <v>3158</v>
      </c>
      <c r="E1253" s="40" t="str">
        <f>_xlfn.XLOOKUP(Tabla12[[#This Row],[codigo]],Tabla5[codigo],Tabla5[Empleado])</f>
        <v>ANTONY MATEO VALDEZ</v>
      </c>
      <c r="F1253" s="40" t="str">
        <f>_xlfn.XLOOKUP(Tabla12[[#This Row],[codigo]],Tabla5[codigo],Tabla5[Cargo])</f>
        <v>SEGURIDAD MILITAR</v>
      </c>
      <c r="G1253" s="40" t="str">
        <f>_xlfn.XLOOKUP(Tabla12[[#This Row],[codigo]],Tabla5[codigo],Tabla5[Lugar Funciones])</f>
        <v>MINISTERIO DE CULTURA</v>
      </c>
      <c r="H1253" s="45" t="str">
        <f>Tabla12[[#This Row],[TIPO]]</f>
        <v>PERSONAL DE VIGILANCIA</v>
      </c>
      <c r="I1253" s="45" t="e">
        <f>_xlfn.XLOOKUP(Tabla12[[#This Row],[nodoc]],'[1]Temporales 2022'!$B$146:$B$362,'[1]Temporales 2022'!$F$146:$F$362)</f>
        <v>#N/A</v>
      </c>
      <c r="J1253" s="45" t="e">
        <f>_xlfn.XLOOKUP(Tabla12[[#This Row],[nodoc]],'[1]Temporales 2022'!$B$146:$B$362,'[1]Temporales 2022'!$G$146:$G$362)</f>
        <v>#N/A</v>
      </c>
      <c r="K1253" s="43">
        <v>10000</v>
      </c>
      <c r="L1253" s="50">
        <v>0</v>
      </c>
      <c r="M1253" s="50"/>
      <c r="N1253" s="50"/>
      <c r="O1253" s="44">
        <f>+Tabla12[[#This Row],[sbruto]]-Tabla12[[#This Row],[Impuesto Sobre la R]]-Tabla12[[#This Row],[Seguro Familiar de]]-Tabla12[[#This Row],[AFP]]-Tabla12[[#This Row],[sneto]]</f>
        <v>0</v>
      </c>
      <c r="P1253" s="41">
        <v>10000</v>
      </c>
      <c r="Q1253" s="15" t="str" cm="1">
        <f t="array" ref="Q1253">_xlfn.XLOOKUP(Tabla12[[#This Row],[codigo]],Tabla5[codigo],LEFT(Tabla5[Genero],1))</f>
        <v>M</v>
      </c>
      <c r="R1253" s="15" t="str">
        <f>_xlfn.XLOOKUP(Tabla12[[#This Row],[codigo]],Tabla5[codigo],Tabla5[Lugar Funciones Codigo])</f>
        <v>01.83</v>
      </c>
    </row>
    <row r="1254" spans="1:18">
      <c r="A1254" s="40" t="s">
        <v>3357</v>
      </c>
      <c r="B1254" s="40" t="str">
        <f t="shared" si="19"/>
        <v>2.1.2.2.0540228094617</v>
      </c>
      <c r="C1254" s="40" t="str">
        <f>_xlfn.XLOOKUP(A1254,ctas[Tipo Empleado],ctas[cta])</f>
        <v>2.1.2.2.05</v>
      </c>
      <c r="D1254" s="40" t="s">
        <v>3159</v>
      </c>
      <c r="E1254" s="40" t="str">
        <f>_xlfn.XLOOKUP(Tabla12[[#This Row],[codigo]],Tabla5[codigo],Tabla5[Empleado])</f>
        <v>ANYELINA LORENZO DEL ROSARIO</v>
      </c>
      <c r="F1254" s="40" t="str">
        <f>_xlfn.XLOOKUP(Tabla12[[#This Row],[codigo]],Tabla5[codigo],Tabla5[Cargo])</f>
        <v>SEGURIDAD MILITAR</v>
      </c>
      <c r="G1254" s="40" t="str">
        <f>_xlfn.XLOOKUP(Tabla12[[#This Row],[codigo]],Tabla5[codigo],Tabla5[Lugar Funciones])</f>
        <v>MINISTERIO DE CULTURA</v>
      </c>
      <c r="H1254" s="45" t="str">
        <f>Tabla12[[#This Row],[TIPO]]</f>
        <v>PERSONAL DE VIGILANCIA</v>
      </c>
      <c r="I1254" s="45" t="e">
        <f>_xlfn.XLOOKUP(Tabla12[[#This Row],[nodoc]],'[1]Temporales 2022'!$B$146:$B$362,'[1]Temporales 2022'!$F$146:$F$362)</f>
        <v>#N/A</v>
      </c>
      <c r="J1254" s="45" t="e">
        <f>_xlfn.XLOOKUP(Tabla12[[#This Row],[nodoc]],'[1]Temporales 2022'!$B$146:$B$362,'[1]Temporales 2022'!$G$146:$G$362)</f>
        <v>#N/A</v>
      </c>
      <c r="K1254" s="43">
        <v>10000</v>
      </c>
      <c r="L1254" s="46">
        <v>0</v>
      </c>
      <c r="M1254" s="50"/>
      <c r="N1254" s="50"/>
      <c r="O1254" s="44">
        <f>+Tabla12[[#This Row],[sbruto]]-Tabla12[[#This Row],[Impuesto Sobre la R]]-Tabla12[[#This Row],[Seguro Familiar de]]-Tabla12[[#This Row],[AFP]]-Tabla12[[#This Row],[sneto]]</f>
        <v>0</v>
      </c>
      <c r="P1254" s="41">
        <v>10000</v>
      </c>
      <c r="Q1254" s="15" t="str" cm="1">
        <f t="array" ref="Q1254">_xlfn.XLOOKUP(Tabla12[[#This Row],[codigo]],Tabla5[codigo],LEFT(Tabla5[Genero],1))</f>
        <v>F</v>
      </c>
      <c r="R1254" s="15" t="str">
        <f>_xlfn.XLOOKUP(Tabla12[[#This Row],[codigo]],Tabla5[codigo],Tabla5[Lugar Funciones Codigo])</f>
        <v>01.83</v>
      </c>
    </row>
    <row r="1255" spans="1:18">
      <c r="A1255" s="40" t="s">
        <v>3357</v>
      </c>
      <c r="B1255" s="40" t="str">
        <f t="shared" si="19"/>
        <v>2.1.2.2.0540220916056</v>
      </c>
      <c r="C1255" s="40" t="str">
        <f>_xlfn.XLOOKUP(A1255,ctas[Tipo Empleado],ctas[cta])</f>
        <v>2.1.2.2.05</v>
      </c>
      <c r="D1255" s="40" t="s">
        <v>3161</v>
      </c>
      <c r="E1255" s="40" t="str">
        <f>_xlfn.XLOOKUP(Tabla12[[#This Row],[codigo]],Tabla5[codigo],Tabla5[Empleado])</f>
        <v>ARQUIMEDES OZUNA BELLO</v>
      </c>
      <c r="F1255" s="40" t="str">
        <f>_xlfn.XLOOKUP(Tabla12[[#This Row],[codigo]],Tabla5[codigo],Tabla5[Cargo])</f>
        <v>SEGURIDAD MILITAR</v>
      </c>
      <c r="G1255" s="40" t="str">
        <f>_xlfn.XLOOKUP(Tabla12[[#This Row],[codigo]],Tabla5[codigo],Tabla5[Lugar Funciones])</f>
        <v>MINISTERIO DE CULTURA</v>
      </c>
      <c r="H1255" s="45" t="str">
        <f>Tabla12[[#This Row],[TIPO]]</f>
        <v>PERSONAL DE VIGILANCIA</v>
      </c>
      <c r="I1255" s="45" t="e">
        <f>_xlfn.XLOOKUP(Tabla12[[#This Row],[nodoc]],'[1]Temporales 2022'!$B$146:$B$362,'[1]Temporales 2022'!$F$146:$F$362)</f>
        <v>#N/A</v>
      </c>
      <c r="J1255" s="45" t="e">
        <f>_xlfn.XLOOKUP(Tabla12[[#This Row],[nodoc]],'[1]Temporales 2022'!$B$146:$B$362,'[1]Temporales 2022'!$G$146:$G$362)</f>
        <v>#N/A</v>
      </c>
      <c r="K1255" s="43">
        <v>10000</v>
      </c>
      <c r="L1255" s="50">
        <v>0</v>
      </c>
      <c r="M1255" s="50"/>
      <c r="N1255" s="50"/>
      <c r="O1255" s="44">
        <f>+Tabla12[[#This Row],[sbruto]]-Tabla12[[#This Row],[Impuesto Sobre la R]]-Tabla12[[#This Row],[Seguro Familiar de]]-Tabla12[[#This Row],[AFP]]-Tabla12[[#This Row],[sneto]]</f>
        <v>0</v>
      </c>
      <c r="P1255" s="41">
        <v>10000</v>
      </c>
      <c r="Q1255" s="15" t="str" cm="1">
        <f t="array" ref="Q1255">_xlfn.XLOOKUP(Tabla12[[#This Row],[codigo]],Tabla5[codigo],LEFT(Tabla5[Genero],1))</f>
        <v>M</v>
      </c>
      <c r="R1255" s="15" t="str">
        <f>_xlfn.XLOOKUP(Tabla12[[#This Row],[codigo]],Tabla5[codigo],Tabla5[Lugar Funciones Codigo])</f>
        <v>01.83</v>
      </c>
    </row>
    <row r="1256" spans="1:18">
      <c r="A1256" s="40" t="s">
        <v>3357</v>
      </c>
      <c r="B1256" s="40" t="str">
        <f t="shared" si="19"/>
        <v>2.1.2.2.0540228408106</v>
      </c>
      <c r="C1256" s="40" t="str">
        <f>_xlfn.XLOOKUP(A1256,ctas[Tipo Empleado],ctas[cta])</f>
        <v>2.1.2.2.05</v>
      </c>
      <c r="D1256" s="40" t="s">
        <v>3162</v>
      </c>
      <c r="E1256" s="40" t="str">
        <f>_xlfn.XLOOKUP(Tabla12[[#This Row],[codigo]],Tabla5[codigo],Tabla5[Empleado])</f>
        <v>CAMILA ROCIO SANTOS CUSTODIO</v>
      </c>
      <c r="F1256" s="40" t="str">
        <f>_xlfn.XLOOKUP(Tabla12[[#This Row],[codigo]],Tabla5[codigo],Tabla5[Cargo])</f>
        <v>SEGURIDAD MILITAR</v>
      </c>
      <c r="G1256" s="40" t="str">
        <f>_xlfn.XLOOKUP(Tabla12[[#This Row],[codigo]],Tabla5[codigo],Tabla5[Lugar Funciones])</f>
        <v>MINISTERIO DE CULTURA</v>
      </c>
      <c r="H1256" s="45" t="str">
        <f>Tabla12[[#This Row],[TIPO]]</f>
        <v>PERSONAL DE VIGILANCIA</v>
      </c>
      <c r="I1256" s="45" t="e">
        <f>_xlfn.XLOOKUP(Tabla12[[#This Row],[nodoc]],'[1]Temporales 2022'!$B$146:$B$362,'[1]Temporales 2022'!$F$146:$F$362)</f>
        <v>#N/A</v>
      </c>
      <c r="J1256" s="45" t="e">
        <f>_xlfn.XLOOKUP(Tabla12[[#This Row],[nodoc]],'[1]Temporales 2022'!$B$146:$B$362,'[1]Temporales 2022'!$G$146:$G$362)</f>
        <v>#N/A</v>
      </c>
      <c r="K1256" s="43">
        <v>10000</v>
      </c>
      <c r="L1256" s="46">
        <v>0</v>
      </c>
      <c r="M1256" s="50"/>
      <c r="N1256" s="50"/>
      <c r="O1256" s="44">
        <f>+Tabla12[[#This Row],[sbruto]]-Tabla12[[#This Row],[Impuesto Sobre la R]]-Tabla12[[#This Row],[Seguro Familiar de]]-Tabla12[[#This Row],[AFP]]-Tabla12[[#This Row],[sneto]]</f>
        <v>0</v>
      </c>
      <c r="P1256" s="41">
        <v>10000</v>
      </c>
      <c r="Q1256" s="15" t="str" cm="1">
        <f t="array" ref="Q1256">_xlfn.XLOOKUP(Tabla12[[#This Row],[codigo]],Tabla5[codigo],LEFT(Tabla5[Genero],1))</f>
        <v>F</v>
      </c>
      <c r="R1256" s="15" t="str">
        <f>_xlfn.XLOOKUP(Tabla12[[#This Row],[codigo]],Tabla5[codigo],Tabla5[Lugar Funciones Codigo])</f>
        <v>01.83</v>
      </c>
    </row>
    <row r="1257" spans="1:18">
      <c r="A1257" s="40" t="s">
        <v>3357</v>
      </c>
      <c r="B1257" s="40" t="str">
        <f t="shared" si="19"/>
        <v>2.1.2.2.0540226632533</v>
      </c>
      <c r="C1257" s="40" t="str">
        <f>_xlfn.XLOOKUP(A1257,ctas[Tipo Empleado],ctas[cta])</f>
        <v>2.1.2.2.05</v>
      </c>
      <c r="D1257" s="40" t="s">
        <v>3163</v>
      </c>
      <c r="E1257" s="40" t="str">
        <f>_xlfn.XLOOKUP(Tabla12[[#This Row],[codigo]],Tabla5[codigo],Tabla5[Empleado])</f>
        <v>CARLOS ALBERTO LEYBA TOLENTINO</v>
      </c>
      <c r="F1257" s="40" t="str">
        <f>_xlfn.XLOOKUP(Tabla12[[#This Row],[codigo]],Tabla5[codigo],Tabla5[Cargo])</f>
        <v>SEGURIDAD MILITAR</v>
      </c>
      <c r="G1257" s="40" t="str">
        <f>_xlfn.XLOOKUP(Tabla12[[#This Row],[codigo]],Tabla5[codigo],Tabla5[Lugar Funciones])</f>
        <v>MINISTERIO DE CULTURA</v>
      </c>
      <c r="H1257" s="45" t="str">
        <f>Tabla12[[#This Row],[TIPO]]</f>
        <v>PERSONAL DE VIGILANCIA</v>
      </c>
      <c r="I1257" s="45" t="e">
        <f>_xlfn.XLOOKUP(Tabla12[[#This Row],[nodoc]],'[1]Temporales 2022'!$B$146:$B$362,'[1]Temporales 2022'!$F$146:$F$362)</f>
        <v>#N/A</v>
      </c>
      <c r="J1257" s="45" t="e">
        <f>_xlfn.XLOOKUP(Tabla12[[#This Row],[nodoc]],'[1]Temporales 2022'!$B$146:$B$362,'[1]Temporales 2022'!$G$146:$G$362)</f>
        <v>#N/A</v>
      </c>
      <c r="K1257" s="43">
        <v>10000</v>
      </c>
      <c r="L1257" s="46">
        <v>0</v>
      </c>
      <c r="M1257" s="50"/>
      <c r="N1257" s="50"/>
      <c r="O1257" s="44">
        <f>+Tabla12[[#This Row],[sbruto]]-Tabla12[[#This Row],[Impuesto Sobre la R]]-Tabla12[[#This Row],[Seguro Familiar de]]-Tabla12[[#This Row],[AFP]]-Tabla12[[#This Row],[sneto]]</f>
        <v>0</v>
      </c>
      <c r="P1257" s="41">
        <v>10000</v>
      </c>
      <c r="Q1257" s="15" t="str" cm="1">
        <f t="array" ref="Q1257">_xlfn.XLOOKUP(Tabla12[[#This Row],[codigo]],Tabla5[codigo],LEFT(Tabla5[Genero],1))</f>
        <v>M</v>
      </c>
      <c r="R1257" s="15" t="str">
        <f>_xlfn.XLOOKUP(Tabla12[[#This Row],[codigo]],Tabla5[codigo],Tabla5[Lugar Funciones Codigo])</f>
        <v>01.83</v>
      </c>
    </row>
    <row r="1258" spans="1:18">
      <c r="A1258" s="40" t="s">
        <v>3357</v>
      </c>
      <c r="B1258" s="40" t="str">
        <f t="shared" si="19"/>
        <v>2.1.2.2.0504900803133</v>
      </c>
      <c r="C1258" s="40" t="str">
        <f>_xlfn.XLOOKUP(A1258,ctas[Tipo Empleado],ctas[cta])</f>
        <v>2.1.2.2.05</v>
      </c>
      <c r="D1258" s="40" t="s">
        <v>3164</v>
      </c>
      <c r="E1258" s="40" t="str">
        <f>_xlfn.XLOOKUP(Tabla12[[#This Row],[codigo]],Tabla5[codigo],Tabla5[Empleado])</f>
        <v>CARLOS ALBERTO MIRAMBEAUX MARTINEZ</v>
      </c>
      <c r="F1258" s="40" t="str">
        <f>_xlfn.XLOOKUP(Tabla12[[#This Row],[codigo]],Tabla5[codigo],Tabla5[Cargo])</f>
        <v>SEGURIDAD MILITAR</v>
      </c>
      <c r="G1258" s="40" t="str">
        <f>_xlfn.XLOOKUP(Tabla12[[#This Row],[codigo]],Tabla5[codigo],Tabla5[Lugar Funciones])</f>
        <v>MINISTERIO DE CULTURA</v>
      </c>
      <c r="H1258" s="45" t="str">
        <f>Tabla12[[#This Row],[TIPO]]</f>
        <v>PERSONAL DE VIGILANCIA</v>
      </c>
      <c r="I1258" s="45" t="e">
        <f>_xlfn.XLOOKUP(Tabla12[[#This Row],[nodoc]],'[1]Temporales 2022'!$B$146:$B$362,'[1]Temporales 2022'!$F$146:$F$362)</f>
        <v>#N/A</v>
      </c>
      <c r="J1258" s="45" t="e">
        <f>_xlfn.XLOOKUP(Tabla12[[#This Row],[nodoc]],'[1]Temporales 2022'!$B$146:$B$362,'[1]Temporales 2022'!$G$146:$G$362)</f>
        <v>#N/A</v>
      </c>
      <c r="K1258" s="43">
        <v>10000</v>
      </c>
      <c r="L1258" s="50">
        <v>0</v>
      </c>
      <c r="M1258" s="50"/>
      <c r="N1258" s="50"/>
      <c r="O1258" s="44">
        <f>+Tabla12[[#This Row],[sbruto]]-Tabla12[[#This Row],[Impuesto Sobre la R]]-Tabla12[[#This Row],[Seguro Familiar de]]-Tabla12[[#This Row],[AFP]]-Tabla12[[#This Row],[sneto]]</f>
        <v>0</v>
      </c>
      <c r="P1258" s="41">
        <v>10000</v>
      </c>
      <c r="Q1258" s="15" t="str" cm="1">
        <f t="array" ref="Q1258">_xlfn.XLOOKUP(Tabla12[[#This Row],[codigo]],Tabla5[codigo],LEFT(Tabla5[Genero],1))</f>
        <v>M</v>
      </c>
      <c r="R1258" s="15" t="str">
        <f>_xlfn.XLOOKUP(Tabla12[[#This Row],[codigo]],Tabla5[codigo],Tabla5[Lugar Funciones Codigo])</f>
        <v>01.83</v>
      </c>
    </row>
    <row r="1259" spans="1:18">
      <c r="A1259" s="40" t="s">
        <v>3357</v>
      </c>
      <c r="B1259" s="40" t="str">
        <f t="shared" si="19"/>
        <v>2.1.2.2.0501600172157</v>
      </c>
      <c r="C1259" s="40" t="str">
        <f>_xlfn.XLOOKUP(A1259,ctas[Tipo Empleado],ctas[cta])</f>
        <v>2.1.2.2.05</v>
      </c>
      <c r="D1259" s="40" t="s">
        <v>3166</v>
      </c>
      <c r="E1259" s="40" t="str">
        <f>_xlfn.XLOOKUP(Tabla12[[#This Row],[codigo]],Tabla5[codigo],Tabla5[Empleado])</f>
        <v>CARLOS MANUEL ANGOMAS DICENT</v>
      </c>
      <c r="F1259" s="40" t="str">
        <f>_xlfn.XLOOKUP(Tabla12[[#This Row],[codigo]],Tabla5[codigo],Tabla5[Cargo])</f>
        <v>SEGURIDAD MILITAR</v>
      </c>
      <c r="G1259" s="40" t="str">
        <f>_xlfn.XLOOKUP(Tabla12[[#This Row],[codigo]],Tabla5[codigo],Tabla5[Lugar Funciones])</f>
        <v>MINISTERIO DE CULTURA</v>
      </c>
      <c r="H1259" s="45" t="str">
        <f>Tabla12[[#This Row],[TIPO]]</f>
        <v>PERSONAL DE VIGILANCIA</v>
      </c>
      <c r="I1259" s="45" t="e">
        <f>_xlfn.XLOOKUP(Tabla12[[#This Row],[nodoc]],'[1]Temporales 2022'!$B$146:$B$362,'[1]Temporales 2022'!$F$146:$F$362)</f>
        <v>#N/A</v>
      </c>
      <c r="J1259" s="45" t="e">
        <f>_xlfn.XLOOKUP(Tabla12[[#This Row],[nodoc]],'[1]Temporales 2022'!$B$146:$B$362,'[1]Temporales 2022'!$G$146:$G$362)</f>
        <v>#N/A</v>
      </c>
      <c r="K1259" s="43">
        <v>10000</v>
      </c>
      <c r="L1259" s="50">
        <v>0</v>
      </c>
      <c r="M1259" s="50"/>
      <c r="N1259" s="50"/>
      <c r="O1259" s="44">
        <f>+Tabla12[[#This Row],[sbruto]]-Tabla12[[#This Row],[Impuesto Sobre la R]]-Tabla12[[#This Row],[Seguro Familiar de]]-Tabla12[[#This Row],[AFP]]-Tabla12[[#This Row],[sneto]]</f>
        <v>0</v>
      </c>
      <c r="P1259" s="41">
        <v>10000</v>
      </c>
      <c r="Q1259" s="15" t="str" cm="1">
        <f t="array" ref="Q1259">_xlfn.XLOOKUP(Tabla12[[#This Row],[codigo]],Tabla5[codigo],LEFT(Tabla5[Genero],1))</f>
        <v>M</v>
      </c>
      <c r="R1259" s="15" t="str">
        <f>_xlfn.XLOOKUP(Tabla12[[#This Row],[codigo]],Tabla5[codigo],Tabla5[Lugar Funciones Codigo])</f>
        <v>01.83</v>
      </c>
    </row>
    <row r="1260" spans="1:18">
      <c r="A1260" s="40" t="s">
        <v>3357</v>
      </c>
      <c r="B1260" s="40" t="str">
        <f t="shared" si="19"/>
        <v>2.1.2.2.0500116589078</v>
      </c>
      <c r="C1260" s="40" t="str">
        <f>_xlfn.XLOOKUP(A1260,ctas[Tipo Empleado],ctas[cta])</f>
        <v>2.1.2.2.05</v>
      </c>
      <c r="D1260" s="40" t="s">
        <v>3170</v>
      </c>
      <c r="E1260" s="40" t="str">
        <f>_xlfn.XLOOKUP(Tabla12[[#This Row],[codigo]],Tabla5[codigo],Tabla5[Empleado])</f>
        <v>CLAUDIA ALTAGRACIA CLARK NUÑEZ</v>
      </c>
      <c r="F1260" s="40" t="str">
        <f>_xlfn.XLOOKUP(Tabla12[[#This Row],[codigo]],Tabla5[codigo],Tabla5[Cargo])</f>
        <v>SEGURIDAD MILITAR</v>
      </c>
      <c r="G1260" s="40" t="str">
        <f>_xlfn.XLOOKUP(Tabla12[[#This Row],[codigo]],Tabla5[codigo],Tabla5[Lugar Funciones])</f>
        <v>MINISTERIO DE CULTURA</v>
      </c>
      <c r="H1260" s="45" t="str">
        <f>Tabla12[[#This Row],[TIPO]]</f>
        <v>PERSONAL DE VIGILANCIA</v>
      </c>
      <c r="I1260" s="45" t="e">
        <f>_xlfn.XLOOKUP(Tabla12[[#This Row],[nodoc]],'[1]Temporales 2022'!$B$146:$B$362,'[1]Temporales 2022'!$F$146:$F$362)</f>
        <v>#N/A</v>
      </c>
      <c r="J1260" s="45" t="e">
        <f>_xlfn.XLOOKUP(Tabla12[[#This Row],[nodoc]],'[1]Temporales 2022'!$B$146:$B$362,'[1]Temporales 2022'!$G$146:$G$362)</f>
        <v>#N/A</v>
      </c>
      <c r="K1260" s="43">
        <v>10000</v>
      </c>
      <c r="L1260" s="50">
        <v>0</v>
      </c>
      <c r="M1260" s="50"/>
      <c r="N1260" s="50"/>
      <c r="O1260" s="44">
        <f>+Tabla12[[#This Row],[sbruto]]-Tabla12[[#This Row],[Impuesto Sobre la R]]-Tabla12[[#This Row],[Seguro Familiar de]]-Tabla12[[#This Row],[AFP]]-Tabla12[[#This Row],[sneto]]</f>
        <v>0</v>
      </c>
      <c r="P1260" s="41">
        <v>10000</v>
      </c>
      <c r="Q1260" s="15" t="str" cm="1">
        <f t="array" ref="Q1260">_xlfn.XLOOKUP(Tabla12[[#This Row],[codigo]],Tabla5[codigo],LEFT(Tabla5[Genero],1))</f>
        <v>F</v>
      </c>
      <c r="R1260" s="15" t="str">
        <f>_xlfn.XLOOKUP(Tabla12[[#This Row],[codigo]],Tabla5[codigo],Tabla5[Lugar Funciones Codigo])</f>
        <v>01.83</v>
      </c>
    </row>
    <row r="1261" spans="1:18">
      <c r="A1261" s="40" t="s">
        <v>3357</v>
      </c>
      <c r="B1261" s="40" t="str">
        <f t="shared" si="19"/>
        <v>2.1.2.2.0500112267885</v>
      </c>
      <c r="C1261" s="40" t="str">
        <f>_xlfn.XLOOKUP(A1261,ctas[Tipo Empleado],ctas[cta])</f>
        <v>2.1.2.2.05</v>
      </c>
      <c r="D1261" s="40" t="s">
        <v>3171</v>
      </c>
      <c r="E1261" s="40" t="str">
        <f>_xlfn.XLOOKUP(Tabla12[[#This Row],[codigo]],Tabla5[codigo],Tabla5[Empleado])</f>
        <v>CYNTHIA ALEJANDRA CRUZ MONTERO</v>
      </c>
      <c r="F1261" s="40" t="str">
        <f>_xlfn.XLOOKUP(Tabla12[[#This Row],[codigo]],Tabla5[codigo],Tabla5[Cargo])</f>
        <v>SEGURIDAD MILITAR</v>
      </c>
      <c r="G1261" s="40" t="str">
        <f>_xlfn.XLOOKUP(Tabla12[[#This Row],[codigo]],Tabla5[codigo],Tabla5[Lugar Funciones])</f>
        <v>MINISTERIO DE CULTURA</v>
      </c>
      <c r="H1261" s="45" t="str">
        <f>Tabla12[[#This Row],[TIPO]]</f>
        <v>PERSONAL DE VIGILANCIA</v>
      </c>
      <c r="I1261" s="45" t="e">
        <f>_xlfn.XLOOKUP(Tabla12[[#This Row],[nodoc]],'[1]Temporales 2022'!$B$146:$B$362,'[1]Temporales 2022'!$F$146:$F$362)</f>
        <v>#N/A</v>
      </c>
      <c r="J1261" s="45" t="e">
        <f>_xlfn.XLOOKUP(Tabla12[[#This Row],[nodoc]],'[1]Temporales 2022'!$B$146:$B$362,'[1]Temporales 2022'!$G$146:$G$362)</f>
        <v>#N/A</v>
      </c>
      <c r="K1261" s="43">
        <v>10000</v>
      </c>
      <c r="L1261" s="50">
        <v>0</v>
      </c>
      <c r="M1261" s="50"/>
      <c r="N1261" s="50"/>
      <c r="O1261" s="44">
        <f>+Tabla12[[#This Row],[sbruto]]-Tabla12[[#This Row],[Impuesto Sobre la R]]-Tabla12[[#This Row],[Seguro Familiar de]]-Tabla12[[#This Row],[AFP]]-Tabla12[[#This Row],[sneto]]</f>
        <v>0</v>
      </c>
      <c r="P1261" s="41">
        <v>10000</v>
      </c>
      <c r="Q1261" s="15" t="str" cm="1">
        <f t="array" ref="Q1261">_xlfn.XLOOKUP(Tabla12[[#This Row],[codigo]],Tabla5[codigo],LEFT(Tabla5[Genero],1))</f>
        <v>F</v>
      </c>
      <c r="R1261" s="15" t="str">
        <f>_xlfn.XLOOKUP(Tabla12[[#This Row],[codigo]],Tabla5[codigo],Tabla5[Lugar Funciones Codigo])</f>
        <v>01.83</v>
      </c>
    </row>
    <row r="1262" spans="1:18">
      <c r="A1262" s="40" t="s">
        <v>3357</v>
      </c>
      <c r="B1262" s="40" t="str">
        <f t="shared" si="19"/>
        <v>2.1.2.2.0540240375317</v>
      </c>
      <c r="C1262" s="40" t="str">
        <f>_xlfn.XLOOKUP(A1262,ctas[Tipo Empleado],ctas[cta])</f>
        <v>2.1.2.2.05</v>
      </c>
      <c r="D1262" s="40" t="s">
        <v>3172</v>
      </c>
      <c r="E1262" s="40" t="str">
        <f>_xlfn.XLOOKUP(Tabla12[[#This Row],[codigo]],Tabla5[codigo],Tabla5[Empleado])</f>
        <v>DARWIN JOSE HEREDIA INOA</v>
      </c>
      <c r="F1262" s="40" t="str">
        <f>_xlfn.XLOOKUP(Tabla12[[#This Row],[codigo]],Tabla5[codigo],Tabla5[Cargo])</f>
        <v>SEGURIDAD MILITAR</v>
      </c>
      <c r="G1262" s="40" t="str">
        <f>_xlfn.XLOOKUP(Tabla12[[#This Row],[codigo]],Tabla5[codigo],Tabla5[Lugar Funciones])</f>
        <v>MINISTERIO DE CULTURA</v>
      </c>
      <c r="H1262" s="45" t="str">
        <f>Tabla12[[#This Row],[TIPO]]</f>
        <v>PERSONAL DE VIGILANCIA</v>
      </c>
      <c r="I1262" s="45" t="e">
        <f>_xlfn.XLOOKUP(Tabla12[[#This Row],[nodoc]],'[1]Temporales 2022'!$B$146:$B$362,'[1]Temporales 2022'!$F$146:$F$362)</f>
        <v>#N/A</v>
      </c>
      <c r="J1262" s="45" t="e">
        <f>_xlfn.XLOOKUP(Tabla12[[#This Row],[nodoc]],'[1]Temporales 2022'!$B$146:$B$362,'[1]Temporales 2022'!$G$146:$G$362)</f>
        <v>#N/A</v>
      </c>
      <c r="K1262" s="43">
        <v>10000</v>
      </c>
      <c r="L1262" s="50">
        <v>0</v>
      </c>
      <c r="M1262" s="50"/>
      <c r="N1262" s="50"/>
      <c r="O1262" s="44">
        <f>+Tabla12[[#This Row],[sbruto]]-Tabla12[[#This Row],[Impuesto Sobre la R]]-Tabla12[[#This Row],[Seguro Familiar de]]-Tabla12[[#This Row],[AFP]]-Tabla12[[#This Row],[sneto]]</f>
        <v>0</v>
      </c>
      <c r="P1262" s="41">
        <v>10000</v>
      </c>
      <c r="Q1262" s="15" t="str" cm="1">
        <f t="array" ref="Q1262">_xlfn.XLOOKUP(Tabla12[[#This Row],[codigo]],Tabla5[codigo],LEFT(Tabla5[Genero],1))</f>
        <v>M</v>
      </c>
      <c r="R1262" s="15" t="str">
        <f>_xlfn.XLOOKUP(Tabla12[[#This Row],[codigo]],Tabla5[codigo],Tabla5[Lugar Funciones Codigo])</f>
        <v>01.83</v>
      </c>
    </row>
    <row r="1263" spans="1:18">
      <c r="A1263" s="40" t="s">
        <v>3357</v>
      </c>
      <c r="B1263" s="40" t="str">
        <f t="shared" si="19"/>
        <v>2.1.2.2.0500117824664</v>
      </c>
      <c r="C1263" s="40" t="str">
        <f>_xlfn.XLOOKUP(A1263,ctas[Tipo Empleado],ctas[cta])</f>
        <v>2.1.2.2.05</v>
      </c>
      <c r="D1263" s="40" t="s">
        <v>3173</v>
      </c>
      <c r="E1263" s="40" t="str">
        <f>_xlfn.XLOOKUP(Tabla12[[#This Row],[codigo]],Tabla5[codigo],Tabla5[Empleado])</f>
        <v>DEIVI PEREZ RODRIGUEZ</v>
      </c>
      <c r="F1263" s="40" t="str">
        <f>_xlfn.XLOOKUP(Tabla12[[#This Row],[codigo]],Tabla5[codigo],Tabla5[Cargo])</f>
        <v>SEGURIDAD MILITAR</v>
      </c>
      <c r="G1263" s="40" t="str">
        <f>_xlfn.XLOOKUP(Tabla12[[#This Row],[codigo]],Tabla5[codigo],Tabla5[Lugar Funciones])</f>
        <v>MINISTERIO DE CULTURA</v>
      </c>
      <c r="H1263" s="45" t="str">
        <f>Tabla12[[#This Row],[TIPO]]</f>
        <v>PERSONAL DE VIGILANCIA</v>
      </c>
      <c r="I1263" s="45" t="e">
        <f>_xlfn.XLOOKUP(Tabla12[[#This Row],[nodoc]],'[1]Temporales 2022'!$B$146:$B$362,'[1]Temporales 2022'!$F$146:$F$362)</f>
        <v>#N/A</v>
      </c>
      <c r="J1263" s="45" t="e">
        <f>_xlfn.XLOOKUP(Tabla12[[#This Row],[nodoc]],'[1]Temporales 2022'!$B$146:$B$362,'[1]Temporales 2022'!$G$146:$G$362)</f>
        <v>#N/A</v>
      </c>
      <c r="K1263" s="43">
        <v>10000</v>
      </c>
      <c r="L1263" s="50">
        <v>0</v>
      </c>
      <c r="M1263" s="50"/>
      <c r="N1263" s="50"/>
      <c r="O1263" s="44">
        <f>+Tabla12[[#This Row],[sbruto]]-Tabla12[[#This Row],[Impuesto Sobre la R]]-Tabla12[[#This Row],[Seguro Familiar de]]-Tabla12[[#This Row],[AFP]]-Tabla12[[#This Row],[sneto]]</f>
        <v>0</v>
      </c>
      <c r="P1263" s="41">
        <v>10000</v>
      </c>
      <c r="Q1263" s="15" t="str" cm="1">
        <f t="array" ref="Q1263">_xlfn.XLOOKUP(Tabla12[[#This Row],[codigo]],Tabla5[codigo],LEFT(Tabla5[Genero],1))</f>
        <v>M</v>
      </c>
      <c r="R1263" s="15" t="str">
        <f>_xlfn.XLOOKUP(Tabla12[[#This Row],[codigo]],Tabla5[codigo],Tabla5[Lugar Funciones Codigo])</f>
        <v>01.83</v>
      </c>
    </row>
    <row r="1264" spans="1:18">
      <c r="A1264" s="40" t="s">
        <v>3357</v>
      </c>
      <c r="B1264" s="40" t="str">
        <f t="shared" si="19"/>
        <v>2.1.2.2.0540223025673</v>
      </c>
      <c r="C1264" s="40" t="str">
        <f>_xlfn.XLOOKUP(A1264,ctas[Tipo Empleado],ctas[cta])</f>
        <v>2.1.2.2.05</v>
      </c>
      <c r="D1264" s="40" t="s">
        <v>3174</v>
      </c>
      <c r="E1264" s="40" t="str">
        <f>_xlfn.XLOOKUP(Tabla12[[#This Row],[codigo]],Tabla5[codigo],Tabla5[Empleado])</f>
        <v>DERIK RHONNY DILONE GONZALEZ</v>
      </c>
      <c r="F1264" s="40" t="str">
        <f>_xlfn.XLOOKUP(Tabla12[[#This Row],[codigo]],Tabla5[codigo],Tabla5[Cargo])</f>
        <v>SEGURIDAD MILITAR</v>
      </c>
      <c r="G1264" s="40" t="str">
        <f>_xlfn.XLOOKUP(Tabla12[[#This Row],[codigo]],Tabla5[codigo],Tabla5[Lugar Funciones])</f>
        <v>MINISTERIO DE CULTURA</v>
      </c>
      <c r="H1264" s="45" t="str">
        <f>Tabla12[[#This Row],[TIPO]]</f>
        <v>PERSONAL DE VIGILANCIA</v>
      </c>
      <c r="I1264" s="45" t="e">
        <f>_xlfn.XLOOKUP(Tabla12[[#This Row],[nodoc]],'[1]Temporales 2022'!$B$146:$B$362,'[1]Temporales 2022'!$F$146:$F$362)</f>
        <v>#N/A</v>
      </c>
      <c r="J1264" s="45" t="e">
        <f>_xlfn.XLOOKUP(Tabla12[[#This Row],[nodoc]],'[1]Temporales 2022'!$B$146:$B$362,'[1]Temporales 2022'!$G$146:$G$362)</f>
        <v>#N/A</v>
      </c>
      <c r="K1264" s="43">
        <v>10000</v>
      </c>
      <c r="L1264" s="50">
        <v>0</v>
      </c>
      <c r="M1264" s="50"/>
      <c r="N1264" s="50"/>
      <c r="O1264" s="44">
        <f>+Tabla12[[#This Row],[sbruto]]-Tabla12[[#This Row],[Impuesto Sobre la R]]-Tabla12[[#This Row],[Seguro Familiar de]]-Tabla12[[#This Row],[AFP]]-Tabla12[[#This Row],[sneto]]</f>
        <v>0</v>
      </c>
      <c r="P1264" s="41">
        <v>10000</v>
      </c>
      <c r="Q1264" s="15" t="str" cm="1">
        <f t="array" ref="Q1264">_xlfn.XLOOKUP(Tabla12[[#This Row],[codigo]],Tabla5[codigo],LEFT(Tabla5[Genero],1))</f>
        <v>M</v>
      </c>
      <c r="R1264" s="15" t="str">
        <f>_xlfn.XLOOKUP(Tabla12[[#This Row],[codigo]],Tabla5[codigo],Tabla5[Lugar Funciones Codigo])</f>
        <v>01.83</v>
      </c>
    </row>
    <row r="1265" spans="1:18">
      <c r="A1265" s="40" t="s">
        <v>3357</v>
      </c>
      <c r="B1265" s="40" t="str">
        <f t="shared" si="19"/>
        <v>2.1.2.2.0540222789097</v>
      </c>
      <c r="C1265" s="40" t="str">
        <f>_xlfn.XLOOKUP(A1265,ctas[Tipo Empleado],ctas[cta])</f>
        <v>2.1.2.2.05</v>
      </c>
      <c r="D1265" s="40" t="s">
        <v>3176</v>
      </c>
      <c r="E1265" s="40" t="str">
        <f>_xlfn.XLOOKUP(Tabla12[[#This Row],[codigo]],Tabla5[codigo],Tabla5[Empleado])</f>
        <v>DIOGENES CUEVAS SANTANA</v>
      </c>
      <c r="F1265" s="40" t="str">
        <f>_xlfn.XLOOKUP(Tabla12[[#This Row],[codigo]],Tabla5[codigo],Tabla5[Cargo])</f>
        <v>SEGURIDAD MILITAR</v>
      </c>
      <c r="G1265" s="40" t="str">
        <f>_xlfn.XLOOKUP(Tabla12[[#This Row],[codigo]],Tabla5[codigo],Tabla5[Lugar Funciones])</f>
        <v>MINISTERIO DE CULTURA</v>
      </c>
      <c r="H1265" s="45" t="str">
        <f>Tabla12[[#This Row],[TIPO]]</f>
        <v>PERSONAL DE VIGILANCIA</v>
      </c>
      <c r="I1265" s="45" t="e">
        <f>_xlfn.XLOOKUP(Tabla12[[#This Row],[nodoc]],'[1]Temporales 2022'!$B$146:$B$362,'[1]Temporales 2022'!$F$146:$F$362)</f>
        <v>#N/A</v>
      </c>
      <c r="J1265" s="45" t="e">
        <f>_xlfn.XLOOKUP(Tabla12[[#This Row],[nodoc]],'[1]Temporales 2022'!$B$146:$B$362,'[1]Temporales 2022'!$G$146:$G$362)</f>
        <v>#N/A</v>
      </c>
      <c r="K1265" s="43">
        <v>10000</v>
      </c>
      <c r="L1265" s="50">
        <v>0</v>
      </c>
      <c r="M1265" s="50"/>
      <c r="N1265" s="50"/>
      <c r="O1265" s="44">
        <f>+Tabla12[[#This Row],[sbruto]]-Tabla12[[#This Row],[Impuesto Sobre la R]]-Tabla12[[#This Row],[Seguro Familiar de]]-Tabla12[[#This Row],[AFP]]-Tabla12[[#This Row],[sneto]]</f>
        <v>0</v>
      </c>
      <c r="P1265" s="41">
        <v>10000</v>
      </c>
      <c r="Q1265" s="15" t="str" cm="1">
        <f t="array" ref="Q1265">_xlfn.XLOOKUP(Tabla12[[#This Row],[codigo]],Tabla5[codigo],LEFT(Tabla5[Genero],1))</f>
        <v>F</v>
      </c>
      <c r="R1265" s="15" t="str">
        <f>_xlfn.XLOOKUP(Tabla12[[#This Row],[codigo]],Tabla5[codigo],Tabla5[Lugar Funciones Codigo])</f>
        <v>01.83</v>
      </c>
    </row>
    <row r="1266" spans="1:18">
      <c r="A1266" s="40" t="s">
        <v>3357</v>
      </c>
      <c r="B1266" s="40" t="str">
        <f t="shared" si="19"/>
        <v>2.1.2.2.0522800005070</v>
      </c>
      <c r="C1266" s="40" t="str">
        <f>_xlfn.XLOOKUP(A1266,ctas[Tipo Empleado],ctas[cta])</f>
        <v>2.1.2.2.05</v>
      </c>
      <c r="D1266" s="40" t="s">
        <v>3177</v>
      </c>
      <c r="E1266" s="40" t="str">
        <f>_xlfn.XLOOKUP(Tabla12[[#This Row],[codigo]],Tabla5[codigo],Tabla5[Empleado])</f>
        <v>DIONELIN ALCANTARA SOLER</v>
      </c>
      <c r="F1266" s="40" t="str">
        <f>_xlfn.XLOOKUP(Tabla12[[#This Row],[codigo]],Tabla5[codigo],Tabla5[Cargo])</f>
        <v>SEGURIDAD MILITAR</v>
      </c>
      <c r="G1266" s="40" t="str">
        <f>_xlfn.XLOOKUP(Tabla12[[#This Row],[codigo]],Tabla5[codigo],Tabla5[Lugar Funciones])</f>
        <v>MINISTERIO DE CULTURA</v>
      </c>
      <c r="H1266" s="45" t="str">
        <f>Tabla12[[#This Row],[TIPO]]</f>
        <v>PERSONAL DE VIGILANCIA</v>
      </c>
      <c r="I1266" s="45" t="e">
        <f>_xlfn.XLOOKUP(Tabla12[[#This Row],[nodoc]],'[1]Temporales 2022'!$B$146:$B$362,'[1]Temporales 2022'!$F$146:$F$362)</f>
        <v>#N/A</v>
      </c>
      <c r="J1266" s="45" t="e">
        <f>_xlfn.XLOOKUP(Tabla12[[#This Row],[nodoc]],'[1]Temporales 2022'!$B$146:$B$362,'[1]Temporales 2022'!$G$146:$G$362)</f>
        <v>#N/A</v>
      </c>
      <c r="K1266" s="43">
        <v>10000</v>
      </c>
      <c r="L1266" s="50">
        <v>0</v>
      </c>
      <c r="M1266" s="50"/>
      <c r="N1266" s="50"/>
      <c r="O1266" s="44">
        <f>+Tabla12[[#This Row],[sbruto]]-Tabla12[[#This Row],[Impuesto Sobre la R]]-Tabla12[[#This Row],[Seguro Familiar de]]-Tabla12[[#This Row],[AFP]]-Tabla12[[#This Row],[sneto]]</f>
        <v>0</v>
      </c>
      <c r="P1266" s="41">
        <v>10000</v>
      </c>
      <c r="Q1266" s="15" t="str" cm="1">
        <f t="array" ref="Q1266">_xlfn.XLOOKUP(Tabla12[[#This Row],[codigo]],Tabla5[codigo],LEFT(Tabla5[Genero],1))</f>
        <v>M</v>
      </c>
      <c r="R1266" s="15" t="str">
        <f>_xlfn.XLOOKUP(Tabla12[[#This Row],[codigo]],Tabla5[codigo],Tabla5[Lugar Funciones Codigo])</f>
        <v>01.83</v>
      </c>
    </row>
    <row r="1267" spans="1:18">
      <c r="A1267" s="40" t="s">
        <v>3357</v>
      </c>
      <c r="B1267" s="40" t="str">
        <f t="shared" si="19"/>
        <v>2.1.2.2.0505200086782</v>
      </c>
      <c r="C1267" s="40" t="str">
        <f>_xlfn.XLOOKUP(A1267,ctas[Tipo Empleado],ctas[cta])</f>
        <v>2.1.2.2.05</v>
      </c>
      <c r="D1267" s="40" t="s">
        <v>3180</v>
      </c>
      <c r="E1267" s="40" t="str">
        <f>_xlfn.XLOOKUP(Tabla12[[#This Row],[codigo]],Tabla5[codigo],Tabla5[Empleado])</f>
        <v>EDIS ANDRES DE LA CRUZ SEVERINO</v>
      </c>
      <c r="F1267" s="40" t="str">
        <f>_xlfn.XLOOKUP(Tabla12[[#This Row],[codigo]],Tabla5[codigo],Tabla5[Cargo])</f>
        <v>SEGURIDAD MILITAR</v>
      </c>
      <c r="G1267" s="40" t="str">
        <f>_xlfn.XLOOKUP(Tabla12[[#This Row],[codigo]],Tabla5[codigo],Tabla5[Lugar Funciones])</f>
        <v>MINISTERIO DE CULTURA</v>
      </c>
      <c r="H1267" s="45" t="str">
        <f>Tabla12[[#This Row],[TIPO]]</f>
        <v>PERSONAL DE VIGILANCIA</v>
      </c>
      <c r="I1267" s="45" t="e">
        <f>_xlfn.XLOOKUP(Tabla12[[#This Row],[nodoc]],'[1]Temporales 2022'!$B$146:$B$362,'[1]Temporales 2022'!$F$146:$F$362)</f>
        <v>#N/A</v>
      </c>
      <c r="J1267" s="45" t="e">
        <f>_xlfn.XLOOKUP(Tabla12[[#This Row],[nodoc]],'[1]Temporales 2022'!$B$146:$B$362,'[1]Temporales 2022'!$G$146:$G$362)</f>
        <v>#N/A</v>
      </c>
      <c r="K1267" s="43">
        <v>10000</v>
      </c>
      <c r="L1267" s="50">
        <v>0</v>
      </c>
      <c r="M1267" s="50"/>
      <c r="N1267" s="50"/>
      <c r="O1267" s="44">
        <f>+Tabla12[[#This Row],[sbruto]]-Tabla12[[#This Row],[Impuesto Sobre la R]]-Tabla12[[#This Row],[Seguro Familiar de]]-Tabla12[[#This Row],[AFP]]-Tabla12[[#This Row],[sneto]]</f>
        <v>0</v>
      </c>
      <c r="P1267" s="41">
        <v>10000</v>
      </c>
      <c r="Q1267" s="15" t="str" cm="1">
        <f t="array" ref="Q1267">_xlfn.XLOOKUP(Tabla12[[#This Row],[codigo]],Tabla5[codigo],LEFT(Tabla5[Genero],1))</f>
        <v>M</v>
      </c>
      <c r="R1267" s="15" t="str">
        <f>_xlfn.XLOOKUP(Tabla12[[#This Row],[codigo]],Tabla5[codigo],Tabla5[Lugar Funciones Codigo])</f>
        <v>01.83</v>
      </c>
    </row>
    <row r="1268" spans="1:18">
      <c r="A1268" s="40" t="s">
        <v>3357</v>
      </c>
      <c r="B1268" s="40" t="str">
        <f t="shared" si="19"/>
        <v>2.1.2.2.0501100349081</v>
      </c>
      <c r="C1268" s="40" t="str">
        <f>_xlfn.XLOOKUP(A1268,ctas[Tipo Empleado],ctas[cta])</f>
        <v>2.1.2.2.05</v>
      </c>
      <c r="D1268" s="40" t="s">
        <v>3182</v>
      </c>
      <c r="E1268" s="40" t="str">
        <f>_xlfn.XLOOKUP(Tabla12[[#This Row],[codigo]],Tabla5[codigo],Tabla5[Empleado])</f>
        <v>ELVIS TAPIA QUEZADA</v>
      </c>
      <c r="F1268" s="40" t="str">
        <f>_xlfn.XLOOKUP(Tabla12[[#This Row],[codigo]],Tabla5[codigo],Tabla5[Cargo])</f>
        <v>SEGURIDAD MILITAR</v>
      </c>
      <c r="G1268" s="40" t="str">
        <f>_xlfn.XLOOKUP(Tabla12[[#This Row],[codigo]],Tabla5[codigo],Tabla5[Lugar Funciones])</f>
        <v>MINISTERIO DE CULTURA</v>
      </c>
      <c r="H1268" s="45" t="str">
        <f>Tabla12[[#This Row],[TIPO]]</f>
        <v>PERSONAL DE VIGILANCIA</v>
      </c>
      <c r="I1268" s="45" t="e">
        <f>_xlfn.XLOOKUP(Tabla12[[#This Row],[nodoc]],'[1]Temporales 2022'!$B$146:$B$362,'[1]Temporales 2022'!$F$146:$F$362)</f>
        <v>#N/A</v>
      </c>
      <c r="J1268" s="45" t="e">
        <f>_xlfn.XLOOKUP(Tabla12[[#This Row],[nodoc]],'[1]Temporales 2022'!$B$146:$B$362,'[1]Temporales 2022'!$G$146:$G$362)</f>
        <v>#N/A</v>
      </c>
      <c r="K1268" s="43">
        <v>10000</v>
      </c>
      <c r="L1268" s="50">
        <v>0</v>
      </c>
      <c r="M1268" s="50"/>
      <c r="N1268" s="50"/>
      <c r="O1268" s="44">
        <f>+Tabla12[[#This Row],[sbruto]]-Tabla12[[#This Row],[Impuesto Sobre la R]]-Tabla12[[#This Row],[Seguro Familiar de]]-Tabla12[[#This Row],[AFP]]-Tabla12[[#This Row],[sneto]]</f>
        <v>0</v>
      </c>
      <c r="P1268" s="41">
        <v>10000</v>
      </c>
      <c r="Q1268" s="15" t="str" cm="1">
        <f t="array" ref="Q1268">_xlfn.XLOOKUP(Tabla12[[#This Row],[codigo]],Tabla5[codigo],LEFT(Tabla5[Genero],1))</f>
        <v>M</v>
      </c>
      <c r="R1268" s="15" t="str">
        <f>_xlfn.XLOOKUP(Tabla12[[#This Row],[codigo]],Tabla5[codigo],Tabla5[Lugar Funciones Codigo])</f>
        <v>01.83</v>
      </c>
    </row>
    <row r="1269" spans="1:18">
      <c r="A1269" s="40" t="s">
        <v>3357</v>
      </c>
      <c r="B1269" s="40" t="str">
        <f t="shared" si="19"/>
        <v>2.1.2.2.0502200282503</v>
      </c>
      <c r="C1269" s="40" t="str">
        <f>_xlfn.XLOOKUP(A1269,ctas[Tipo Empleado],ctas[cta])</f>
        <v>2.1.2.2.05</v>
      </c>
      <c r="D1269" s="40" t="s">
        <v>3184</v>
      </c>
      <c r="E1269" s="40" t="str">
        <f>_xlfn.XLOOKUP(Tabla12[[#This Row],[codigo]],Tabla5[codigo],Tabla5[Empleado])</f>
        <v>FANNY MENDEZ ROMAN</v>
      </c>
      <c r="F1269" s="40" t="str">
        <f>_xlfn.XLOOKUP(Tabla12[[#This Row],[codigo]],Tabla5[codigo],Tabla5[Cargo])</f>
        <v>SEGURIDAD MILITAR</v>
      </c>
      <c r="G1269" s="40" t="str">
        <f>_xlfn.XLOOKUP(Tabla12[[#This Row],[codigo]],Tabla5[codigo],Tabla5[Lugar Funciones])</f>
        <v>MINISTERIO DE CULTURA</v>
      </c>
      <c r="H1269" s="45" t="str">
        <f>Tabla12[[#This Row],[TIPO]]</f>
        <v>PERSONAL DE VIGILANCIA</v>
      </c>
      <c r="I1269" s="45" t="e">
        <f>_xlfn.XLOOKUP(Tabla12[[#This Row],[nodoc]],'[1]Temporales 2022'!$B$146:$B$362,'[1]Temporales 2022'!$F$146:$F$362)</f>
        <v>#N/A</v>
      </c>
      <c r="J1269" s="45" t="e">
        <f>_xlfn.XLOOKUP(Tabla12[[#This Row],[nodoc]],'[1]Temporales 2022'!$B$146:$B$362,'[1]Temporales 2022'!$G$146:$G$362)</f>
        <v>#N/A</v>
      </c>
      <c r="K1269" s="43">
        <v>10000</v>
      </c>
      <c r="L1269" s="46">
        <v>0</v>
      </c>
      <c r="M1269" s="50"/>
      <c r="N1269" s="50"/>
      <c r="O1269" s="44">
        <f>+Tabla12[[#This Row],[sbruto]]-Tabla12[[#This Row],[Impuesto Sobre la R]]-Tabla12[[#This Row],[Seguro Familiar de]]-Tabla12[[#This Row],[AFP]]-Tabla12[[#This Row],[sneto]]</f>
        <v>0</v>
      </c>
      <c r="P1269" s="41">
        <v>10000</v>
      </c>
      <c r="Q1269" s="15" t="str" cm="1">
        <f t="array" ref="Q1269">_xlfn.XLOOKUP(Tabla12[[#This Row],[codigo]],Tabla5[codigo],LEFT(Tabla5[Genero],1))</f>
        <v>M</v>
      </c>
      <c r="R1269" s="15" t="str">
        <f>_xlfn.XLOOKUP(Tabla12[[#This Row],[codigo]],Tabla5[codigo],Tabla5[Lugar Funciones Codigo])</f>
        <v>01.83</v>
      </c>
    </row>
    <row r="1270" spans="1:18">
      <c r="A1270" s="40" t="s">
        <v>3357</v>
      </c>
      <c r="B1270" s="40" t="str">
        <f t="shared" si="19"/>
        <v>2.1.2.2.0507800142320</v>
      </c>
      <c r="C1270" s="40" t="str">
        <f>_xlfn.XLOOKUP(A1270,ctas[Tipo Empleado],ctas[cta])</f>
        <v>2.1.2.2.05</v>
      </c>
      <c r="D1270" s="40" t="s">
        <v>3185</v>
      </c>
      <c r="E1270" s="40" t="str">
        <f>_xlfn.XLOOKUP(Tabla12[[#This Row],[codigo]],Tabla5[codigo],Tabla5[Empleado])</f>
        <v>FATIMO SANTANA MENDEZ</v>
      </c>
      <c r="F1270" s="40" t="str">
        <f>_xlfn.XLOOKUP(Tabla12[[#This Row],[codigo]],Tabla5[codigo],Tabla5[Cargo])</f>
        <v>SEGURIDAD MILITAR</v>
      </c>
      <c r="G1270" s="40" t="str">
        <f>_xlfn.XLOOKUP(Tabla12[[#This Row],[codigo]],Tabla5[codigo],Tabla5[Lugar Funciones])</f>
        <v>MINISTERIO DE CULTURA</v>
      </c>
      <c r="H1270" s="45" t="str">
        <f>Tabla12[[#This Row],[TIPO]]</f>
        <v>PERSONAL DE VIGILANCIA</v>
      </c>
      <c r="I1270" s="45" t="e">
        <f>_xlfn.XLOOKUP(Tabla12[[#This Row],[nodoc]],'[1]Temporales 2022'!$B$146:$B$362,'[1]Temporales 2022'!$F$146:$F$362)</f>
        <v>#N/A</v>
      </c>
      <c r="J1270" s="45" t="e">
        <f>_xlfn.XLOOKUP(Tabla12[[#This Row],[nodoc]],'[1]Temporales 2022'!$B$146:$B$362,'[1]Temporales 2022'!$G$146:$G$362)</f>
        <v>#N/A</v>
      </c>
      <c r="K1270" s="43">
        <v>10000</v>
      </c>
      <c r="L1270" s="50">
        <v>0</v>
      </c>
      <c r="M1270" s="50"/>
      <c r="N1270" s="50"/>
      <c r="O1270" s="44">
        <f>+Tabla12[[#This Row],[sbruto]]-Tabla12[[#This Row],[Impuesto Sobre la R]]-Tabla12[[#This Row],[Seguro Familiar de]]-Tabla12[[#This Row],[AFP]]-Tabla12[[#This Row],[sneto]]</f>
        <v>0</v>
      </c>
      <c r="P1270" s="41">
        <v>10000</v>
      </c>
      <c r="Q1270" s="15" t="str" cm="1">
        <f t="array" ref="Q1270">_xlfn.XLOOKUP(Tabla12[[#This Row],[codigo]],Tabla5[codigo],LEFT(Tabla5[Genero],1))</f>
        <v>M</v>
      </c>
      <c r="R1270" s="15" t="str">
        <f>_xlfn.XLOOKUP(Tabla12[[#This Row],[codigo]],Tabla5[codigo],Tabla5[Lugar Funciones Codigo])</f>
        <v>01.83</v>
      </c>
    </row>
    <row r="1271" spans="1:18">
      <c r="A1271" s="40" t="s">
        <v>3357</v>
      </c>
      <c r="B1271" s="40" t="str">
        <f t="shared" si="19"/>
        <v>2.1.2.2.0501600210213</v>
      </c>
      <c r="C1271" s="40" t="str">
        <f>_xlfn.XLOOKUP(A1271,ctas[Tipo Empleado],ctas[cta])</f>
        <v>2.1.2.2.05</v>
      </c>
      <c r="D1271" s="40" t="s">
        <v>3187</v>
      </c>
      <c r="E1271" s="40" t="str">
        <f>_xlfn.XLOOKUP(Tabla12[[#This Row],[codigo]],Tabla5[codigo],Tabla5[Empleado])</f>
        <v>FERNANDO ALCANTARA FAMILIA</v>
      </c>
      <c r="F1271" s="40" t="str">
        <f>_xlfn.XLOOKUP(Tabla12[[#This Row],[codigo]],Tabla5[codigo],Tabla5[Cargo])</f>
        <v>SEGURIDAD MILITAR</v>
      </c>
      <c r="G1271" s="40" t="str">
        <f>_xlfn.XLOOKUP(Tabla12[[#This Row],[codigo]],Tabla5[codigo],Tabla5[Lugar Funciones])</f>
        <v>MINISTERIO DE CULTURA</v>
      </c>
      <c r="H1271" s="45" t="str">
        <f>Tabla12[[#This Row],[TIPO]]</f>
        <v>PERSONAL DE VIGILANCIA</v>
      </c>
      <c r="I1271" s="45" t="e">
        <f>_xlfn.XLOOKUP(Tabla12[[#This Row],[nodoc]],'[1]Temporales 2022'!$B$146:$B$362,'[1]Temporales 2022'!$F$146:$F$362)</f>
        <v>#N/A</v>
      </c>
      <c r="J1271" s="45" t="e">
        <f>_xlfn.XLOOKUP(Tabla12[[#This Row],[nodoc]],'[1]Temporales 2022'!$B$146:$B$362,'[1]Temporales 2022'!$G$146:$G$362)</f>
        <v>#N/A</v>
      </c>
      <c r="K1271" s="43">
        <v>10000</v>
      </c>
      <c r="L1271" s="46">
        <v>0</v>
      </c>
      <c r="M1271" s="50"/>
      <c r="N1271" s="50"/>
      <c r="O1271" s="44">
        <f>+Tabla12[[#This Row],[sbruto]]-Tabla12[[#This Row],[Impuesto Sobre la R]]-Tabla12[[#This Row],[Seguro Familiar de]]-Tabla12[[#This Row],[AFP]]-Tabla12[[#This Row],[sneto]]</f>
        <v>0</v>
      </c>
      <c r="P1271" s="41">
        <v>10000</v>
      </c>
      <c r="Q1271" s="15" t="str" cm="1">
        <f t="array" ref="Q1271">_xlfn.XLOOKUP(Tabla12[[#This Row],[codigo]],Tabla5[codigo],LEFT(Tabla5[Genero],1))</f>
        <v>M</v>
      </c>
      <c r="R1271" s="15" t="str">
        <f>_xlfn.XLOOKUP(Tabla12[[#This Row],[codigo]],Tabla5[codigo],Tabla5[Lugar Funciones Codigo])</f>
        <v>01.83</v>
      </c>
    </row>
    <row r="1272" spans="1:18">
      <c r="A1272" s="40" t="s">
        <v>3357</v>
      </c>
      <c r="B1272" s="40" t="str">
        <f t="shared" si="19"/>
        <v>2.1.2.2.0500110395530</v>
      </c>
      <c r="C1272" s="40" t="str">
        <f>_xlfn.XLOOKUP(A1272,ctas[Tipo Empleado],ctas[cta])</f>
        <v>2.1.2.2.05</v>
      </c>
      <c r="D1272" s="40" t="s">
        <v>3188</v>
      </c>
      <c r="E1272" s="40" t="str">
        <f>_xlfn.XLOOKUP(Tabla12[[#This Row],[codigo]],Tabla5[codigo],Tabla5[Empleado])</f>
        <v>FRANCISCA DIAZ EUSEBIO</v>
      </c>
      <c r="F1272" s="40" t="str">
        <f>_xlfn.XLOOKUP(Tabla12[[#This Row],[codigo]],Tabla5[codigo],Tabla5[Cargo])</f>
        <v>SEGURIDAD MILITAR</v>
      </c>
      <c r="G1272" s="40" t="str">
        <f>_xlfn.XLOOKUP(Tabla12[[#This Row],[codigo]],Tabla5[codigo],Tabla5[Lugar Funciones])</f>
        <v>MINISTERIO DE CULTURA</v>
      </c>
      <c r="H1272" s="43" t="str">
        <f>Tabla12[[#This Row],[TIPO]]</f>
        <v>PERSONAL DE VIGILANCIA</v>
      </c>
      <c r="I1272" s="43" t="e">
        <f>_xlfn.XLOOKUP(Tabla12[[#This Row],[nodoc]],'[1]Temporales 2022'!$B$146:$B$362,'[1]Temporales 2022'!$F$146:$F$362)</f>
        <v>#N/A</v>
      </c>
      <c r="J1272" s="43" t="e">
        <f>_xlfn.XLOOKUP(Tabla12[[#This Row],[nodoc]],'[1]Temporales 2022'!$B$146:$B$362,'[1]Temporales 2022'!$G$146:$G$362)</f>
        <v>#N/A</v>
      </c>
      <c r="K1272" s="43">
        <v>10000</v>
      </c>
      <c r="L1272" s="44">
        <v>0</v>
      </c>
      <c r="M1272" s="50"/>
      <c r="N1272" s="50"/>
      <c r="O1272" s="44">
        <f>+Tabla12[[#This Row],[sbruto]]-Tabla12[[#This Row],[Impuesto Sobre la R]]-Tabla12[[#This Row],[Seguro Familiar de]]-Tabla12[[#This Row],[AFP]]-Tabla12[[#This Row],[sneto]]</f>
        <v>0</v>
      </c>
      <c r="P1272" s="41">
        <v>10000</v>
      </c>
      <c r="Q1272" s="15" t="str" cm="1">
        <f t="array" ref="Q1272">_xlfn.XLOOKUP(Tabla12[[#This Row],[codigo]],Tabla5[codigo],LEFT(Tabla5[Genero],1))</f>
        <v>F</v>
      </c>
      <c r="R1272" s="15" t="str">
        <f>_xlfn.XLOOKUP(Tabla12[[#This Row],[codigo]],Tabla5[codigo],Tabla5[Lugar Funciones Codigo])</f>
        <v>01.83</v>
      </c>
    </row>
    <row r="1273" spans="1:18">
      <c r="A1273" s="40" t="s">
        <v>3357</v>
      </c>
      <c r="B1273" s="40" t="str">
        <f t="shared" si="19"/>
        <v>2.1.2.2.0540226787105</v>
      </c>
      <c r="C1273" s="40" t="str">
        <f>_xlfn.XLOOKUP(A1273,ctas[Tipo Empleado],ctas[cta])</f>
        <v>2.1.2.2.05</v>
      </c>
      <c r="D1273" s="40" t="s">
        <v>3189</v>
      </c>
      <c r="E1273" s="40" t="str">
        <f>_xlfn.XLOOKUP(Tabla12[[#This Row],[codigo]],Tabla5[codigo],Tabla5[Empleado])</f>
        <v>FRANCISCA HERNANDEZ ADON</v>
      </c>
      <c r="F1273" s="40" t="str">
        <f>_xlfn.XLOOKUP(Tabla12[[#This Row],[codigo]],Tabla5[codigo],Tabla5[Cargo])</f>
        <v>SEGURIDAD MILITAR</v>
      </c>
      <c r="G1273" s="40" t="str">
        <f>_xlfn.XLOOKUP(Tabla12[[#This Row],[codigo]],Tabla5[codigo],Tabla5[Lugar Funciones])</f>
        <v>MINISTERIO DE CULTURA</v>
      </c>
      <c r="H1273" s="43" t="str">
        <f>Tabla12[[#This Row],[TIPO]]</f>
        <v>PERSONAL DE VIGILANCIA</v>
      </c>
      <c r="I1273" s="43" t="e">
        <f>_xlfn.XLOOKUP(Tabla12[[#This Row],[nodoc]],'[1]Temporales 2022'!$B$146:$B$362,'[1]Temporales 2022'!$F$146:$F$362)</f>
        <v>#N/A</v>
      </c>
      <c r="J1273" s="43" t="e">
        <f>_xlfn.XLOOKUP(Tabla12[[#This Row],[nodoc]],'[1]Temporales 2022'!$B$146:$B$362,'[1]Temporales 2022'!$G$146:$G$362)</f>
        <v>#N/A</v>
      </c>
      <c r="K1273" s="43">
        <v>10000</v>
      </c>
      <c r="L1273" s="44">
        <v>0</v>
      </c>
      <c r="M1273" s="50"/>
      <c r="N1273" s="50"/>
      <c r="O1273" s="44">
        <f>+Tabla12[[#This Row],[sbruto]]-Tabla12[[#This Row],[Impuesto Sobre la R]]-Tabla12[[#This Row],[Seguro Familiar de]]-Tabla12[[#This Row],[AFP]]-Tabla12[[#This Row],[sneto]]</f>
        <v>0</v>
      </c>
      <c r="P1273" s="41">
        <v>10000</v>
      </c>
      <c r="Q1273" s="15" t="str" cm="1">
        <f t="array" ref="Q1273">_xlfn.XLOOKUP(Tabla12[[#This Row],[codigo]],Tabla5[codigo],LEFT(Tabla5[Genero],1))</f>
        <v>F</v>
      </c>
      <c r="R1273" s="15" t="str">
        <f>_xlfn.XLOOKUP(Tabla12[[#This Row],[codigo]],Tabla5[codigo],Tabla5[Lugar Funciones Codigo])</f>
        <v>01.83</v>
      </c>
    </row>
    <row r="1274" spans="1:18">
      <c r="A1274" s="40" t="s">
        <v>3357</v>
      </c>
      <c r="B1274" s="40" t="str">
        <f t="shared" si="19"/>
        <v>2.1.2.2.0508300048058</v>
      </c>
      <c r="C1274" s="40" t="str">
        <f>_xlfn.XLOOKUP(A1274,ctas[Tipo Empleado],ctas[cta])</f>
        <v>2.1.2.2.05</v>
      </c>
      <c r="D1274" s="40" t="s">
        <v>3191</v>
      </c>
      <c r="E1274" s="40" t="str">
        <f>_xlfn.XLOOKUP(Tabla12[[#This Row],[codigo]],Tabla5[codigo],Tabla5[Empleado])</f>
        <v>FRANCISCO DAVID GONZALEZ AQUINO</v>
      </c>
      <c r="F1274" s="40" t="str">
        <f>_xlfn.XLOOKUP(Tabla12[[#This Row],[codigo]],Tabla5[codigo],Tabla5[Cargo])</f>
        <v>SEGURIDAD MILITAR</v>
      </c>
      <c r="G1274" s="40" t="str">
        <f>_xlfn.XLOOKUP(Tabla12[[#This Row],[codigo]],Tabla5[codigo],Tabla5[Lugar Funciones])</f>
        <v>MINISTERIO DE CULTURA</v>
      </c>
      <c r="H1274" s="45" t="str">
        <f>Tabla12[[#This Row],[TIPO]]</f>
        <v>PERSONAL DE VIGILANCIA</v>
      </c>
      <c r="I1274" s="45" t="e">
        <f>_xlfn.XLOOKUP(Tabla12[[#This Row],[nodoc]],'[1]Temporales 2022'!$B$146:$B$362,'[1]Temporales 2022'!$F$146:$F$362)</f>
        <v>#N/A</v>
      </c>
      <c r="J1274" s="45" t="e">
        <f>_xlfn.XLOOKUP(Tabla12[[#This Row],[nodoc]],'[1]Temporales 2022'!$B$146:$B$362,'[1]Temporales 2022'!$G$146:$G$362)</f>
        <v>#N/A</v>
      </c>
      <c r="K1274" s="43">
        <v>10000</v>
      </c>
      <c r="L1274" s="50">
        <v>0</v>
      </c>
      <c r="M1274" s="50"/>
      <c r="N1274" s="50"/>
      <c r="O1274" s="44">
        <f>+Tabla12[[#This Row],[sbruto]]-Tabla12[[#This Row],[Impuesto Sobre la R]]-Tabla12[[#This Row],[Seguro Familiar de]]-Tabla12[[#This Row],[AFP]]-Tabla12[[#This Row],[sneto]]</f>
        <v>0</v>
      </c>
      <c r="P1274" s="41">
        <v>10000</v>
      </c>
      <c r="Q1274" s="15" t="str" cm="1">
        <f t="array" ref="Q1274">_xlfn.XLOOKUP(Tabla12[[#This Row],[codigo]],Tabla5[codigo],LEFT(Tabla5[Genero],1))</f>
        <v>M</v>
      </c>
      <c r="R1274" s="15" t="str">
        <f>_xlfn.XLOOKUP(Tabla12[[#This Row],[codigo]],Tabla5[codigo],Tabla5[Lugar Funciones Codigo])</f>
        <v>01.83</v>
      </c>
    </row>
    <row r="1275" spans="1:18">
      <c r="A1275" s="40" t="s">
        <v>3357</v>
      </c>
      <c r="B1275" s="40" t="str">
        <f t="shared" si="19"/>
        <v>2.1.2.2.0540227822976</v>
      </c>
      <c r="C1275" s="40" t="str">
        <f>_xlfn.XLOOKUP(A1275,ctas[Tipo Empleado],ctas[cta])</f>
        <v>2.1.2.2.05</v>
      </c>
      <c r="D1275" s="40" t="s">
        <v>3324</v>
      </c>
      <c r="E1275" s="40" t="e">
        <f>_xlfn.XLOOKUP(Tabla12[[#This Row],[codigo]],Tabla5[codigo],Tabla5[Empleado])</f>
        <v>#N/A</v>
      </c>
      <c r="F1275" s="40" t="e">
        <f>_xlfn.XLOOKUP(Tabla12[[#This Row],[codigo]],Tabla5[codigo],Tabla5[Cargo])</f>
        <v>#N/A</v>
      </c>
      <c r="G1275" s="40" t="e">
        <f>_xlfn.XLOOKUP(Tabla12[[#This Row],[codigo]],Tabla5[codigo],Tabla5[Lugar Funciones])</f>
        <v>#N/A</v>
      </c>
      <c r="H1275" s="45" t="str">
        <f>Tabla12[[#This Row],[TIPO]]</f>
        <v>PERSONAL DE VIGILANCIA</v>
      </c>
      <c r="I1275" s="45" t="e">
        <f>_xlfn.XLOOKUP(Tabla12[[#This Row],[nodoc]],'[1]Temporales 2022'!$B$146:$B$362,'[1]Temporales 2022'!$F$146:$F$362)</f>
        <v>#N/A</v>
      </c>
      <c r="J1275" s="45" t="e">
        <f>_xlfn.XLOOKUP(Tabla12[[#This Row],[nodoc]],'[1]Temporales 2022'!$B$146:$B$362,'[1]Temporales 2022'!$G$146:$G$362)</f>
        <v>#N/A</v>
      </c>
      <c r="K1275" s="43">
        <v>10000</v>
      </c>
      <c r="L1275" s="50">
        <v>0</v>
      </c>
      <c r="M1275" s="50"/>
      <c r="N1275" s="50"/>
      <c r="O1275" s="44">
        <f>+Tabla12[[#This Row],[sbruto]]-Tabla12[[#This Row],[Impuesto Sobre la R]]-Tabla12[[#This Row],[Seguro Familiar de]]-Tabla12[[#This Row],[AFP]]-Tabla12[[#This Row],[sneto]]</f>
        <v>0</v>
      </c>
      <c r="P1275" s="41">
        <v>10000</v>
      </c>
      <c r="Q1275" s="15" t="e" cm="1">
        <f t="array" ref="Q1275">_xlfn.XLOOKUP(Tabla12[[#This Row],[codigo]],Tabla5[codigo],LEFT(Tabla5[Genero],1))</f>
        <v>#N/A</v>
      </c>
      <c r="R1275" s="15" t="e">
        <f>_xlfn.XLOOKUP(Tabla12[[#This Row],[codigo]],Tabla5[codigo],Tabla5[Lugar Funciones Codigo])</f>
        <v>#N/A</v>
      </c>
    </row>
    <row r="1276" spans="1:18">
      <c r="A1276" s="40" t="s">
        <v>3357</v>
      </c>
      <c r="B1276" s="40" t="str">
        <f t="shared" si="19"/>
        <v>2.1.2.2.0540214134740</v>
      </c>
      <c r="C1276" s="40" t="str">
        <f>_xlfn.XLOOKUP(A1276,ctas[Tipo Empleado],ctas[cta])</f>
        <v>2.1.2.2.05</v>
      </c>
      <c r="D1276" s="40" t="s">
        <v>3194</v>
      </c>
      <c r="E1276" s="40" t="str">
        <f>_xlfn.XLOOKUP(Tabla12[[#This Row],[codigo]],Tabla5[codigo],Tabla5[Empleado])</f>
        <v>GERINSON ALEJANDRO RODRIGUEZ ALMONTE</v>
      </c>
      <c r="F1276" s="40" t="str">
        <f>_xlfn.XLOOKUP(Tabla12[[#This Row],[codigo]],Tabla5[codigo],Tabla5[Cargo])</f>
        <v>SEGURIDAD MILITAR</v>
      </c>
      <c r="G1276" s="40" t="str">
        <f>_xlfn.XLOOKUP(Tabla12[[#This Row],[codigo]],Tabla5[codigo],Tabla5[Lugar Funciones])</f>
        <v>MINISTERIO DE CULTURA</v>
      </c>
      <c r="H1276" s="45" t="str">
        <f>Tabla12[[#This Row],[TIPO]]</f>
        <v>PERSONAL DE VIGILANCIA</v>
      </c>
      <c r="I1276" s="45" t="e">
        <f>_xlfn.XLOOKUP(Tabla12[[#This Row],[nodoc]],'[1]Temporales 2022'!$B$146:$B$362,'[1]Temporales 2022'!$F$146:$F$362)</f>
        <v>#N/A</v>
      </c>
      <c r="J1276" s="45" t="e">
        <f>_xlfn.XLOOKUP(Tabla12[[#This Row],[nodoc]],'[1]Temporales 2022'!$B$146:$B$362,'[1]Temporales 2022'!$G$146:$G$362)</f>
        <v>#N/A</v>
      </c>
      <c r="K1276" s="43">
        <v>10000</v>
      </c>
      <c r="L1276" s="50">
        <v>0</v>
      </c>
      <c r="M1276" s="50"/>
      <c r="N1276" s="50"/>
      <c r="O1276" s="44">
        <f>+Tabla12[[#This Row],[sbruto]]-Tabla12[[#This Row],[Impuesto Sobre la R]]-Tabla12[[#This Row],[Seguro Familiar de]]-Tabla12[[#This Row],[AFP]]-Tabla12[[#This Row],[sneto]]</f>
        <v>0</v>
      </c>
      <c r="P1276" s="41">
        <v>10000</v>
      </c>
      <c r="Q1276" s="15" t="str" cm="1">
        <f t="array" ref="Q1276">_xlfn.XLOOKUP(Tabla12[[#This Row],[codigo]],Tabla5[codigo],LEFT(Tabla5[Genero],1))</f>
        <v>M</v>
      </c>
      <c r="R1276" s="15" t="str">
        <f>_xlfn.XLOOKUP(Tabla12[[#This Row],[codigo]],Tabla5[codigo],Tabla5[Lugar Funciones Codigo])</f>
        <v>01.83</v>
      </c>
    </row>
    <row r="1277" spans="1:18">
      <c r="A1277" s="40" t="s">
        <v>3357</v>
      </c>
      <c r="B1277" s="40" t="str">
        <f t="shared" si="19"/>
        <v>2.1.2.2.0540221828078</v>
      </c>
      <c r="C1277" s="40" t="str">
        <f>_xlfn.XLOOKUP(A1277,ctas[Tipo Empleado],ctas[cta])</f>
        <v>2.1.2.2.05</v>
      </c>
      <c r="D1277" s="40" t="s">
        <v>3197</v>
      </c>
      <c r="E1277" s="40" t="str">
        <f>_xlfn.XLOOKUP(Tabla12[[#This Row],[codigo]],Tabla5[codigo],Tabla5[Empleado])</f>
        <v>HECTOR ANDRES BENITEZ RAMIREZ</v>
      </c>
      <c r="F1277" s="40" t="str">
        <f>_xlfn.XLOOKUP(Tabla12[[#This Row],[codigo]],Tabla5[codigo],Tabla5[Cargo])</f>
        <v>SEGURIDAD MILITAR</v>
      </c>
      <c r="G1277" s="40" t="str">
        <f>_xlfn.XLOOKUP(Tabla12[[#This Row],[codigo]],Tabla5[codigo],Tabla5[Lugar Funciones])</f>
        <v>MINISTERIO DE CULTURA</v>
      </c>
      <c r="H1277" s="45" t="str">
        <f>Tabla12[[#This Row],[TIPO]]</f>
        <v>PERSONAL DE VIGILANCIA</v>
      </c>
      <c r="I1277" s="45" t="e">
        <f>_xlfn.XLOOKUP(Tabla12[[#This Row],[nodoc]],'[1]Temporales 2022'!$B$146:$B$362,'[1]Temporales 2022'!$F$146:$F$362)</f>
        <v>#N/A</v>
      </c>
      <c r="J1277" s="45" t="e">
        <f>_xlfn.XLOOKUP(Tabla12[[#This Row],[nodoc]],'[1]Temporales 2022'!$B$146:$B$362,'[1]Temporales 2022'!$G$146:$G$362)</f>
        <v>#N/A</v>
      </c>
      <c r="K1277" s="43">
        <v>10000</v>
      </c>
      <c r="L1277" s="46">
        <v>0</v>
      </c>
      <c r="M1277" s="50"/>
      <c r="N1277" s="50"/>
      <c r="O1277" s="44">
        <f>+Tabla12[[#This Row],[sbruto]]-Tabla12[[#This Row],[Impuesto Sobre la R]]-Tabla12[[#This Row],[Seguro Familiar de]]-Tabla12[[#This Row],[AFP]]-Tabla12[[#This Row],[sneto]]</f>
        <v>0</v>
      </c>
      <c r="P1277" s="41">
        <v>10000</v>
      </c>
      <c r="Q1277" s="15" t="str" cm="1">
        <f t="array" ref="Q1277">_xlfn.XLOOKUP(Tabla12[[#This Row],[codigo]],Tabla5[codigo],LEFT(Tabla5[Genero],1))</f>
        <v>M</v>
      </c>
      <c r="R1277" s="15" t="str">
        <f>_xlfn.XLOOKUP(Tabla12[[#This Row],[codigo]],Tabla5[codigo],Tabla5[Lugar Funciones Codigo])</f>
        <v>01.83</v>
      </c>
    </row>
    <row r="1278" spans="1:18">
      <c r="A1278" s="40" t="s">
        <v>3357</v>
      </c>
      <c r="B1278" s="40" t="str">
        <f t="shared" si="19"/>
        <v>2.1.2.2.0500117058636</v>
      </c>
      <c r="C1278" s="40" t="str">
        <f>_xlfn.XLOOKUP(A1278,ctas[Tipo Empleado],ctas[cta])</f>
        <v>2.1.2.2.05</v>
      </c>
      <c r="D1278" s="40" t="s">
        <v>3200</v>
      </c>
      <c r="E1278" s="40" t="str">
        <f>_xlfn.XLOOKUP(Tabla12[[#This Row],[codigo]],Tabla5[codigo],Tabla5[Empleado])</f>
        <v>ISABEL RAMIREZ PAULINO</v>
      </c>
      <c r="F1278" s="40" t="str">
        <f>_xlfn.XLOOKUP(Tabla12[[#This Row],[codigo]],Tabla5[codigo],Tabla5[Cargo])</f>
        <v>SEGURIDAD MILITAR</v>
      </c>
      <c r="G1278" s="40" t="str">
        <f>_xlfn.XLOOKUP(Tabla12[[#This Row],[codigo]],Tabla5[codigo],Tabla5[Lugar Funciones])</f>
        <v>MINISTERIO DE CULTURA</v>
      </c>
      <c r="H1278" s="45" t="str">
        <f>Tabla12[[#This Row],[TIPO]]</f>
        <v>PERSONAL DE VIGILANCIA</v>
      </c>
      <c r="I1278" s="45" t="e">
        <f>_xlfn.XLOOKUP(Tabla12[[#This Row],[nodoc]],'[1]Temporales 2022'!$B$146:$B$362,'[1]Temporales 2022'!$F$146:$F$362)</f>
        <v>#N/A</v>
      </c>
      <c r="J1278" s="45" t="e">
        <f>_xlfn.XLOOKUP(Tabla12[[#This Row],[nodoc]],'[1]Temporales 2022'!$B$146:$B$362,'[1]Temporales 2022'!$G$146:$G$362)</f>
        <v>#N/A</v>
      </c>
      <c r="K1278" s="43">
        <v>10000</v>
      </c>
      <c r="L1278" s="50">
        <v>0</v>
      </c>
      <c r="M1278" s="50"/>
      <c r="N1278" s="50"/>
      <c r="O1278" s="44">
        <f>+Tabla12[[#This Row],[sbruto]]-Tabla12[[#This Row],[Impuesto Sobre la R]]-Tabla12[[#This Row],[Seguro Familiar de]]-Tabla12[[#This Row],[AFP]]-Tabla12[[#This Row],[sneto]]</f>
        <v>0</v>
      </c>
      <c r="P1278" s="41">
        <v>10000</v>
      </c>
      <c r="Q1278" s="15" t="str" cm="1">
        <f t="array" ref="Q1278">_xlfn.XLOOKUP(Tabla12[[#This Row],[codigo]],Tabla5[codigo],LEFT(Tabla5[Genero],1))</f>
        <v>F</v>
      </c>
      <c r="R1278" s="15" t="str">
        <f>_xlfn.XLOOKUP(Tabla12[[#This Row],[codigo]],Tabla5[codigo],Tabla5[Lugar Funciones Codigo])</f>
        <v>01.83</v>
      </c>
    </row>
    <row r="1279" spans="1:18">
      <c r="A1279" s="40" t="s">
        <v>3357</v>
      </c>
      <c r="B1279" s="40" t="str">
        <f t="shared" si="19"/>
        <v>2.1.2.2.0540227283567</v>
      </c>
      <c r="C1279" s="40" t="str">
        <f>_xlfn.XLOOKUP(A1279,ctas[Tipo Empleado],ctas[cta])</f>
        <v>2.1.2.2.05</v>
      </c>
      <c r="D1279" s="40" t="s">
        <v>3203</v>
      </c>
      <c r="E1279" s="40" t="str">
        <f>_xlfn.XLOOKUP(Tabla12[[#This Row],[codigo]],Tabla5[codigo],Tabla5[Empleado])</f>
        <v>JEFFRY VALERIO DE LA CRUZ ADAMES</v>
      </c>
      <c r="F1279" s="40" t="str">
        <f>_xlfn.XLOOKUP(Tabla12[[#This Row],[codigo]],Tabla5[codigo],Tabla5[Cargo])</f>
        <v>SEGURIDAD MILITAR</v>
      </c>
      <c r="G1279" s="40" t="str">
        <f>_xlfn.XLOOKUP(Tabla12[[#This Row],[codigo]],Tabla5[codigo],Tabla5[Lugar Funciones])</f>
        <v>MINISTERIO DE CULTURA</v>
      </c>
      <c r="H1279" s="45" t="str">
        <f>Tabla12[[#This Row],[TIPO]]</f>
        <v>PERSONAL DE VIGILANCIA</v>
      </c>
      <c r="I1279" s="45" t="e">
        <f>_xlfn.XLOOKUP(Tabla12[[#This Row],[nodoc]],'[1]Temporales 2022'!$B$146:$B$362,'[1]Temporales 2022'!$F$146:$F$362)</f>
        <v>#N/A</v>
      </c>
      <c r="J1279" s="45" t="e">
        <f>_xlfn.XLOOKUP(Tabla12[[#This Row],[nodoc]],'[1]Temporales 2022'!$B$146:$B$362,'[1]Temporales 2022'!$G$146:$G$362)</f>
        <v>#N/A</v>
      </c>
      <c r="K1279" s="43">
        <v>10000</v>
      </c>
      <c r="L1279" s="46">
        <v>0</v>
      </c>
      <c r="M1279" s="50"/>
      <c r="N1279" s="50"/>
      <c r="O1279" s="44">
        <f>+Tabla12[[#This Row],[sbruto]]-Tabla12[[#This Row],[Impuesto Sobre la R]]-Tabla12[[#This Row],[Seguro Familiar de]]-Tabla12[[#This Row],[AFP]]-Tabla12[[#This Row],[sneto]]</f>
        <v>0</v>
      </c>
      <c r="P1279" s="41">
        <v>10000</v>
      </c>
      <c r="Q1279" s="15" t="str" cm="1">
        <f t="array" ref="Q1279">_xlfn.XLOOKUP(Tabla12[[#This Row],[codigo]],Tabla5[codigo],LEFT(Tabla5[Genero],1))</f>
        <v>M</v>
      </c>
      <c r="R1279" s="15" t="str">
        <f>_xlfn.XLOOKUP(Tabla12[[#This Row],[codigo]],Tabla5[codigo],Tabla5[Lugar Funciones Codigo])</f>
        <v>01.83</v>
      </c>
    </row>
    <row r="1280" spans="1:18">
      <c r="A1280" s="40" t="s">
        <v>3357</v>
      </c>
      <c r="B1280" s="40" t="str">
        <f t="shared" si="19"/>
        <v>2.1.2.2.0540223574993</v>
      </c>
      <c r="C1280" s="40" t="str">
        <f>_xlfn.XLOOKUP(A1280,ctas[Tipo Empleado],ctas[cta])</f>
        <v>2.1.2.2.05</v>
      </c>
      <c r="D1280" s="40" t="s">
        <v>3205</v>
      </c>
      <c r="E1280" s="40" t="str">
        <f>_xlfn.XLOOKUP(Tabla12[[#This Row],[codigo]],Tabla5[codigo],Tabla5[Empleado])</f>
        <v>JINA GENOVEVA CASTILLO ENCARNACION</v>
      </c>
      <c r="F1280" s="40" t="str">
        <f>_xlfn.XLOOKUP(Tabla12[[#This Row],[codigo]],Tabla5[codigo],Tabla5[Cargo])</f>
        <v>SEGURIDAD MILITAR</v>
      </c>
      <c r="G1280" s="40" t="str">
        <f>_xlfn.XLOOKUP(Tabla12[[#This Row],[codigo]],Tabla5[codigo],Tabla5[Lugar Funciones])</f>
        <v>MINISTERIO DE CULTURA</v>
      </c>
      <c r="H1280" s="45" t="str">
        <f>Tabla12[[#This Row],[TIPO]]</f>
        <v>PERSONAL DE VIGILANCIA</v>
      </c>
      <c r="I1280" s="45" t="e">
        <f>_xlfn.XLOOKUP(Tabla12[[#This Row],[nodoc]],'[1]Temporales 2022'!$B$146:$B$362,'[1]Temporales 2022'!$F$146:$F$362)</f>
        <v>#N/A</v>
      </c>
      <c r="J1280" s="45" t="e">
        <f>_xlfn.XLOOKUP(Tabla12[[#This Row],[nodoc]],'[1]Temporales 2022'!$B$146:$B$362,'[1]Temporales 2022'!$G$146:$G$362)</f>
        <v>#N/A</v>
      </c>
      <c r="K1280" s="43">
        <v>10000</v>
      </c>
      <c r="L1280" s="50">
        <v>0</v>
      </c>
      <c r="M1280" s="50"/>
      <c r="N1280" s="50"/>
      <c r="O1280" s="44">
        <f>+Tabla12[[#This Row],[sbruto]]-Tabla12[[#This Row],[Impuesto Sobre la R]]-Tabla12[[#This Row],[Seguro Familiar de]]-Tabla12[[#This Row],[AFP]]-Tabla12[[#This Row],[sneto]]</f>
        <v>0</v>
      </c>
      <c r="P1280" s="41">
        <v>10000</v>
      </c>
      <c r="Q1280" s="15" t="str" cm="1">
        <f t="array" ref="Q1280">_xlfn.XLOOKUP(Tabla12[[#This Row],[codigo]],Tabla5[codigo],LEFT(Tabla5[Genero],1))</f>
        <v>F</v>
      </c>
      <c r="R1280" s="15" t="str">
        <f>_xlfn.XLOOKUP(Tabla12[[#This Row],[codigo]],Tabla5[codigo],Tabla5[Lugar Funciones Codigo])</f>
        <v>01.83</v>
      </c>
    </row>
    <row r="1281" spans="1:18">
      <c r="A1281" s="40" t="s">
        <v>3357</v>
      </c>
      <c r="B1281" s="40" t="str">
        <f t="shared" si="19"/>
        <v>2.1.2.2.0522301406769</v>
      </c>
      <c r="C1281" s="40" t="str">
        <f>_xlfn.XLOOKUP(A1281,ctas[Tipo Empleado],ctas[cta])</f>
        <v>2.1.2.2.05</v>
      </c>
      <c r="D1281" s="40" t="s">
        <v>3326</v>
      </c>
      <c r="E1281" s="40" t="e">
        <f>_xlfn.XLOOKUP(Tabla12[[#This Row],[codigo]],Tabla5[codigo],Tabla5[Empleado])</f>
        <v>#N/A</v>
      </c>
      <c r="F1281" s="40" t="e">
        <f>_xlfn.XLOOKUP(Tabla12[[#This Row],[codigo]],Tabla5[codigo],Tabla5[Cargo])</f>
        <v>#N/A</v>
      </c>
      <c r="G1281" s="40" t="e">
        <f>_xlfn.XLOOKUP(Tabla12[[#This Row],[codigo]],Tabla5[codigo],Tabla5[Lugar Funciones])</f>
        <v>#N/A</v>
      </c>
      <c r="H1281" s="45" t="str">
        <f>Tabla12[[#This Row],[TIPO]]</f>
        <v>PERSONAL DE VIGILANCIA</v>
      </c>
      <c r="I1281" s="45" t="e">
        <f>_xlfn.XLOOKUP(Tabla12[[#This Row],[nodoc]],'[1]Temporales 2022'!$B$146:$B$362,'[1]Temporales 2022'!$F$146:$F$362)</f>
        <v>#N/A</v>
      </c>
      <c r="J1281" s="45" t="e">
        <f>_xlfn.XLOOKUP(Tabla12[[#This Row],[nodoc]],'[1]Temporales 2022'!$B$146:$B$362,'[1]Temporales 2022'!$G$146:$G$362)</f>
        <v>#N/A</v>
      </c>
      <c r="K1281" s="43">
        <v>10000</v>
      </c>
      <c r="L1281" s="46">
        <v>0</v>
      </c>
      <c r="M1281" s="50"/>
      <c r="N1281" s="50"/>
      <c r="O1281" s="44">
        <f>+Tabla12[[#This Row],[sbruto]]-Tabla12[[#This Row],[Impuesto Sobre la R]]-Tabla12[[#This Row],[Seguro Familiar de]]-Tabla12[[#This Row],[AFP]]-Tabla12[[#This Row],[sneto]]</f>
        <v>0</v>
      </c>
      <c r="P1281" s="41">
        <v>10000</v>
      </c>
      <c r="Q1281" s="15" t="e" cm="1">
        <f t="array" ref="Q1281">_xlfn.XLOOKUP(Tabla12[[#This Row],[codigo]],Tabla5[codigo],LEFT(Tabla5[Genero],1))</f>
        <v>#N/A</v>
      </c>
      <c r="R1281" s="15" t="e">
        <f>_xlfn.XLOOKUP(Tabla12[[#This Row],[codigo]],Tabla5[codigo],Tabla5[Lugar Funciones Codigo])</f>
        <v>#N/A</v>
      </c>
    </row>
    <row r="1282" spans="1:18">
      <c r="A1282" s="40" t="s">
        <v>3357</v>
      </c>
      <c r="B1282" s="40" t="str">
        <f t="shared" ref="B1282:B1345" si="20">C1282&amp;D1282</f>
        <v>2.1.2.2.0502000176608</v>
      </c>
      <c r="C1282" s="40" t="str">
        <f>_xlfn.XLOOKUP(A1282,ctas[Tipo Empleado],ctas[cta])</f>
        <v>2.1.2.2.05</v>
      </c>
      <c r="D1282" s="40" t="s">
        <v>3208</v>
      </c>
      <c r="E1282" s="40" t="str">
        <f>_xlfn.XLOOKUP(Tabla12[[#This Row],[codigo]],Tabla5[codigo],Tabla5[Empleado])</f>
        <v>JONATHAN NOVAS FELIZ</v>
      </c>
      <c r="F1282" s="40" t="str">
        <f>_xlfn.XLOOKUP(Tabla12[[#This Row],[codigo]],Tabla5[codigo],Tabla5[Cargo])</f>
        <v>SEGURIDAD MILITAR</v>
      </c>
      <c r="G1282" s="40" t="str">
        <f>_xlfn.XLOOKUP(Tabla12[[#This Row],[codigo]],Tabla5[codigo],Tabla5[Lugar Funciones])</f>
        <v>MINISTERIO DE CULTURA</v>
      </c>
      <c r="H1282" s="45" t="str">
        <f>Tabla12[[#This Row],[TIPO]]</f>
        <v>PERSONAL DE VIGILANCIA</v>
      </c>
      <c r="I1282" s="45" t="e">
        <f>_xlfn.XLOOKUP(Tabla12[[#This Row],[nodoc]],'[1]Temporales 2022'!$B$146:$B$362,'[1]Temporales 2022'!$F$146:$F$362)</f>
        <v>#N/A</v>
      </c>
      <c r="J1282" s="45" t="e">
        <f>_xlfn.XLOOKUP(Tabla12[[#This Row],[nodoc]],'[1]Temporales 2022'!$B$146:$B$362,'[1]Temporales 2022'!$G$146:$G$362)</f>
        <v>#N/A</v>
      </c>
      <c r="K1282" s="43">
        <v>10000</v>
      </c>
      <c r="L1282" s="50">
        <v>0</v>
      </c>
      <c r="M1282" s="50"/>
      <c r="N1282" s="50"/>
      <c r="O1282" s="44">
        <f>+Tabla12[[#This Row],[sbruto]]-Tabla12[[#This Row],[Impuesto Sobre la R]]-Tabla12[[#This Row],[Seguro Familiar de]]-Tabla12[[#This Row],[AFP]]-Tabla12[[#This Row],[sneto]]</f>
        <v>0</v>
      </c>
      <c r="P1282" s="41">
        <v>10000</v>
      </c>
      <c r="Q1282" s="15" t="str" cm="1">
        <f t="array" ref="Q1282">_xlfn.XLOOKUP(Tabla12[[#This Row],[codigo]],Tabla5[codigo],LEFT(Tabla5[Genero],1))</f>
        <v>M</v>
      </c>
      <c r="R1282" s="15" t="str">
        <f>_xlfn.XLOOKUP(Tabla12[[#This Row],[codigo]],Tabla5[codigo],Tabla5[Lugar Funciones Codigo])</f>
        <v>01.83</v>
      </c>
    </row>
    <row r="1283" spans="1:18">
      <c r="A1283" s="40" t="s">
        <v>3357</v>
      </c>
      <c r="B1283" s="40" t="str">
        <f t="shared" si="20"/>
        <v>2.1.2.2.0540224981742</v>
      </c>
      <c r="C1283" s="40" t="str">
        <f>_xlfn.XLOOKUP(A1283,ctas[Tipo Empleado],ctas[cta])</f>
        <v>2.1.2.2.05</v>
      </c>
      <c r="D1283" s="40" t="s">
        <v>3210</v>
      </c>
      <c r="E1283" s="40" t="str">
        <f>_xlfn.XLOOKUP(Tabla12[[#This Row],[codigo]],Tabla5[codigo],Tabla5[Empleado])</f>
        <v>JOSE ALBERTO GIL REYES</v>
      </c>
      <c r="F1283" s="40" t="str">
        <f>_xlfn.XLOOKUP(Tabla12[[#This Row],[codigo]],Tabla5[codigo],Tabla5[Cargo])</f>
        <v>SEGURIDAD MILITAR</v>
      </c>
      <c r="G1283" s="40" t="str">
        <f>_xlfn.XLOOKUP(Tabla12[[#This Row],[codigo]],Tabla5[codigo],Tabla5[Lugar Funciones])</f>
        <v>MINISTERIO DE CULTURA</v>
      </c>
      <c r="H1283" s="45" t="str">
        <f>Tabla12[[#This Row],[TIPO]]</f>
        <v>PERSONAL DE VIGILANCIA</v>
      </c>
      <c r="I1283" s="45" t="e">
        <f>_xlfn.XLOOKUP(Tabla12[[#This Row],[nodoc]],'[1]Temporales 2022'!$B$146:$B$362,'[1]Temporales 2022'!$F$146:$F$362)</f>
        <v>#N/A</v>
      </c>
      <c r="J1283" s="45" t="e">
        <f>_xlfn.XLOOKUP(Tabla12[[#This Row],[nodoc]],'[1]Temporales 2022'!$B$146:$B$362,'[1]Temporales 2022'!$G$146:$G$362)</f>
        <v>#N/A</v>
      </c>
      <c r="K1283" s="43">
        <v>10000</v>
      </c>
      <c r="L1283" s="50">
        <v>0</v>
      </c>
      <c r="M1283" s="50"/>
      <c r="N1283" s="50"/>
      <c r="O1283" s="44">
        <f>+Tabla12[[#This Row],[sbruto]]-Tabla12[[#This Row],[Impuesto Sobre la R]]-Tabla12[[#This Row],[Seguro Familiar de]]-Tabla12[[#This Row],[AFP]]-Tabla12[[#This Row],[sneto]]</f>
        <v>0</v>
      </c>
      <c r="P1283" s="41">
        <v>10000</v>
      </c>
      <c r="Q1283" s="15" t="str" cm="1">
        <f t="array" ref="Q1283">_xlfn.XLOOKUP(Tabla12[[#This Row],[codigo]],Tabla5[codigo],LEFT(Tabla5[Genero],1))</f>
        <v>M</v>
      </c>
      <c r="R1283" s="15" t="str">
        <f>_xlfn.XLOOKUP(Tabla12[[#This Row],[codigo]],Tabla5[codigo],Tabla5[Lugar Funciones Codigo])</f>
        <v>01.83</v>
      </c>
    </row>
    <row r="1284" spans="1:18">
      <c r="A1284" s="40" t="s">
        <v>3357</v>
      </c>
      <c r="B1284" s="40" t="str">
        <f t="shared" si="20"/>
        <v>2.1.2.2.0500112597224</v>
      </c>
      <c r="C1284" s="40" t="str">
        <f>_xlfn.XLOOKUP(A1284,ctas[Tipo Empleado],ctas[cta])</f>
        <v>2.1.2.2.05</v>
      </c>
      <c r="D1284" s="40" t="s">
        <v>3213</v>
      </c>
      <c r="E1284" s="40" t="str">
        <f>_xlfn.XLOOKUP(Tabla12[[#This Row],[codigo]],Tabla5[codigo],Tabla5[Empleado])</f>
        <v>JOSE ANTONIO HERNANDEZ LUGO</v>
      </c>
      <c r="F1284" s="40" t="str">
        <f>_xlfn.XLOOKUP(Tabla12[[#This Row],[codigo]],Tabla5[codigo],Tabla5[Cargo])</f>
        <v>SEGURIDAD MILITAR</v>
      </c>
      <c r="G1284" s="40" t="str">
        <f>_xlfn.XLOOKUP(Tabla12[[#This Row],[codigo]],Tabla5[codigo],Tabla5[Lugar Funciones])</f>
        <v>MINISTERIO DE CULTURA</v>
      </c>
      <c r="H1284" s="45" t="str">
        <f>Tabla12[[#This Row],[TIPO]]</f>
        <v>PERSONAL DE VIGILANCIA</v>
      </c>
      <c r="I1284" s="45" t="e">
        <f>_xlfn.XLOOKUP(Tabla12[[#This Row],[nodoc]],'[1]Temporales 2022'!$B$146:$B$362,'[1]Temporales 2022'!$F$146:$F$362)</f>
        <v>#N/A</v>
      </c>
      <c r="J1284" s="45" t="e">
        <f>_xlfn.XLOOKUP(Tabla12[[#This Row],[nodoc]],'[1]Temporales 2022'!$B$146:$B$362,'[1]Temporales 2022'!$G$146:$G$362)</f>
        <v>#N/A</v>
      </c>
      <c r="K1284" s="43">
        <v>10000</v>
      </c>
      <c r="L1284" s="50">
        <v>0</v>
      </c>
      <c r="M1284" s="50"/>
      <c r="N1284" s="50"/>
      <c r="O1284" s="44">
        <f>+Tabla12[[#This Row],[sbruto]]-Tabla12[[#This Row],[Impuesto Sobre la R]]-Tabla12[[#This Row],[Seguro Familiar de]]-Tabla12[[#This Row],[AFP]]-Tabla12[[#This Row],[sneto]]</f>
        <v>0</v>
      </c>
      <c r="P1284" s="41">
        <v>10000</v>
      </c>
      <c r="Q1284" s="15" t="str" cm="1">
        <f t="array" ref="Q1284">_xlfn.XLOOKUP(Tabla12[[#This Row],[codigo]],Tabla5[codigo],LEFT(Tabla5[Genero],1))</f>
        <v>M</v>
      </c>
      <c r="R1284" s="15" t="str">
        <f>_xlfn.XLOOKUP(Tabla12[[#This Row],[codigo]],Tabla5[codigo],Tabla5[Lugar Funciones Codigo])</f>
        <v>01.83</v>
      </c>
    </row>
    <row r="1285" spans="1:18">
      <c r="A1285" s="40" t="s">
        <v>3357</v>
      </c>
      <c r="B1285" s="40" t="str">
        <f t="shared" si="20"/>
        <v>2.1.2.2.0540213536507</v>
      </c>
      <c r="C1285" s="40" t="str">
        <f>_xlfn.XLOOKUP(A1285,ctas[Tipo Empleado],ctas[cta])</f>
        <v>2.1.2.2.05</v>
      </c>
      <c r="D1285" s="40" t="s">
        <v>3216</v>
      </c>
      <c r="E1285" s="40" t="str">
        <f>_xlfn.XLOOKUP(Tabla12[[#This Row],[codigo]],Tabla5[codigo],Tabla5[Empleado])</f>
        <v>JOSE JUNIOR ROSARIO TAVERAS</v>
      </c>
      <c r="F1285" s="40" t="str">
        <f>_xlfn.XLOOKUP(Tabla12[[#This Row],[codigo]],Tabla5[codigo],Tabla5[Cargo])</f>
        <v>SEGURIDAD MILITAR</v>
      </c>
      <c r="G1285" s="40" t="str">
        <f>_xlfn.XLOOKUP(Tabla12[[#This Row],[codigo]],Tabla5[codigo],Tabla5[Lugar Funciones])</f>
        <v>MINISTERIO DE CULTURA</v>
      </c>
      <c r="H1285" s="45" t="str">
        <f>Tabla12[[#This Row],[TIPO]]</f>
        <v>PERSONAL DE VIGILANCIA</v>
      </c>
      <c r="I1285" s="45" t="e">
        <f>_xlfn.XLOOKUP(Tabla12[[#This Row],[nodoc]],'[1]Temporales 2022'!$B$146:$B$362,'[1]Temporales 2022'!$F$146:$F$362)</f>
        <v>#N/A</v>
      </c>
      <c r="J1285" s="45" t="e">
        <f>_xlfn.XLOOKUP(Tabla12[[#This Row],[nodoc]],'[1]Temporales 2022'!$B$146:$B$362,'[1]Temporales 2022'!$G$146:$G$362)</f>
        <v>#N/A</v>
      </c>
      <c r="K1285" s="43">
        <v>10000</v>
      </c>
      <c r="L1285" s="50">
        <v>0</v>
      </c>
      <c r="M1285" s="50"/>
      <c r="N1285" s="50"/>
      <c r="O1285" s="44">
        <f>+Tabla12[[#This Row],[sbruto]]-Tabla12[[#This Row],[Impuesto Sobre la R]]-Tabla12[[#This Row],[Seguro Familiar de]]-Tabla12[[#This Row],[AFP]]-Tabla12[[#This Row],[sneto]]</f>
        <v>0</v>
      </c>
      <c r="P1285" s="41">
        <v>10000</v>
      </c>
      <c r="Q1285" s="15" t="str" cm="1">
        <f t="array" ref="Q1285">_xlfn.XLOOKUP(Tabla12[[#This Row],[codigo]],Tabla5[codigo],LEFT(Tabla5[Genero],1))</f>
        <v>M</v>
      </c>
      <c r="R1285" s="15" t="str">
        <f>_xlfn.XLOOKUP(Tabla12[[#This Row],[codigo]],Tabla5[codigo],Tabla5[Lugar Funciones Codigo])</f>
        <v>01.83</v>
      </c>
    </row>
    <row r="1286" spans="1:18">
      <c r="A1286" s="40" t="s">
        <v>3357</v>
      </c>
      <c r="B1286" s="40" t="str">
        <f t="shared" si="20"/>
        <v>2.1.2.2.0522500595487</v>
      </c>
      <c r="C1286" s="40" t="str">
        <f>_xlfn.XLOOKUP(A1286,ctas[Tipo Empleado],ctas[cta])</f>
        <v>2.1.2.2.05</v>
      </c>
      <c r="D1286" s="40" t="s">
        <v>3217</v>
      </c>
      <c r="E1286" s="40" t="str">
        <f>_xlfn.XLOOKUP(Tabla12[[#This Row],[codigo]],Tabla5[codigo],Tabla5[Empleado])</f>
        <v>JOSE LUIS DELGADO VELOZ</v>
      </c>
      <c r="F1286" s="40" t="str">
        <f>_xlfn.XLOOKUP(Tabla12[[#This Row],[codigo]],Tabla5[codigo],Tabla5[Cargo])</f>
        <v>SEGURIDAD MILITAR</v>
      </c>
      <c r="G1286" s="40" t="str">
        <f>_xlfn.XLOOKUP(Tabla12[[#This Row],[codigo]],Tabla5[codigo],Tabla5[Lugar Funciones])</f>
        <v>MINISTERIO DE CULTURA</v>
      </c>
      <c r="H1286" s="45" t="str">
        <f>Tabla12[[#This Row],[TIPO]]</f>
        <v>PERSONAL DE VIGILANCIA</v>
      </c>
      <c r="I1286" s="45" t="e">
        <f>_xlfn.XLOOKUP(Tabla12[[#This Row],[nodoc]],'[1]Temporales 2022'!$B$146:$B$362,'[1]Temporales 2022'!$F$146:$F$362)</f>
        <v>#N/A</v>
      </c>
      <c r="J1286" s="45" t="e">
        <f>_xlfn.XLOOKUP(Tabla12[[#This Row],[nodoc]],'[1]Temporales 2022'!$B$146:$B$362,'[1]Temporales 2022'!$G$146:$G$362)</f>
        <v>#N/A</v>
      </c>
      <c r="K1286" s="43">
        <v>10000</v>
      </c>
      <c r="L1286" s="50">
        <v>0</v>
      </c>
      <c r="M1286" s="50"/>
      <c r="N1286" s="50"/>
      <c r="O1286" s="44">
        <f>+Tabla12[[#This Row],[sbruto]]-Tabla12[[#This Row],[Impuesto Sobre la R]]-Tabla12[[#This Row],[Seguro Familiar de]]-Tabla12[[#This Row],[AFP]]-Tabla12[[#This Row],[sneto]]</f>
        <v>0</v>
      </c>
      <c r="P1286" s="41">
        <v>10000</v>
      </c>
      <c r="Q1286" s="15" t="str" cm="1">
        <f t="array" ref="Q1286">_xlfn.XLOOKUP(Tabla12[[#This Row],[codigo]],Tabla5[codigo],LEFT(Tabla5[Genero],1))</f>
        <v>M</v>
      </c>
      <c r="R1286" s="15" t="str">
        <f>_xlfn.XLOOKUP(Tabla12[[#This Row],[codigo]],Tabla5[codigo],Tabla5[Lugar Funciones Codigo])</f>
        <v>01.83</v>
      </c>
    </row>
    <row r="1287" spans="1:18">
      <c r="A1287" s="40" t="s">
        <v>3357</v>
      </c>
      <c r="B1287" s="40" t="str">
        <f t="shared" si="20"/>
        <v>2.1.2.2.0508400153477</v>
      </c>
      <c r="C1287" s="40" t="str">
        <f>_xlfn.XLOOKUP(A1287,ctas[Tipo Empleado],ctas[cta])</f>
        <v>2.1.2.2.05</v>
      </c>
      <c r="D1287" s="40" t="s">
        <v>3218</v>
      </c>
      <c r="E1287" s="40" t="str">
        <f>_xlfn.XLOOKUP(Tabla12[[#This Row],[codigo]],Tabla5[codigo],Tabla5[Empleado])</f>
        <v>JOSE LUIS VALDEZ GARCIA</v>
      </c>
      <c r="F1287" s="40" t="str">
        <f>_xlfn.XLOOKUP(Tabla12[[#This Row],[codigo]],Tabla5[codigo],Tabla5[Cargo])</f>
        <v>SEGURIDAD MILITAR</v>
      </c>
      <c r="G1287" s="40" t="str">
        <f>_xlfn.XLOOKUP(Tabla12[[#This Row],[codigo]],Tabla5[codigo],Tabla5[Lugar Funciones])</f>
        <v>MINISTERIO DE CULTURA</v>
      </c>
      <c r="H1287" s="45" t="str">
        <f>Tabla12[[#This Row],[TIPO]]</f>
        <v>PERSONAL DE VIGILANCIA</v>
      </c>
      <c r="I1287" s="45" t="e">
        <f>_xlfn.XLOOKUP(Tabla12[[#This Row],[nodoc]],'[1]Temporales 2022'!$B$146:$B$362,'[1]Temporales 2022'!$F$146:$F$362)</f>
        <v>#N/A</v>
      </c>
      <c r="J1287" s="45" t="e">
        <f>_xlfn.XLOOKUP(Tabla12[[#This Row],[nodoc]],'[1]Temporales 2022'!$B$146:$B$362,'[1]Temporales 2022'!$G$146:$G$362)</f>
        <v>#N/A</v>
      </c>
      <c r="K1287" s="43">
        <v>10000</v>
      </c>
      <c r="L1287" s="50">
        <v>0</v>
      </c>
      <c r="M1287" s="50"/>
      <c r="N1287" s="50"/>
      <c r="O1287" s="44">
        <f>+Tabla12[[#This Row],[sbruto]]-Tabla12[[#This Row],[Impuesto Sobre la R]]-Tabla12[[#This Row],[Seguro Familiar de]]-Tabla12[[#This Row],[AFP]]-Tabla12[[#This Row],[sneto]]</f>
        <v>0</v>
      </c>
      <c r="P1287" s="41">
        <v>10000</v>
      </c>
      <c r="Q1287" s="15" t="str" cm="1">
        <f t="array" ref="Q1287">_xlfn.XLOOKUP(Tabla12[[#This Row],[codigo]],Tabla5[codigo],LEFT(Tabla5[Genero],1))</f>
        <v>M</v>
      </c>
      <c r="R1287" s="15" t="str">
        <f>_xlfn.XLOOKUP(Tabla12[[#This Row],[codigo]],Tabla5[codigo],Tabla5[Lugar Funciones Codigo])</f>
        <v>01.83</v>
      </c>
    </row>
    <row r="1288" spans="1:18">
      <c r="A1288" s="40" t="s">
        <v>3357</v>
      </c>
      <c r="B1288" s="40" t="str">
        <f t="shared" si="20"/>
        <v>2.1.2.2.0500116439308</v>
      </c>
      <c r="C1288" s="40" t="str">
        <f>_xlfn.XLOOKUP(A1288,ctas[Tipo Empleado],ctas[cta])</f>
        <v>2.1.2.2.05</v>
      </c>
      <c r="D1288" s="40" t="s">
        <v>3219</v>
      </c>
      <c r="E1288" s="40" t="str">
        <f>_xlfn.XLOOKUP(Tabla12[[#This Row],[codigo]],Tabla5[codigo],Tabla5[Empleado])</f>
        <v>JOSUE RAFAEL BELLIARD MONTERO</v>
      </c>
      <c r="F1288" s="40" t="str">
        <f>_xlfn.XLOOKUP(Tabla12[[#This Row],[codigo]],Tabla5[codigo],Tabla5[Cargo])</f>
        <v>SEGURIDAD MILITAR</v>
      </c>
      <c r="G1288" s="40" t="str">
        <f>_xlfn.XLOOKUP(Tabla12[[#This Row],[codigo]],Tabla5[codigo],Tabla5[Lugar Funciones])</f>
        <v>MINISTERIO DE CULTURA</v>
      </c>
      <c r="H1288" s="45" t="str">
        <f>Tabla12[[#This Row],[TIPO]]</f>
        <v>PERSONAL DE VIGILANCIA</v>
      </c>
      <c r="I1288" s="45" t="e">
        <f>_xlfn.XLOOKUP(Tabla12[[#This Row],[nodoc]],'[1]Temporales 2022'!$B$146:$B$362,'[1]Temporales 2022'!$F$146:$F$362)</f>
        <v>#N/A</v>
      </c>
      <c r="J1288" s="45" t="e">
        <f>_xlfn.XLOOKUP(Tabla12[[#This Row],[nodoc]],'[1]Temporales 2022'!$B$146:$B$362,'[1]Temporales 2022'!$G$146:$G$362)</f>
        <v>#N/A</v>
      </c>
      <c r="K1288" s="43">
        <v>10000</v>
      </c>
      <c r="L1288" s="50">
        <v>0</v>
      </c>
      <c r="M1288" s="50"/>
      <c r="N1288" s="50"/>
      <c r="O1288" s="44">
        <f>+Tabla12[[#This Row],[sbruto]]-Tabla12[[#This Row],[Impuesto Sobre la R]]-Tabla12[[#This Row],[Seguro Familiar de]]-Tabla12[[#This Row],[AFP]]-Tabla12[[#This Row],[sneto]]</f>
        <v>0</v>
      </c>
      <c r="P1288" s="41">
        <v>10000</v>
      </c>
      <c r="Q1288" s="15" t="str" cm="1">
        <f t="array" ref="Q1288">_xlfn.XLOOKUP(Tabla12[[#This Row],[codigo]],Tabla5[codigo],LEFT(Tabla5[Genero],1))</f>
        <v>M</v>
      </c>
      <c r="R1288" s="15" t="str">
        <f>_xlfn.XLOOKUP(Tabla12[[#This Row],[codigo]],Tabla5[codigo],Tabla5[Lugar Funciones Codigo])</f>
        <v>01.83</v>
      </c>
    </row>
    <row r="1289" spans="1:18">
      <c r="A1289" s="40" t="s">
        <v>3357</v>
      </c>
      <c r="B1289" s="40" t="str">
        <f t="shared" si="20"/>
        <v>2.1.2.2.0502000129185</v>
      </c>
      <c r="C1289" s="40" t="str">
        <f>_xlfn.XLOOKUP(A1289,ctas[Tipo Empleado],ctas[cta])</f>
        <v>2.1.2.2.05</v>
      </c>
      <c r="D1289" s="40" t="s">
        <v>3221</v>
      </c>
      <c r="E1289" s="40" t="str">
        <f>_xlfn.XLOOKUP(Tabla12[[#This Row],[codigo]],Tabla5[codigo],Tabla5[Empleado])</f>
        <v>JUAN ANTONIO MEDRANO PEREZ</v>
      </c>
      <c r="F1289" s="40" t="str">
        <f>_xlfn.XLOOKUP(Tabla12[[#This Row],[codigo]],Tabla5[codigo],Tabla5[Cargo])</f>
        <v>SEGURIDAD MILITAR</v>
      </c>
      <c r="G1289" s="40" t="str">
        <f>_xlfn.XLOOKUP(Tabla12[[#This Row],[codigo]],Tabla5[codigo],Tabla5[Lugar Funciones])</f>
        <v>MINISTERIO DE CULTURA</v>
      </c>
      <c r="H1289" s="45" t="str">
        <f>Tabla12[[#This Row],[TIPO]]</f>
        <v>PERSONAL DE VIGILANCIA</v>
      </c>
      <c r="I1289" s="45" t="e">
        <f>_xlfn.XLOOKUP(Tabla12[[#This Row],[nodoc]],'[1]Temporales 2022'!$B$146:$B$362,'[1]Temporales 2022'!$F$146:$F$362)</f>
        <v>#N/A</v>
      </c>
      <c r="J1289" s="45" t="e">
        <f>_xlfn.XLOOKUP(Tabla12[[#This Row],[nodoc]],'[1]Temporales 2022'!$B$146:$B$362,'[1]Temporales 2022'!$G$146:$G$362)</f>
        <v>#N/A</v>
      </c>
      <c r="K1289" s="43">
        <v>10000</v>
      </c>
      <c r="L1289" s="50">
        <v>0</v>
      </c>
      <c r="M1289" s="50"/>
      <c r="N1289" s="50"/>
      <c r="O1289" s="44">
        <f>+Tabla12[[#This Row],[sbruto]]-Tabla12[[#This Row],[Impuesto Sobre la R]]-Tabla12[[#This Row],[Seguro Familiar de]]-Tabla12[[#This Row],[AFP]]-Tabla12[[#This Row],[sneto]]</f>
        <v>0</v>
      </c>
      <c r="P1289" s="41">
        <v>10000</v>
      </c>
      <c r="Q1289" s="15" t="str" cm="1">
        <f t="array" ref="Q1289">_xlfn.XLOOKUP(Tabla12[[#This Row],[codigo]],Tabla5[codigo],LEFT(Tabla5[Genero],1))</f>
        <v>M</v>
      </c>
      <c r="R1289" s="15" t="str">
        <f>_xlfn.XLOOKUP(Tabla12[[#This Row],[codigo]],Tabla5[codigo],Tabla5[Lugar Funciones Codigo])</f>
        <v>01.83</v>
      </c>
    </row>
    <row r="1290" spans="1:18">
      <c r="A1290" s="40" t="s">
        <v>3357</v>
      </c>
      <c r="B1290" s="40" t="str">
        <f t="shared" si="20"/>
        <v>2.1.2.2.0500117515585</v>
      </c>
      <c r="C1290" s="40" t="str">
        <f>_xlfn.XLOOKUP(A1290,ctas[Tipo Empleado],ctas[cta])</f>
        <v>2.1.2.2.05</v>
      </c>
      <c r="D1290" s="40" t="s">
        <v>3222</v>
      </c>
      <c r="E1290" s="40" t="str">
        <f>_xlfn.XLOOKUP(Tabla12[[#This Row],[codigo]],Tabla5[codigo],Tabla5[Empleado])</f>
        <v>JUAN CALZADO JAVIER</v>
      </c>
      <c r="F1290" s="40" t="str">
        <f>_xlfn.XLOOKUP(Tabla12[[#This Row],[codigo]],Tabla5[codigo],Tabla5[Cargo])</f>
        <v>SEGURIDAD MILITAR</v>
      </c>
      <c r="G1290" s="40" t="str">
        <f>_xlfn.XLOOKUP(Tabla12[[#This Row],[codigo]],Tabla5[codigo],Tabla5[Lugar Funciones])</f>
        <v>MINISTERIO DE CULTURA</v>
      </c>
      <c r="H1290" s="45" t="str">
        <f>Tabla12[[#This Row],[TIPO]]</f>
        <v>PERSONAL DE VIGILANCIA</v>
      </c>
      <c r="I1290" s="45" t="e">
        <f>_xlfn.XLOOKUP(Tabla12[[#This Row],[nodoc]],'[1]Temporales 2022'!$B$146:$B$362,'[1]Temporales 2022'!$F$146:$F$362)</f>
        <v>#N/A</v>
      </c>
      <c r="J1290" s="45" t="e">
        <f>_xlfn.XLOOKUP(Tabla12[[#This Row],[nodoc]],'[1]Temporales 2022'!$B$146:$B$362,'[1]Temporales 2022'!$G$146:$G$362)</f>
        <v>#N/A</v>
      </c>
      <c r="K1290" s="43">
        <v>10000</v>
      </c>
      <c r="L1290" s="50">
        <v>0</v>
      </c>
      <c r="M1290" s="50"/>
      <c r="N1290" s="50"/>
      <c r="O1290" s="44">
        <f>+Tabla12[[#This Row],[sbruto]]-Tabla12[[#This Row],[Impuesto Sobre la R]]-Tabla12[[#This Row],[Seguro Familiar de]]-Tabla12[[#This Row],[AFP]]-Tabla12[[#This Row],[sneto]]</f>
        <v>0</v>
      </c>
      <c r="P1290" s="41">
        <v>10000</v>
      </c>
      <c r="Q1290" s="15" t="str" cm="1">
        <f t="array" ref="Q1290">_xlfn.XLOOKUP(Tabla12[[#This Row],[codigo]],Tabla5[codigo],LEFT(Tabla5[Genero],1))</f>
        <v>M</v>
      </c>
      <c r="R1290" s="15" t="str">
        <f>_xlfn.XLOOKUP(Tabla12[[#This Row],[codigo]],Tabla5[codigo],Tabla5[Lugar Funciones Codigo])</f>
        <v>01.83</v>
      </c>
    </row>
    <row r="1291" spans="1:18">
      <c r="A1291" s="40" t="s">
        <v>3357</v>
      </c>
      <c r="B1291" s="40" t="str">
        <f t="shared" si="20"/>
        <v>2.1.2.2.0501001173838</v>
      </c>
      <c r="C1291" s="40" t="str">
        <f>_xlfn.XLOOKUP(A1291,ctas[Tipo Empleado],ctas[cta])</f>
        <v>2.1.2.2.05</v>
      </c>
      <c r="D1291" s="40" t="s">
        <v>3223</v>
      </c>
      <c r="E1291" s="40" t="str">
        <f>_xlfn.XLOOKUP(Tabla12[[#This Row],[codigo]],Tabla5[codigo],Tabla5[Empleado])</f>
        <v>JUAN CARLOS MENDEZ RAMIREZ</v>
      </c>
      <c r="F1291" s="40" t="str">
        <f>_xlfn.XLOOKUP(Tabla12[[#This Row],[codigo]],Tabla5[codigo],Tabla5[Cargo])</f>
        <v>SEGURIDAD MILITAR</v>
      </c>
      <c r="G1291" s="40" t="str">
        <f>_xlfn.XLOOKUP(Tabla12[[#This Row],[codigo]],Tabla5[codigo],Tabla5[Lugar Funciones])</f>
        <v>MINISTERIO DE CULTURA</v>
      </c>
      <c r="H1291" s="43" t="str">
        <f>Tabla12[[#This Row],[TIPO]]</f>
        <v>PERSONAL DE VIGILANCIA</v>
      </c>
      <c r="I1291" s="43" t="e">
        <f>_xlfn.XLOOKUP(Tabla12[[#This Row],[nodoc]],'[1]Temporales 2022'!$B$146:$B$362,'[1]Temporales 2022'!$F$146:$F$362)</f>
        <v>#N/A</v>
      </c>
      <c r="J1291" s="43" t="e">
        <f>_xlfn.XLOOKUP(Tabla12[[#This Row],[nodoc]],'[1]Temporales 2022'!$B$146:$B$362,'[1]Temporales 2022'!$G$146:$G$362)</f>
        <v>#N/A</v>
      </c>
      <c r="K1291" s="43">
        <v>10000</v>
      </c>
      <c r="L1291" s="44">
        <v>0</v>
      </c>
      <c r="M1291" s="50"/>
      <c r="N1291" s="50"/>
      <c r="O1291" s="44">
        <f>+Tabla12[[#This Row],[sbruto]]-Tabla12[[#This Row],[Impuesto Sobre la R]]-Tabla12[[#This Row],[Seguro Familiar de]]-Tabla12[[#This Row],[AFP]]-Tabla12[[#This Row],[sneto]]</f>
        <v>0</v>
      </c>
      <c r="P1291" s="41">
        <v>10000</v>
      </c>
      <c r="Q1291" s="15" t="str" cm="1">
        <f t="array" ref="Q1291">_xlfn.XLOOKUP(Tabla12[[#This Row],[codigo]],Tabla5[codigo],LEFT(Tabla5[Genero],1))</f>
        <v>M</v>
      </c>
      <c r="R1291" s="15" t="str">
        <f>_xlfn.XLOOKUP(Tabla12[[#This Row],[codigo]],Tabla5[codigo],Tabla5[Lugar Funciones Codigo])</f>
        <v>01.83</v>
      </c>
    </row>
    <row r="1292" spans="1:18">
      <c r="A1292" s="40" t="s">
        <v>3357</v>
      </c>
      <c r="B1292" s="40" t="str">
        <f t="shared" si="20"/>
        <v>2.1.2.2.0507600224740</v>
      </c>
      <c r="C1292" s="40" t="str">
        <f>_xlfn.XLOOKUP(A1292,ctas[Tipo Empleado],ctas[cta])</f>
        <v>2.1.2.2.05</v>
      </c>
      <c r="D1292" s="40" t="s">
        <v>3225</v>
      </c>
      <c r="E1292" s="40" t="str">
        <f>_xlfn.XLOOKUP(Tabla12[[#This Row],[codigo]],Tabla5[codigo],Tabla5[Empleado])</f>
        <v>JUAN FRANCISCO DE JESUS DE JESUS SANTANA</v>
      </c>
      <c r="F1292" s="40" t="str">
        <f>_xlfn.XLOOKUP(Tabla12[[#This Row],[codigo]],Tabla5[codigo],Tabla5[Cargo])</f>
        <v>SEGURIDAD MILITAR</v>
      </c>
      <c r="G1292" s="40" t="str">
        <f>_xlfn.XLOOKUP(Tabla12[[#This Row],[codigo]],Tabla5[codigo],Tabla5[Lugar Funciones])</f>
        <v>MINISTERIO DE CULTURA</v>
      </c>
      <c r="H1292" s="45" t="str">
        <f>Tabla12[[#This Row],[TIPO]]</f>
        <v>PERSONAL DE VIGILANCIA</v>
      </c>
      <c r="I1292" s="45" t="e">
        <f>_xlfn.XLOOKUP(Tabla12[[#This Row],[nodoc]],'[1]Temporales 2022'!$B$146:$B$362,'[1]Temporales 2022'!$F$146:$F$362)</f>
        <v>#N/A</v>
      </c>
      <c r="J1292" s="45" t="e">
        <f>_xlfn.XLOOKUP(Tabla12[[#This Row],[nodoc]],'[1]Temporales 2022'!$B$146:$B$362,'[1]Temporales 2022'!$G$146:$G$362)</f>
        <v>#N/A</v>
      </c>
      <c r="K1292" s="43">
        <v>10000</v>
      </c>
      <c r="L1292" s="46">
        <v>0</v>
      </c>
      <c r="M1292" s="50"/>
      <c r="N1292" s="50"/>
      <c r="O1292" s="44">
        <f>+Tabla12[[#This Row],[sbruto]]-Tabla12[[#This Row],[Impuesto Sobre la R]]-Tabla12[[#This Row],[Seguro Familiar de]]-Tabla12[[#This Row],[AFP]]-Tabla12[[#This Row],[sneto]]</f>
        <v>0</v>
      </c>
      <c r="P1292" s="41">
        <v>10000</v>
      </c>
      <c r="Q1292" s="15" t="str" cm="1">
        <f t="array" ref="Q1292">_xlfn.XLOOKUP(Tabla12[[#This Row],[codigo]],Tabla5[codigo],LEFT(Tabla5[Genero],1))</f>
        <v>M</v>
      </c>
      <c r="R1292" s="15" t="str">
        <f>_xlfn.XLOOKUP(Tabla12[[#This Row],[codigo]],Tabla5[codigo],Tabla5[Lugar Funciones Codigo])</f>
        <v>01.83</v>
      </c>
    </row>
    <row r="1293" spans="1:18">
      <c r="A1293" s="40" t="s">
        <v>3357</v>
      </c>
      <c r="B1293" s="40" t="str">
        <f t="shared" si="20"/>
        <v>2.1.2.2.0508300037127</v>
      </c>
      <c r="C1293" s="40" t="str">
        <f>_xlfn.XLOOKUP(A1293,ctas[Tipo Empleado],ctas[cta])</f>
        <v>2.1.2.2.05</v>
      </c>
      <c r="D1293" s="40" t="s">
        <v>3226</v>
      </c>
      <c r="E1293" s="40" t="str">
        <f>_xlfn.XLOOKUP(Tabla12[[#This Row],[codigo]],Tabla5[codigo],Tabla5[Empleado])</f>
        <v>JUAN MANUEL VERIGUETTY</v>
      </c>
      <c r="F1293" s="40" t="str">
        <f>_xlfn.XLOOKUP(Tabla12[[#This Row],[codigo]],Tabla5[codigo],Tabla5[Cargo])</f>
        <v>SEGURIDAD MILITAR</v>
      </c>
      <c r="G1293" s="40" t="str">
        <f>_xlfn.XLOOKUP(Tabla12[[#This Row],[codigo]],Tabla5[codigo],Tabla5[Lugar Funciones])</f>
        <v>MINISTERIO DE CULTURA</v>
      </c>
      <c r="H1293" s="45" t="str">
        <f>Tabla12[[#This Row],[TIPO]]</f>
        <v>PERSONAL DE VIGILANCIA</v>
      </c>
      <c r="I1293" s="45" t="e">
        <f>_xlfn.XLOOKUP(Tabla12[[#This Row],[nodoc]],'[1]Temporales 2022'!$B$146:$B$362,'[1]Temporales 2022'!$F$146:$F$362)</f>
        <v>#N/A</v>
      </c>
      <c r="J1293" s="45" t="e">
        <f>_xlfn.XLOOKUP(Tabla12[[#This Row],[nodoc]],'[1]Temporales 2022'!$B$146:$B$362,'[1]Temporales 2022'!$G$146:$G$362)</f>
        <v>#N/A</v>
      </c>
      <c r="K1293" s="43">
        <v>10000</v>
      </c>
      <c r="L1293" s="50">
        <v>0</v>
      </c>
      <c r="M1293" s="50"/>
      <c r="N1293" s="50"/>
      <c r="O1293" s="44">
        <f>+Tabla12[[#This Row],[sbruto]]-Tabla12[[#This Row],[Impuesto Sobre la R]]-Tabla12[[#This Row],[Seguro Familiar de]]-Tabla12[[#This Row],[AFP]]-Tabla12[[#This Row],[sneto]]</f>
        <v>0</v>
      </c>
      <c r="P1293" s="41">
        <v>10000</v>
      </c>
      <c r="Q1293" s="15" t="str" cm="1">
        <f t="array" ref="Q1293">_xlfn.XLOOKUP(Tabla12[[#This Row],[codigo]],Tabla5[codigo],LEFT(Tabla5[Genero],1))</f>
        <v>M</v>
      </c>
      <c r="R1293" s="15" t="str">
        <f>_xlfn.XLOOKUP(Tabla12[[#This Row],[codigo]],Tabla5[codigo],Tabla5[Lugar Funciones Codigo])</f>
        <v>01.83</v>
      </c>
    </row>
    <row r="1294" spans="1:18">
      <c r="A1294" s="40" t="s">
        <v>3357</v>
      </c>
      <c r="B1294" s="40" t="str">
        <f t="shared" si="20"/>
        <v>2.1.2.2.0500105965842</v>
      </c>
      <c r="C1294" s="40" t="str">
        <f>_xlfn.XLOOKUP(A1294,ctas[Tipo Empleado],ctas[cta])</f>
        <v>2.1.2.2.05</v>
      </c>
      <c r="D1294" s="40" t="s">
        <v>3228</v>
      </c>
      <c r="E1294" s="40" t="str">
        <f>_xlfn.XLOOKUP(Tabla12[[#This Row],[codigo]],Tabla5[codigo],Tabla5[Empleado])</f>
        <v>JUANA MIGUELINA PEGUERO PEGUERO</v>
      </c>
      <c r="F1294" s="40" t="str">
        <f>_xlfn.XLOOKUP(Tabla12[[#This Row],[codigo]],Tabla5[codigo],Tabla5[Cargo])</f>
        <v>SEGURIDAD MILITAR</v>
      </c>
      <c r="G1294" s="40" t="str">
        <f>_xlfn.XLOOKUP(Tabla12[[#This Row],[codigo]],Tabla5[codigo],Tabla5[Lugar Funciones])</f>
        <v>MINISTERIO DE CULTURA</v>
      </c>
      <c r="H1294" s="45" t="str">
        <f>Tabla12[[#This Row],[TIPO]]</f>
        <v>PERSONAL DE VIGILANCIA</v>
      </c>
      <c r="I1294" s="45" t="e">
        <f>_xlfn.XLOOKUP(Tabla12[[#This Row],[nodoc]],'[1]Temporales 2022'!$B$146:$B$362,'[1]Temporales 2022'!$F$146:$F$362)</f>
        <v>#N/A</v>
      </c>
      <c r="J1294" s="45" t="e">
        <f>_xlfn.XLOOKUP(Tabla12[[#This Row],[nodoc]],'[1]Temporales 2022'!$B$146:$B$362,'[1]Temporales 2022'!$G$146:$G$362)</f>
        <v>#N/A</v>
      </c>
      <c r="K1294" s="43">
        <v>10000</v>
      </c>
      <c r="L1294" s="46">
        <v>0</v>
      </c>
      <c r="M1294" s="50"/>
      <c r="N1294" s="50"/>
      <c r="O1294" s="44">
        <f>+Tabla12[[#This Row],[sbruto]]-Tabla12[[#This Row],[Impuesto Sobre la R]]-Tabla12[[#This Row],[Seguro Familiar de]]-Tabla12[[#This Row],[AFP]]-Tabla12[[#This Row],[sneto]]</f>
        <v>0</v>
      </c>
      <c r="P1294" s="41">
        <v>10000</v>
      </c>
      <c r="Q1294" s="15" t="str" cm="1">
        <f t="array" ref="Q1294">_xlfn.XLOOKUP(Tabla12[[#This Row],[codigo]],Tabla5[codigo],LEFT(Tabla5[Genero],1))</f>
        <v>F</v>
      </c>
      <c r="R1294" s="15" t="str">
        <f>_xlfn.XLOOKUP(Tabla12[[#This Row],[codigo]],Tabla5[codigo],Tabla5[Lugar Funciones Codigo])</f>
        <v>01.83</v>
      </c>
    </row>
    <row r="1295" spans="1:18">
      <c r="A1295" s="40" t="s">
        <v>3357</v>
      </c>
      <c r="B1295" s="40" t="str">
        <f t="shared" si="20"/>
        <v>2.1.2.2.0522300193764</v>
      </c>
      <c r="C1295" s="40" t="str">
        <f>_xlfn.XLOOKUP(A1295,ctas[Tipo Empleado],ctas[cta])</f>
        <v>2.1.2.2.05</v>
      </c>
      <c r="D1295" s="40" t="s">
        <v>3230</v>
      </c>
      <c r="E1295" s="40" t="str">
        <f>_xlfn.XLOOKUP(Tabla12[[#This Row],[codigo]],Tabla5[codigo],Tabla5[Empleado])</f>
        <v>JULIO AURELIO ZORRILLA RODRIGUEZ</v>
      </c>
      <c r="F1295" s="40" t="str">
        <f>_xlfn.XLOOKUP(Tabla12[[#This Row],[codigo]],Tabla5[codigo],Tabla5[Cargo])</f>
        <v>SEGURIDAD MILITAR</v>
      </c>
      <c r="G1295" s="40" t="str">
        <f>_xlfn.XLOOKUP(Tabla12[[#This Row],[codigo]],Tabla5[codigo],Tabla5[Lugar Funciones])</f>
        <v>MINISTERIO DE CULTURA</v>
      </c>
      <c r="H1295" s="45" t="str">
        <f>Tabla12[[#This Row],[TIPO]]</f>
        <v>PERSONAL DE VIGILANCIA</v>
      </c>
      <c r="I1295" s="45" t="e">
        <f>_xlfn.XLOOKUP(Tabla12[[#This Row],[nodoc]],'[1]Temporales 2022'!$B$146:$B$362,'[1]Temporales 2022'!$F$146:$F$362)</f>
        <v>#N/A</v>
      </c>
      <c r="J1295" s="45" t="e">
        <f>_xlfn.XLOOKUP(Tabla12[[#This Row],[nodoc]],'[1]Temporales 2022'!$B$146:$B$362,'[1]Temporales 2022'!$G$146:$G$362)</f>
        <v>#N/A</v>
      </c>
      <c r="K1295" s="43">
        <v>10000</v>
      </c>
      <c r="L1295" s="50">
        <v>0</v>
      </c>
      <c r="M1295" s="50"/>
      <c r="N1295" s="50"/>
      <c r="O1295" s="44">
        <f>+Tabla12[[#This Row],[sbruto]]-Tabla12[[#This Row],[Impuesto Sobre la R]]-Tabla12[[#This Row],[Seguro Familiar de]]-Tabla12[[#This Row],[AFP]]-Tabla12[[#This Row],[sneto]]</f>
        <v>0</v>
      </c>
      <c r="P1295" s="41">
        <v>10000</v>
      </c>
      <c r="Q1295" s="15" t="str" cm="1">
        <f t="array" ref="Q1295">_xlfn.XLOOKUP(Tabla12[[#This Row],[codigo]],Tabla5[codigo],LEFT(Tabla5[Genero],1))</f>
        <v>M</v>
      </c>
      <c r="R1295" s="15" t="str">
        <f>_xlfn.XLOOKUP(Tabla12[[#This Row],[codigo]],Tabla5[codigo],Tabla5[Lugar Funciones Codigo])</f>
        <v>01.83</v>
      </c>
    </row>
    <row r="1296" spans="1:18">
      <c r="A1296" s="40" t="s">
        <v>3357</v>
      </c>
      <c r="B1296" s="40" t="str">
        <f t="shared" si="20"/>
        <v>2.1.2.2.0540224409298</v>
      </c>
      <c r="C1296" s="40" t="str">
        <f>_xlfn.XLOOKUP(A1296,ctas[Tipo Empleado],ctas[cta])</f>
        <v>2.1.2.2.05</v>
      </c>
      <c r="D1296" s="40" t="s">
        <v>3231</v>
      </c>
      <c r="E1296" s="40" t="str">
        <f>_xlfn.XLOOKUP(Tabla12[[#This Row],[codigo]],Tabla5[codigo],Tabla5[Empleado])</f>
        <v>JULIO CESAR MERCEDES MARTE</v>
      </c>
      <c r="F1296" s="40" t="str">
        <f>_xlfn.XLOOKUP(Tabla12[[#This Row],[codigo]],Tabla5[codigo],Tabla5[Cargo])</f>
        <v>SEGURIDAD MILITAR</v>
      </c>
      <c r="G1296" s="40" t="str">
        <f>_xlfn.XLOOKUP(Tabla12[[#This Row],[codigo]],Tabla5[codigo],Tabla5[Lugar Funciones])</f>
        <v>MINISTERIO DE CULTURA</v>
      </c>
      <c r="H1296" s="45" t="str">
        <f>Tabla12[[#This Row],[TIPO]]</f>
        <v>PERSONAL DE VIGILANCIA</v>
      </c>
      <c r="I1296" s="45" t="e">
        <f>_xlfn.XLOOKUP(Tabla12[[#This Row],[nodoc]],'[1]Temporales 2022'!$B$146:$B$362,'[1]Temporales 2022'!$F$146:$F$362)</f>
        <v>#N/A</v>
      </c>
      <c r="J1296" s="45" t="e">
        <f>_xlfn.XLOOKUP(Tabla12[[#This Row],[nodoc]],'[1]Temporales 2022'!$B$146:$B$362,'[1]Temporales 2022'!$G$146:$G$362)</f>
        <v>#N/A</v>
      </c>
      <c r="K1296" s="43">
        <v>10000</v>
      </c>
      <c r="L1296" s="50">
        <v>0</v>
      </c>
      <c r="M1296" s="50"/>
      <c r="N1296" s="50"/>
      <c r="O1296" s="44">
        <f>+Tabla12[[#This Row],[sbruto]]-Tabla12[[#This Row],[Impuesto Sobre la R]]-Tabla12[[#This Row],[Seguro Familiar de]]-Tabla12[[#This Row],[AFP]]-Tabla12[[#This Row],[sneto]]</f>
        <v>0</v>
      </c>
      <c r="P1296" s="41">
        <v>10000</v>
      </c>
      <c r="Q1296" s="15" t="str" cm="1">
        <f t="array" ref="Q1296">_xlfn.XLOOKUP(Tabla12[[#This Row],[codigo]],Tabla5[codigo],LEFT(Tabla5[Genero],1))</f>
        <v>M</v>
      </c>
      <c r="R1296" s="15" t="str">
        <f>_xlfn.XLOOKUP(Tabla12[[#This Row],[codigo]],Tabla5[codigo],Tabla5[Lugar Funciones Codigo])</f>
        <v>01.83</v>
      </c>
    </row>
    <row r="1297" spans="1:18">
      <c r="A1297" s="40" t="s">
        <v>3357</v>
      </c>
      <c r="B1297" s="40" t="str">
        <f t="shared" si="20"/>
        <v>2.1.2.2.0502200354682</v>
      </c>
      <c r="C1297" s="40" t="str">
        <f>_xlfn.XLOOKUP(A1297,ctas[Tipo Empleado],ctas[cta])</f>
        <v>2.1.2.2.05</v>
      </c>
      <c r="D1297" s="40" t="s">
        <v>3232</v>
      </c>
      <c r="E1297" s="40" t="str">
        <f>_xlfn.XLOOKUP(Tabla12[[#This Row],[codigo]],Tabla5[codigo],Tabla5[Empleado])</f>
        <v>JULIO FLORIAN PEREZ</v>
      </c>
      <c r="F1297" s="40" t="str">
        <f>_xlfn.XLOOKUP(Tabla12[[#This Row],[codigo]],Tabla5[codigo],Tabla5[Cargo])</f>
        <v>SEGURIDAD MILITAR</v>
      </c>
      <c r="G1297" s="40" t="str">
        <f>_xlfn.XLOOKUP(Tabla12[[#This Row],[codigo]],Tabla5[codigo],Tabla5[Lugar Funciones])</f>
        <v>MINISTERIO DE CULTURA</v>
      </c>
      <c r="H1297" s="43" t="str">
        <f>Tabla12[[#This Row],[TIPO]]</f>
        <v>PERSONAL DE VIGILANCIA</v>
      </c>
      <c r="I1297" s="43" t="e">
        <f>_xlfn.XLOOKUP(Tabla12[[#This Row],[nodoc]],'[1]Temporales 2022'!$B$146:$B$362,'[1]Temporales 2022'!$F$146:$F$362)</f>
        <v>#N/A</v>
      </c>
      <c r="J1297" s="43" t="e">
        <f>_xlfn.XLOOKUP(Tabla12[[#This Row],[nodoc]],'[1]Temporales 2022'!$B$146:$B$362,'[1]Temporales 2022'!$G$146:$G$362)</f>
        <v>#N/A</v>
      </c>
      <c r="K1297" s="43">
        <v>10000</v>
      </c>
      <c r="L1297" s="44">
        <v>0</v>
      </c>
      <c r="M1297" s="50"/>
      <c r="N1297" s="50"/>
      <c r="O1297" s="44">
        <f>+Tabla12[[#This Row],[sbruto]]-Tabla12[[#This Row],[Impuesto Sobre la R]]-Tabla12[[#This Row],[Seguro Familiar de]]-Tabla12[[#This Row],[AFP]]-Tabla12[[#This Row],[sneto]]</f>
        <v>0</v>
      </c>
      <c r="P1297" s="41">
        <v>10000</v>
      </c>
      <c r="Q1297" s="15" t="str" cm="1">
        <f t="array" ref="Q1297">_xlfn.XLOOKUP(Tabla12[[#This Row],[codigo]],Tabla5[codigo],LEFT(Tabla5[Genero],1))</f>
        <v>M</v>
      </c>
      <c r="R1297" s="15" t="str">
        <f>_xlfn.XLOOKUP(Tabla12[[#This Row],[codigo]],Tabla5[codigo],Tabla5[Lugar Funciones Codigo])</f>
        <v>01.83</v>
      </c>
    </row>
    <row r="1298" spans="1:18">
      <c r="A1298" s="40" t="s">
        <v>3357</v>
      </c>
      <c r="B1298" s="40" t="str">
        <f t="shared" si="20"/>
        <v>2.1.2.2.0500112335062</v>
      </c>
      <c r="C1298" s="40" t="str">
        <f>_xlfn.XLOOKUP(A1298,ctas[Tipo Empleado],ctas[cta])</f>
        <v>2.1.2.2.05</v>
      </c>
      <c r="D1298" s="40" t="s">
        <v>3233</v>
      </c>
      <c r="E1298" s="40" t="str">
        <f>_xlfn.XLOOKUP(Tabla12[[#This Row],[codigo]],Tabla5[codigo],Tabla5[Empleado])</f>
        <v>JULIO GARCIA ROBLE</v>
      </c>
      <c r="F1298" s="40" t="str">
        <f>_xlfn.XLOOKUP(Tabla12[[#This Row],[codigo]],Tabla5[codigo],Tabla5[Cargo])</f>
        <v>SEGURIDAD MILITAR</v>
      </c>
      <c r="G1298" s="40" t="str">
        <f>_xlfn.XLOOKUP(Tabla12[[#This Row],[codigo]],Tabla5[codigo],Tabla5[Lugar Funciones])</f>
        <v>MINISTERIO DE CULTURA</v>
      </c>
      <c r="H1298" s="45" t="str">
        <f>Tabla12[[#This Row],[TIPO]]</f>
        <v>PERSONAL DE VIGILANCIA</v>
      </c>
      <c r="I1298" s="45" t="e">
        <f>_xlfn.XLOOKUP(Tabla12[[#This Row],[nodoc]],'[1]Temporales 2022'!$B$146:$B$362,'[1]Temporales 2022'!$F$146:$F$362)</f>
        <v>#N/A</v>
      </c>
      <c r="J1298" s="45" t="e">
        <f>_xlfn.XLOOKUP(Tabla12[[#This Row],[nodoc]],'[1]Temporales 2022'!$B$146:$B$362,'[1]Temporales 2022'!$G$146:$G$362)</f>
        <v>#N/A</v>
      </c>
      <c r="K1298" s="43">
        <v>10000</v>
      </c>
      <c r="L1298" s="50">
        <v>0</v>
      </c>
      <c r="M1298" s="50"/>
      <c r="N1298" s="50"/>
      <c r="O1298" s="44">
        <f>+Tabla12[[#This Row],[sbruto]]-Tabla12[[#This Row],[Impuesto Sobre la R]]-Tabla12[[#This Row],[Seguro Familiar de]]-Tabla12[[#This Row],[AFP]]-Tabla12[[#This Row],[sneto]]</f>
        <v>0</v>
      </c>
      <c r="P1298" s="41">
        <v>10000</v>
      </c>
      <c r="Q1298" s="15" t="str" cm="1">
        <f t="array" ref="Q1298">_xlfn.XLOOKUP(Tabla12[[#This Row],[codigo]],Tabla5[codigo],LEFT(Tabla5[Genero],1))</f>
        <v>M</v>
      </c>
      <c r="R1298" s="15" t="str">
        <f>_xlfn.XLOOKUP(Tabla12[[#This Row],[codigo]],Tabla5[codigo],Tabla5[Lugar Funciones Codigo])</f>
        <v>01.83</v>
      </c>
    </row>
    <row r="1299" spans="1:18">
      <c r="A1299" s="40" t="s">
        <v>3357</v>
      </c>
      <c r="B1299" s="40" t="str">
        <f t="shared" si="20"/>
        <v>2.1.2.2.0501800615310</v>
      </c>
      <c r="C1299" s="40" t="str">
        <f>_xlfn.XLOOKUP(A1299,ctas[Tipo Empleado],ctas[cta])</f>
        <v>2.1.2.2.05</v>
      </c>
      <c r="D1299" s="40" t="s">
        <v>3235</v>
      </c>
      <c r="E1299" s="40" t="str">
        <f>_xlfn.XLOOKUP(Tabla12[[#This Row],[codigo]],Tabla5[codigo],Tabla5[Empleado])</f>
        <v>JULIO PEÑA</v>
      </c>
      <c r="F1299" s="40" t="str">
        <f>_xlfn.XLOOKUP(Tabla12[[#This Row],[codigo]],Tabla5[codigo],Tabla5[Cargo])</f>
        <v>SEGURIDAD MILITAR</v>
      </c>
      <c r="G1299" s="40" t="str">
        <f>_xlfn.XLOOKUP(Tabla12[[#This Row],[codigo]],Tabla5[codigo],Tabla5[Lugar Funciones])</f>
        <v>MINISTERIO DE CULTURA</v>
      </c>
      <c r="H1299" s="45" t="str">
        <f>Tabla12[[#This Row],[TIPO]]</f>
        <v>PERSONAL DE VIGILANCIA</v>
      </c>
      <c r="I1299" s="45" t="e">
        <f>_xlfn.XLOOKUP(Tabla12[[#This Row],[nodoc]],'[1]Temporales 2022'!$B$146:$B$362,'[1]Temporales 2022'!$F$146:$F$362)</f>
        <v>#N/A</v>
      </c>
      <c r="J1299" s="45" t="e">
        <f>_xlfn.XLOOKUP(Tabla12[[#This Row],[nodoc]],'[1]Temporales 2022'!$B$146:$B$362,'[1]Temporales 2022'!$G$146:$G$362)</f>
        <v>#N/A</v>
      </c>
      <c r="K1299" s="43">
        <v>10000</v>
      </c>
      <c r="L1299" s="50">
        <v>0</v>
      </c>
      <c r="M1299" s="50"/>
      <c r="N1299" s="50"/>
      <c r="O1299" s="44">
        <f>+Tabla12[[#This Row],[sbruto]]-Tabla12[[#This Row],[Impuesto Sobre la R]]-Tabla12[[#This Row],[Seguro Familiar de]]-Tabla12[[#This Row],[AFP]]-Tabla12[[#This Row],[sneto]]</f>
        <v>0</v>
      </c>
      <c r="P1299" s="41">
        <v>10000</v>
      </c>
      <c r="Q1299" s="15" t="str" cm="1">
        <f t="array" ref="Q1299">_xlfn.XLOOKUP(Tabla12[[#This Row],[codigo]],Tabla5[codigo],LEFT(Tabla5[Genero],1))</f>
        <v>M</v>
      </c>
      <c r="R1299" s="15" t="str">
        <f>_xlfn.XLOOKUP(Tabla12[[#This Row],[codigo]],Tabla5[codigo],Tabla5[Lugar Funciones Codigo])</f>
        <v>01.83</v>
      </c>
    </row>
    <row r="1300" spans="1:18">
      <c r="A1300" s="40" t="s">
        <v>3357</v>
      </c>
      <c r="B1300" s="40" t="str">
        <f t="shared" si="20"/>
        <v>2.1.2.2.0540223532538</v>
      </c>
      <c r="C1300" s="40" t="str">
        <f>_xlfn.XLOOKUP(A1300,ctas[Tipo Empleado],ctas[cta])</f>
        <v>2.1.2.2.05</v>
      </c>
      <c r="D1300" s="40" t="s">
        <v>3236</v>
      </c>
      <c r="E1300" s="40" t="str">
        <f>_xlfn.XLOOKUP(Tabla12[[#This Row],[codigo]],Tabla5[codigo],Tabla5[Empleado])</f>
        <v>KATHERIN FILS LEBRON</v>
      </c>
      <c r="F1300" s="40" t="str">
        <f>_xlfn.XLOOKUP(Tabla12[[#This Row],[codigo]],Tabla5[codigo],Tabla5[Cargo])</f>
        <v>SEGURIDAD MILITAR</v>
      </c>
      <c r="G1300" s="40" t="str">
        <f>_xlfn.XLOOKUP(Tabla12[[#This Row],[codigo]],Tabla5[codigo],Tabla5[Lugar Funciones])</f>
        <v>MINISTERIO DE CULTURA</v>
      </c>
      <c r="H1300" s="45" t="str">
        <f>Tabla12[[#This Row],[TIPO]]</f>
        <v>PERSONAL DE VIGILANCIA</v>
      </c>
      <c r="I1300" s="45" t="e">
        <f>_xlfn.XLOOKUP(Tabla12[[#This Row],[nodoc]],'[1]Temporales 2022'!$B$146:$B$362,'[1]Temporales 2022'!$F$146:$F$362)</f>
        <v>#N/A</v>
      </c>
      <c r="J1300" s="45" t="e">
        <f>_xlfn.XLOOKUP(Tabla12[[#This Row],[nodoc]],'[1]Temporales 2022'!$B$146:$B$362,'[1]Temporales 2022'!$G$146:$G$362)</f>
        <v>#N/A</v>
      </c>
      <c r="K1300" s="43">
        <v>10000</v>
      </c>
      <c r="L1300" s="50">
        <v>0</v>
      </c>
      <c r="M1300" s="50"/>
      <c r="N1300" s="50"/>
      <c r="O1300" s="44">
        <f>+Tabla12[[#This Row],[sbruto]]-Tabla12[[#This Row],[Impuesto Sobre la R]]-Tabla12[[#This Row],[Seguro Familiar de]]-Tabla12[[#This Row],[AFP]]-Tabla12[[#This Row],[sneto]]</f>
        <v>0</v>
      </c>
      <c r="P1300" s="41">
        <v>10000</v>
      </c>
      <c r="Q1300" s="15" t="str" cm="1">
        <f t="array" ref="Q1300">_xlfn.XLOOKUP(Tabla12[[#This Row],[codigo]],Tabla5[codigo],LEFT(Tabla5[Genero],1))</f>
        <v>F</v>
      </c>
      <c r="R1300" s="15" t="str">
        <f>_xlfn.XLOOKUP(Tabla12[[#This Row],[codigo]],Tabla5[codigo],Tabla5[Lugar Funciones Codigo])</f>
        <v>01.83</v>
      </c>
    </row>
    <row r="1301" spans="1:18">
      <c r="A1301" s="40" t="s">
        <v>3357</v>
      </c>
      <c r="B1301" s="40" t="str">
        <f t="shared" si="20"/>
        <v>2.1.2.2.0500117698571</v>
      </c>
      <c r="C1301" s="40" t="str">
        <f>_xlfn.XLOOKUP(A1301,ctas[Tipo Empleado],ctas[cta])</f>
        <v>2.1.2.2.05</v>
      </c>
      <c r="D1301" s="40" t="s">
        <v>3237</v>
      </c>
      <c r="E1301" s="40" t="str">
        <f>_xlfn.XLOOKUP(Tabla12[[#This Row],[codigo]],Tabla5[codigo],Tabla5[Empleado])</f>
        <v>KATHERINE ANGENI ROSARIO PEÑA</v>
      </c>
      <c r="F1301" s="40" t="str">
        <f>_xlfn.XLOOKUP(Tabla12[[#This Row],[codigo]],Tabla5[codigo],Tabla5[Cargo])</f>
        <v>SEGURIDAD MILITAR</v>
      </c>
      <c r="G1301" s="40" t="str">
        <f>_xlfn.XLOOKUP(Tabla12[[#This Row],[codigo]],Tabla5[codigo],Tabla5[Lugar Funciones])</f>
        <v>MINISTERIO DE CULTURA</v>
      </c>
      <c r="H1301" s="45" t="str">
        <f>Tabla12[[#This Row],[TIPO]]</f>
        <v>PERSONAL DE VIGILANCIA</v>
      </c>
      <c r="I1301" s="45" t="e">
        <f>_xlfn.XLOOKUP(Tabla12[[#This Row],[nodoc]],'[1]Temporales 2022'!$B$146:$B$362,'[1]Temporales 2022'!$F$146:$F$362)</f>
        <v>#N/A</v>
      </c>
      <c r="J1301" s="45" t="e">
        <f>_xlfn.XLOOKUP(Tabla12[[#This Row],[nodoc]],'[1]Temporales 2022'!$B$146:$B$362,'[1]Temporales 2022'!$G$146:$G$362)</f>
        <v>#N/A</v>
      </c>
      <c r="K1301" s="43">
        <v>10000</v>
      </c>
      <c r="L1301" s="50">
        <v>0</v>
      </c>
      <c r="M1301" s="50"/>
      <c r="N1301" s="50"/>
      <c r="O1301" s="44">
        <f>+Tabla12[[#This Row],[sbruto]]-Tabla12[[#This Row],[Impuesto Sobre la R]]-Tabla12[[#This Row],[Seguro Familiar de]]-Tabla12[[#This Row],[AFP]]-Tabla12[[#This Row],[sneto]]</f>
        <v>0</v>
      </c>
      <c r="P1301" s="41">
        <v>10000</v>
      </c>
      <c r="Q1301" s="15" t="str" cm="1">
        <f t="array" ref="Q1301">_xlfn.XLOOKUP(Tabla12[[#This Row],[codigo]],Tabla5[codigo],LEFT(Tabla5[Genero],1))</f>
        <v>F</v>
      </c>
      <c r="R1301" s="15" t="str">
        <f>_xlfn.XLOOKUP(Tabla12[[#This Row],[codigo]],Tabla5[codigo],Tabla5[Lugar Funciones Codigo])</f>
        <v>01.83</v>
      </c>
    </row>
    <row r="1302" spans="1:18">
      <c r="A1302" s="40" t="s">
        <v>3357</v>
      </c>
      <c r="B1302" s="40" t="str">
        <f t="shared" si="20"/>
        <v>2.1.2.2.0540225742242</v>
      </c>
      <c r="C1302" s="40" t="str">
        <f>_xlfn.XLOOKUP(A1302,ctas[Tipo Empleado],ctas[cta])</f>
        <v>2.1.2.2.05</v>
      </c>
      <c r="D1302" s="40" t="s">
        <v>3238</v>
      </c>
      <c r="E1302" s="40" t="str">
        <f>_xlfn.XLOOKUP(Tabla12[[#This Row],[codigo]],Tabla5[codigo],Tabla5[Empleado])</f>
        <v>KELVIN MANUEL MERCEDES MENDEZ</v>
      </c>
      <c r="F1302" s="40" t="str">
        <f>_xlfn.XLOOKUP(Tabla12[[#This Row],[codigo]],Tabla5[codigo],Tabla5[Cargo])</f>
        <v>SEGURIDAD MILITAR</v>
      </c>
      <c r="G1302" s="40" t="str">
        <f>_xlfn.XLOOKUP(Tabla12[[#This Row],[codigo]],Tabla5[codigo],Tabla5[Lugar Funciones])</f>
        <v>MINISTERIO DE CULTURA</v>
      </c>
      <c r="H1302" s="45" t="str">
        <f>Tabla12[[#This Row],[TIPO]]</f>
        <v>PERSONAL DE VIGILANCIA</v>
      </c>
      <c r="I1302" s="45" t="e">
        <f>_xlfn.XLOOKUP(Tabla12[[#This Row],[nodoc]],'[1]Temporales 2022'!$B$146:$B$362,'[1]Temporales 2022'!$F$146:$F$362)</f>
        <v>#N/A</v>
      </c>
      <c r="J1302" s="45" t="e">
        <f>_xlfn.XLOOKUP(Tabla12[[#This Row],[nodoc]],'[1]Temporales 2022'!$B$146:$B$362,'[1]Temporales 2022'!$G$146:$G$362)</f>
        <v>#N/A</v>
      </c>
      <c r="K1302" s="43">
        <v>10000</v>
      </c>
      <c r="L1302" s="46">
        <v>0</v>
      </c>
      <c r="M1302" s="50"/>
      <c r="N1302" s="50"/>
      <c r="O1302" s="44">
        <f>+Tabla12[[#This Row],[sbruto]]-Tabla12[[#This Row],[Impuesto Sobre la R]]-Tabla12[[#This Row],[Seguro Familiar de]]-Tabla12[[#This Row],[AFP]]-Tabla12[[#This Row],[sneto]]</f>
        <v>0</v>
      </c>
      <c r="P1302" s="41">
        <v>10000</v>
      </c>
      <c r="Q1302" s="15" t="str" cm="1">
        <f t="array" ref="Q1302">_xlfn.XLOOKUP(Tabla12[[#This Row],[codigo]],Tabla5[codigo],LEFT(Tabla5[Genero],1))</f>
        <v>M</v>
      </c>
      <c r="R1302" s="15" t="str">
        <f>_xlfn.XLOOKUP(Tabla12[[#This Row],[codigo]],Tabla5[codigo],Tabla5[Lugar Funciones Codigo])</f>
        <v>01.83</v>
      </c>
    </row>
    <row r="1303" spans="1:18">
      <c r="A1303" s="40" t="s">
        <v>3357</v>
      </c>
      <c r="B1303" s="40" t="str">
        <f t="shared" si="20"/>
        <v>2.1.2.2.0501800609362</v>
      </c>
      <c r="C1303" s="40" t="str">
        <f>_xlfn.XLOOKUP(A1303,ctas[Tipo Empleado],ctas[cta])</f>
        <v>2.1.2.2.05</v>
      </c>
      <c r="D1303" s="40" t="s">
        <v>3241</v>
      </c>
      <c r="E1303" s="40" t="str">
        <f>_xlfn.XLOOKUP(Tabla12[[#This Row],[codigo]],Tabla5[codigo],Tabla5[Empleado])</f>
        <v>LADY ESTHER GARCIA CUELLO</v>
      </c>
      <c r="F1303" s="40" t="str">
        <f>_xlfn.XLOOKUP(Tabla12[[#This Row],[codigo]],Tabla5[codigo],Tabla5[Cargo])</f>
        <v>SEGURIDAD MILITAR</v>
      </c>
      <c r="G1303" s="40" t="str">
        <f>_xlfn.XLOOKUP(Tabla12[[#This Row],[codigo]],Tabla5[codigo],Tabla5[Lugar Funciones])</f>
        <v>MINISTERIO DE CULTURA</v>
      </c>
      <c r="H1303" s="45" t="str">
        <f>Tabla12[[#This Row],[TIPO]]</f>
        <v>PERSONAL DE VIGILANCIA</v>
      </c>
      <c r="I1303" s="45" t="e">
        <f>_xlfn.XLOOKUP(Tabla12[[#This Row],[nodoc]],'[1]Temporales 2022'!$B$146:$B$362,'[1]Temporales 2022'!$F$146:$F$362)</f>
        <v>#N/A</v>
      </c>
      <c r="J1303" s="45" t="e">
        <f>_xlfn.XLOOKUP(Tabla12[[#This Row],[nodoc]],'[1]Temporales 2022'!$B$146:$B$362,'[1]Temporales 2022'!$G$146:$G$362)</f>
        <v>#N/A</v>
      </c>
      <c r="K1303" s="43">
        <v>10000</v>
      </c>
      <c r="L1303" s="50">
        <v>0</v>
      </c>
      <c r="M1303" s="50"/>
      <c r="N1303" s="50"/>
      <c r="O1303" s="44">
        <f>+Tabla12[[#This Row],[sbruto]]-Tabla12[[#This Row],[Impuesto Sobre la R]]-Tabla12[[#This Row],[Seguro Familiar de]]-Tabla12[[#This Row],[AFP]]-Tabla12[[#This Row],[sneto]]</f>
        <v>0</v>
      </c>
      <c r="P1303" s="41">
        <v>10000</v>
      </c>
      <c r="Q1303" s="15" t="str" cm="1">
        <f t="array" ref="Q1303">_xlfn.XLOOKUP(Tabla12[[#This Row],[codigo]],Tabla5[codigo],LEFT(Tabla5[Genero],1))</f>
        <v>F</v>
      </c>
      <c r="R1303" s="15" t="str">
        <f>_xlfn.XLOOKUP(Tabla12[[#This Row],[codigo]],Tabla5[codigo],Tabla5[Lugar Funciones Codigo])</f>
        <v>01.83</v>
      </c>
    </row>
    <row r="1304" spans="1:18">
      <c r="A1304" s="40" t="s">
        <v>3357</v>
      </c>
      <c r="B1304" s="40" t="str">
        <f t="shared" si="20"/>
        <v>2.1.2.2.0540214163285</v>
      </c>
      <c r="C1304" s="40" t="str">
        <f>_xlfn.XLOOKUP(A1304,ctas[Tipo Empleado],ctas[cta])</f>
        <v>2.1.2.2.05</v>
      </c>
      <c r="D1304" s="40" t="s">
        <v>3242</v>
      </c>
      <c r="E1304" s="40" t="str">
        <f>_xlfn.XLOOKUP(Tabla12[[#This Row],[codigo]],Tabla5[codigo],Tabla5[Empleado])</f>
        <v>LENIN LEONARDO DE LEON HERNANDEZ</v>
      </c>
      <c r="F1304" s="40" t="str">
        <f>_xlfn.XLOOKUP(Tabla12[[#This Row],[codigo]],Tabla5[codigo],Tabla5[Cargo])</f>
        <v>SEGURIDAD MILITAR</v>
      </c>
      <c r="G1304" s="40" t="str">
        <f>_xlfn.XLOOKUP(Tabla12[[#This Row],[codigo]],Tabla5[codigo],Tabla5[Lugar Funciones])</f>
        <v>MINISTERIO DE CULTURA</v>
      </c>
      <c r="H1304" s="45" t="str">
        <f>Tabla12[[#This Row],[TIPO]]</f>
        <v>PERSONAL DE VIGILANCIA</v>
      </c>
      <c r="I1304" s="45" t="e">
        <f>_xlfn.XLOOKUP(Tabla12[[#This Row],[nodoc]],'[1]Temporales 2022'!$B$146:$B$362,'[1]Temporales 2022'!$F$146:$F$362)</f>
        <v>#N/A</v>
      </c>
      <c r="J1304" s="45" t="e">
        <f>_xlfn.XLOOKUP(Tabla12[[#This Row],[nodoc]],'[1]Temporales 2022'!$B$146:$B$362,'[1]Temporales 2022'!$G$146:$G$362)</f>
        <v>#N/A</v>
      </c>
      <c r="K1304" s="43">
        <v>10000</v>
      </c>
      <c r="L1304" s="50">
        <v>0</v>
      </c>
      <c r="M1304" s="50"/>
      <c r="N1304" s="50"/>
      <c r="O1304" s="44">
        <f>+Tabla12[[#This Row],[sbruto]]-Tabla12[[#This Row],[Impuesto Sobre la R]]-Tabla12[[#This Row],[Seguro Familiar de]]-Tabla12[[#This Row],[AFP]]-Tabla12[[#This Row],[sneto]]</f>
        <v>0</v>
      </c>
      <c r="P1304" s="41">
        <v>10000</v>
      </c>
      <c r="Q1304" s="15" t="str" cm="1">
        <f t="array" ref="Q1304">_xlfn.XLOOKUP(Tabla12[[#This Row],[codigo]],Tabla5[codigo],LEFT(Tabla5[Genero],1))</f>
        <v>M</v>
      </c>
      <c r="R1304" s="15" t="str">
        <f>_xlfn.XLOOKUP(Tabla12[[#This Row],[codigo]],Tabla5[codigo],Tabla5[Lugar Funciones Codigo])</f>
        <v>01.83</v>
      </c>
    </row>
    <row r="1305" spans="1:18">
      <c r="A1305" s="40" t="s">
        <v>3357</v>
      </c>
      <c r="B1305" s="40" t="str">
        <f t="shared" si="20"/>
        <v>2.1.2.2.0500111701918</v>
      </c>
      <c r="C1305" s="40" t="str">
        <f>_xlfn.XLOOKUP(A1305,ctas[Tipo Empleado],ctas[cta])</f>
        <v>2.1.2.2.05</v>
      </c>
      <c r="D1305" s="40" t="s">
        <v>3245</v>
      </c>
      <c r="E1305" s="40" t="str">
        <f>_xlfn.XLOOKUP(Tabla12[[#This Row],[codigo]],Tabla5[codigo],Tabla5[Empleado])</f>
        <v>LUCIANO ZABALA DIAZ</v>
      </c>
      <c r="F1305" s="40" t="str">
        <f>_xlfn.XLOOKUP(Tabla12[[#This Row],[codigo]],Tabla5[codigo],Tabla5[Cargo])</f>
        <v>SEGURIDAD MILITAR</v>
      </c>
      <c r="G1305" s="40" t="str">
        <f>_xlfn.XLOOKUP(Tabla12[[#This Row],[codigo]],Tabla5[codigo],Tabla5[Lugar Funciones])</f>
        <v>MINISTERIO DE CULTURA</v>
      </c>
      <c r="H1305" s="45" t="str">
        <f>Tabla12[[#This Row],[TIPO]]</f>
        <v>PERSONAL DE VIGILANCIA</v>
      </c>
      <c r="I1305" s="45" t="e">
        <f>_xlfn.XLOOKUP(Tabla12[[#This Row],[nodoc]],'[1]Temporales 2022'!$B$146:$B$362,'[1]Temporales 2022'!$F$146:$F$362)</f>
        <v>#N/A</v>
      </c>
      <c r="J1305" s="45" t="e">
        <f>_xlfn.XLOOKUP(Tabla12[[#This Row],[nodoc]],'[1]Temporales 2022'!$B$146:$B$362,'[1]Temporales 2022'!$G$146:$G$362)</f>
        <v>#N/A</v>
      </c>
      <c r="K1305" s="43">
        <v>10000</v>
      </c>
      <c r="L1305" s="50">
        <v>0</v>
      </c>
      <c r="M1305" s="50"/>
      <c r="N1305" s="50"/>
      <c r="O1305" s="44">
        <f>+Tabla12[[#This Row],[sbruto]]-Tabla12[[#This Row],[Impuesto Sobre la R]]-Tabla12[[#This Row],[Seguro Familiar de]]-Tabla12[[#This Row],[AFP]]-Tabla12[[#This Row],[sneto]]</f>
        <v>0</v>
      </c>
      <c r="P1305" s="41">
        <v>10000</v>
      </c>
      <c r="Q1305" s="15" t="str" cm="1">
        <f t="array" ref="Q1305">_xlfn.XLOOKUP(Tabla12[[#This Row],[codigo]],Tabla5[codigo],LEFT(Tabla5[Genero],1))</f>
        <v>M</v>
      </c>
      <c r="R1305" s="15" t="str">
        <f>_xlfn.XLOOKUP(Tabla12[[#This Row],[codigo]],Tabla5[codigo],Tabla5[Lugar Funciones Codigo])</f>
        <v>01.83</v>
      </c>
    </row>
    <row r="1306" spans="1:18">
      <c r="A1306" s="40" t="s">
        <v>3357</v>
      </c>
      <c r="B1306" s="40" t="str">
        <f t="shared" si="20"/>
        <v>2.1.2.2.0540221710003</v>
      </c>
      <c r="C1306" s="40" t="str">
        <f>_xlfn.XLOOKUP(A1306,ctas[Tipo Empleado],ctas[cta])</f>
        <v>2.1.2.2.05</v>
      </c>
      <c r="D1306" s="40" t="s">
        <v>3246</v>
      </c>
      <c r="E1306" s="40" t="str">
        <f>_xlfn.XLOOKUP(Tabla12[[#This Row],[codigo]],Tabla5[codigo],Tabla5[Empleado])</f>
        <v>LUIS ANGEL MOREL SANCHEZ</v>
      </c>
      <c r="F1306" s="40" t="str">
        <f>_xlfn.XLOOKUP(Tabla12[[#This Row],[codigo]],Tabla5[codigo],Tabla5[Cargo])</f>
        <v>SEGURIDAD MILITAR</v>
      </c>
      <c r="G1306" s="40" t="str">
        <f>_xlfn.XLOOKUP(Tabla12[[#This Row],[codigo]],Tabla5[codigo],Tabla5[Lugar Funciones])</f>
        <v>MINISTERIO DE CULTURA</v>
      </c>
      <c r="H1306" s="45" t="str">
        <f>Tabla12[[#This Row],[TIPO]]</f>
        <v>PERSONAL DE VIGILANCIA</v>
      </c>
      <c r="I1306" s="45" t="e">
        <f>_xlfn.XLOOKUP(Tabla12[[#This Row],[nodoc]],'[1]Temporales 2022'!$B$146:$B$362,'[1]Temporales 2022'!$F$146:$F$362)</f>
        <v>#N/A</v>
      </c>
      <c r="J1306" s="45" t="e">
        <f>_xlfn.XLOOKUP(Tabla12[[#This Row],[nodoc]],'[1]Temporales 2022'!$B$146:$B$362,'[1]Temporales 2022'!$G$146:$G$362)</f>
        <v>#N/A</v>
      </c>
      <c r="K1306" s="43">
        <v>10000</v>
      </c>
      <c r="L1306" s="50">
        <v>0</v>
      </c>
      <c r="M1306" s="50"/>
      <c r="N1306" s="50"/>
      <c r="O1306" s="44">
        <f>+Tabla12[[#This Row],[sbruto]]-Tabla12[[#This Row],[Impuesto Sobre la R]]-Tabla12[[#This Row],[Seguro Familiar de]]-Tabla12[[#This Row],[AFP]]-Tabla12[[#This Row],[sneto]]</f>
        <v>0</v>
      </c>
      <c r="P1306" s="41">
        <v>10000</v>
      </c>
      <c r="Q1306" s="15" t="str" cm="1">
        <f t="array" ref="Q1306">_xlfn.XLOOKUP(Tabla12[[#This Row],[codigo]],Tabla5[codigo],LEFT(Tabla5[Genero],1))</f>
        <v>M</v>
      </c>
      <c r="R1306" s="15" t="str">
        <f>_xlfn.XLOOKUP(Tabla12[[#This Row],[codigo]],Tabla5[codigo],Tabla5[Lugar Funciones Codigo])</f>
        <v>01.83</v>
      </c>
    </row>
    <row r="1307" spans="1:18">
      <c r="A1307" s="40" t="s">
        <v>3357</v>
      </c>
      <c r="B1307" s="40" t="str">
        <f t="shared" si="20"/>
        <v>2.1.2.2.0540213816040</v>
      </c>
      <c r="C1307" s="40" t="str">
        <f>_xlfn.XLOOKUP(A1307,ctas[Tipo Empleado],ctas[cta])</f>
        <v>2.1.2.2.05</v>
      </c>
      <c r="D1307" s="40" t="s">
        <v>3328</v>
      </c>
      <c r="E1307" s="40" t="e">
        <f>_xlfn.XLOOKUP(Tabla12[[#This Row],[codigo]],Tabla5[codigo],Tabla5[Empleado])</f>
        <v>#N/A</v>
      </c>
      <c r="F1307" s="40" t="e">
        <f>_xlfn.XLOOKUP(Tabla12[[#This Row],[codigo]],Tabla5[codigo],Tabla5[Cargo])</f>
        <v>#N/A</v>
      </c>
      <c r="G1307" s="40" t="e">
        <f>_xlfn.XLOOKUP(Tabla12[[#This Row],[codigo]],Tabla5[codigo],Tabla5[Lugar Funciones])</f>
        <v>#N/A</v>
      </c>
      <c r="H1307" s="45" t="str">
        <f>Tabla12[[#This Row],[TIPO]]</f>
        <v>PERSONAL DE VIGILANCIA</v>
      </c>
      <c r="I1307" s="45" t="e">
        <f>_xlfn.XLOOKUP(Tabla12[[#This Row],[nodoc]],'[1]Temporales 2022'!$B$146:$B$362,'[1]Temporales 2022'!$F$146:$F$362)</f>
        <v>#N/A</v>
      </c>
      <c r="J1307" s="45" t="e">
        <f>_xlfn.XLOOKUP(Tabla12[[#This Row],[nodoc]],'[1]Temporales 2022'!$B$146:$B$362,'[1]Temporales 2022'!$G$146:$G$362)</f>
        <v>#N/A</v>
      </c>
      <c r="K1307" s="43">
        <v>10000</v>
      </c>
      <c r="L1307" s="50">
        <v>0</v>
      </c>
      <c r="M1307" s="50"/>
      <c r="N1307" s="50"/>
      <c r="O1307" s="44">
        <f>+Tabla12[[#This Row],[sbruto]]-Tabla12[[#This Row],[Impuesto Sobre la R]]-Tabla12[[#This Row],[Seguro Familiar de]]-Tabla12[[#This Row],[AFP]]-Tabla12[[#This Row],[sneto]]</f>
        <v>0</v>
      </c>
      <c r="P1307" s="41">
        <v>10000</v>
      </c>
      <c r="Q1307" s="15" t="e" cm="1">
        <f t="array" ref="Q1307">_xlfn.XLOOKUP(Tabla12[[#This Row],[codigo]],Tabla5[codigo],LEFT(Tabla5[Genero],1))</f>
        <v>#N/A</v>
      </c>
      <c r="R1307" s="15" t="e">
        <f>_xlfn.XLOOKUP(Tabla12[[#This Row],[codigo]],Tabla5[codigo],Tabla5[Lugar Funciones Codigo])</f>
        <v>#N/A</v>
      </c>
    </row>
    <row r="1308" spans="1:18">
      <c r="A1308" s="40" t="s">
        <v>3357</v>
      </c>
      <c r="B1308" s="40" t="str">
        <f t="shared" si="20"/>
        <v>2.1.2.2.0500115296451</v>
      </c>
      <c r="C1308" s="40" t="str">
        <f>_xlfn.XLOOKUP(A1308,ctas[Tipo Empleado],ctas[cta])</f>
        <v>2.1.2.2.05</v>
      </c>
      <c r="D1308" s="40" t="s">
        <v>3248</v>
      </c>
      <c r="E1308" s="40" t="str">
        <f>_xlfn.XLOOKUP(Tabla12[[#This Row],[codigo]],Tabla5[codigo],Tabla5[Empleado])</f>
        <v>LUZAIRA RAMONA ALMANZAR VIÑAS</v>
      </c>
      <c r="F1308" s="40" t="str">
        <f>_xlfn.XLOOKUP(Tabla12[[#This Row],[codigo]],Tabla5[codigo],Tabla5[Cargo])</f>
        <v>SEGURIDAD MILITAR</v>
      </c>
      <c r="G1308" s="40" t="str">
        <f>_xlfn.XLOOKUP(Tabla12[[#This Row],[codigo]],Tabla5[codigo],Tabla5[Lugar Funciones])</f>
        <v>MINISTERIO DE CULTURA</v>
      </c>
      <c r="H1308" s="43" t="str">
        <f>Tabla12[[#This Row],[TIPO]]</f>
        <v>PERSONAL DE VIGILANCIA</v>
      </c>
      <c r="I1308" s="43" t="e">
        <f>_xlfn.XLOOKUP(Tabla12[[#This Row],[nodoc]],'[1]Temporales 2022'!$B$146:$B$362,'[1]Temporales 2022'!$F$146:$F$362)</f>
        <v>#N/A</v>
      </c>
      <c r="J1308" s="43" t="e">
        <f>_xlfn.XLOOKUP(Tabla12[[#This Row],[nodoc]],'[1]Temporales 2022'!$B$146:$B$362,'[1]Temporales 2022'!$G$146:$G$362)</f>
        <v>#N/A</v>
      </c>
      <c r="K1308" s="43">
        <v>10000</v>
      </c>
      <c r="L1308" s="44">
        <v>0</v>
      </c>
      <c r="M1308" s="50"/>
      <c r="N1308" s="50"/>
      <c r="O1308" s="44">
        <f>+Tabla12[[#This Row],[sbruto]]-Tabla12[[#This Row],[Impuesto Sobre la R]]-Tabla12[[#This Row],[Seguro Familiar de]]-Tabla12[[#This Row],[AFP]]-Tabla12[[#This Row],[sneto]]</f>
        <v>0</v>
      </c>
      <c r="P1308" s="41">
        <v>10000</v>
      </c>
      <c r="Q1308" s="15" t="str" cm="1">
        <f t="array" ref="Q1308">_xlfn.XLOOKUP(Tabla12[[#This Row],[codigo]],Tabla5[codigo],LEFT(Tabla5[Genero],1))</f>
        <v>F</v>
      </c>
      <c r="R1308" s="15" t="str">
        <f>_xlfn.XLOOKUP(Tabla12[[#This Row],[codigo]],Tabla5[codigo],Tabla5[Lugar Funciones Codigo])</f>
        <v>01.83</v>
      </c>
    </row>
    <row r="1309" spans="1:18">
      <c r="A1309" s="40" t="s">
        <v>3357</v>
      </c>
      <c r="B1309" s="40" t="str">
        <f t="shared" si="20"/>
        <v>2.1.2.2.0522300619842</v>
      </c>
      <c r="C1309" s="40" t="str">
        <f>_xlfn.XLOOKUP(A1309,ctas[Tipo Empleado],ctas[cta])</f>
        <v>2.1.2.2.05</v>
      </c>
      <c r="D1309" s="40" t="s">
        <v>3249</v>
      </c>
      <c r="E1309" s="40" t="str">
        <f>_xlfn.XLOOKUP(Tabla12[[#This Row],[codigo]],Tabla5[codigo],Tabla5[Empleado])</f>
        <v>MANOLDYS PEREZ PEREZ</v>
      </c>
      <c r="F1309" s="40" t="str">
        <f>_xlfn.XLOOKUP(Tabla12[[#This Row],[codigo]],Tabla5[codigo],Tabla5[Cargo])</f>
        <v>SEGURIDAD MILITAR</v>
      </c>
      <c r="G1309" s="40" t="str">
        <f>_xlfn.XLOOKUP(Tabla12[[#This Row],[codigo]],Tabla5[codigo],Tabla5[Lugar Funciones])</f>
        <v>MINISTERIO DE CULTURA</v>
      </c>
      <c r="H1309" s="45" t="str">
        <f>Tabla12[[#This Row],[TIPO]]</f>
        <v>PERSONAL DE VIGILANCIA</v>
      </c>
      <c r="I1309" s="45" t="e">
        <f>_xlfn.XLOOKUP(Tabla12[[#This Row],[nodoc]],'[1]Temporales 2022'!$B$146:$B$362,'[1]Temporales 2022'!$F$146:$F$362)</f>
        <v>#N/A</v>
      </c>
      <c r="J1309" s="45" t="e">
        <f>_xlfn.XLOOKUP(Tabla12[[#This Row],[nodoc]],'[1]Temporales 2022'!$B$146:$B$362,'[1]Temporales 2022'!$G$146:$G$362)</f>
        <v>#N/A</v>
      </c>
      <c r="K1309" s="43">
        <v>10000</v>
      </c>
      <c r="L1309" s="50">
        <v>0</v>
      </c>
      <c r="M1309" s="50"/>
      <c r="N1309" s="50"/>
      <c r="O1309" s="44">
        <f>+Tabla12[[#This Row],[sbruto]]-Tabla12[[#This Row],[Impuesto Sobre la R]]-Tabla12[[#This Row],[Seguro Familiar de]]-Tabla12[[#This Row],[AFP]]-Tabla12[[#This Row],[sneto]]</f>
        <v>0</v>
      </c>
      <c r="P1309" s="41">
        <v>10000</v>
      </c>
      <c r="Q1309" s="15" t="str" cm="1">
        <f t="array" ref="Q1309">_xlfn.XLOOKUP(Tabla12[[#This Row],[codigo]],Tabla5[codigo],LEFT(Tabla5[Genero],1))</f>
        <v>M</v>
      </c>
      <c r="R1309" s="15" t="str">
        <f>_xlfn.XLOOKUP(Tabla12[[#This Row],[codigo]],Tabla5[codigo],Tabla5[Lugar Funciones Codigo])</f>
        <v>01.83</v>
      </c>
    </row>
    <row r="1310" spans="1:18">
      <c r="A1310" s="40" t="s">
        <v>3357</v>
      </c>
      <c r="B1310" s="40" t="str">
        <f t="shared" si="20"/>
        <v>2.1.2.2.0501600169054</v>
      </c>
      <c r="C1310" s="40" t="str">
        <f>_xlfn.XLOOKUP(A1310,ctas[Tipo Empleado],ctas[cta])</f>
        <v>2.1.2.2.05</v>
      </c>
      <c r="D1310" s="40" t="s">
        <v>3251</v>
      </c>
      <c r="E1310" s="40" t="str">
        <f>_xlfn.XLOOKUP(Tabla12[[#This Row],[codigo]],Tabla5[codigo],Tabla5[Empleado])</f>
        <v>MANUEL GARCIA GARCIA</v>
      </c>
      <c r="F1310" s="40" t="str">
        <f>_xlfn.XLOOKUP(Tabla12[[#This Row],[codigo]],Tabla5[codigo],Tabla5[Cargo])</f>
        <v>SEGURIDAD MILITAR</v>
      </c>
      <c r="G1310" s="40" t="str">
        <f>_xlfn.XLOOKUP(Tabla12[[#This Row],[codigo]],Tabla5[codigo],Tabla5[Lugar Funciones])</f>
        <v>MINISTERIO DE CULTURA</v>
      </c>
      <c r="H1310" s="45" t="str">
        <f>Tabla12[[#This Row],[TIPO]]</f>
        <v>PERSONAL DE VIGILANCIA</v>
      </c>
      <c r="I1310" s="45" t="e">
        <f>_xlfn.XLOOKUP(Tabla12[[#This Row],[nodoc]],'[1]Temporales 2022'!$B$146:$B$362,'[1]Temporales 2022'!$F$146:$F$362)</f>
        <v>#N/A</v>
      </c>
      <c r="J1310" s="45" t="e">
        <f>_xlfn.XLOOKUP(Tabla12[[#This Row],[nodoc]],'[1]Temporales 2022'!$B$146:$B$362,'[1]Temporales 2022'!$G$146:$G$362)</f>
        <v>#N/A</v>
      </c>
      <c r="K1310" s="43">
        <v>10000</v>
      </c>
      <c r="L1310" s="50">
        <v>0</v>
      </c>
      <c r="M1310" s="50"/>
      <c r="N1310" s="50"/>
      <c r="O1310" s="44">
        <f>+Tabla12[[#This Row],[sbruto]]-Tabla12[[#This Row],[Impuesto Sobre la R]]-Tabla12[[#This Row],[Seguro Familiar de]]-Tabla12[[#This Row],[AFP]]-Tabla12[[#This Row],[sneto]]</f>
        <v>0</v>
      </c>
      <c r="P1310" s="41">
        <v>10000</v>
      </c>
      <c r="Q1310" s="15" t="str" cm="1">
        <f t="array" ref="Q1310">_xlfn.XLOOKUP(Tabla12[[#This Row],[codigo]],Tabla5[codigo],LEFT(Tabla5[Genero],1))</f>
        <v>M</v>
      </c>
      <c r="R1310" s="15" t="str">
        <f>_xlfn.XLOOKUP(Tabla12[[#This Row],[codigo]],Tabla5[codigo],Tabla5[Lugar Funciones Codigo])</f>
        <v>01.83</v>
      </c>
    </row>
    <row r="1311" spans="1:18">
      <c r="A1311" s="40" t="s">
        <v>3357</v>
      </c>
      <c r="B1311" s="40" t="str">
        <f t="shared" si="20"/>
        <v>2.1.2.2.0500118818210</v>
      </c>
      <c r="C1311" s="40" t="str">
        <f>_xlfn.XLOOKUP(A1311,ctas[Tipo Empleado],ctas[cta])</f>
        <v>2.1.2.2.05</v>
      </c>
      <c r="D1311" s="40" t="s">
        <v>3252</v>
      </c>
      <c r="E1311" s="40" t="str">
        <f>_xlfn.XLOOKUP(Tabla12[[#This Row],[codigo]],Tabla5[codigo],Tabla5[Empleado])</f>
        <v>MARCOS FLORENTINO LARA</v>
      </c>
      <c r="F1311" s="40" t="str">
        <f>_xlfn.XLOOKUP(Tabla12[[#This Row],[codigo]],Tabla5[codigo],Tabla5[Cargo])</f>
        <v>SEGURIDAD MILITAR</v>
      </c>
      <c r="G1311" s="40" t="str">
        <f>_xlfn.XLOOKUP(Tabla12[[#This Row],[codigo]],Tabla5[codigo],Tabla5[Lugar Funciones])</f>
        <v>MINISTERIO DE CULTURA</v>
      </c>
      <c r="H1311" s="45" t="str">
        <f>Tabla12[[#This Row],[TIPO]]</f>
        <v>PERSONAL DE VIGILANCIA</v>
      </c>
      <c r="I1311" s="45" t="e">
        <f>_xlfn.XLOOKUP(Tabla12[[#This Row],[nodoc]],'[1]Temporales 2022'!$B$146:$B$362,'[1]Temporales 2022'!$F$146:$F$362)</f>
        <v>#N/A</v>
      </c>
      <c r="J1311" s="45" t="e">
        <f>_xlfn.XLOOKUP(Tabla12[[#This Row],[nodoc]],'[1]Temporales 2022'!$B$146:$B$362,'[1]Temporales 2022'!$G$146:$G$362)</f>
        <v>#N/A</v>
      </c>
      <c r="K1311" s="43">
        <v>10000</v>
      </c>
      <c r="L1311" s="50">
        <v>0</v>
      </c>
      <c r="M1311" s="50"/>
      <c r="N1311" s="50"/>
      <c r="O1311" s="44">
        <f>+Tabla12[[#This Row],[sbruto]]-Tabla12[[#This Row],[Impuesto Sobre la R]]-Tabla12[[#This Row],[Seguro Familiar de]]-Tabla12[[#This Row],[AFP]]-Tabla12[[#This Row],[sneto]]</f>
        <v>0</v>
      </c>
      <c r="P1311" s="41">
        <v>10000</v>
      </c>
      <c r="Q1311" s="15" t="str" cm="1">
        <f t="array" ref="Q1311">_xlfn.XLOOKUP(Tabla12[[#This Row],[codigo]],Tabla5[codigo],LEFT(Tabla5[Genero],1))</f>
        <v>M</v>
      </c>
      <c r="R1311" s="15" t="str">
        <f>_xlfn.XLOOKUP(Tabla12[[#This Row],[codigo]],Tabla5[codigo],Tabla5[Lugar Funciones Codigo])</f>
        <v>01.83</v>
      </c>
    </row>
    <row r="1312" spans="1:18">
      <c r="A1312" s="40" t="s">
        <v>3357</v>
      </c>
      <c r="B1312" s="40" t="str">
        <f t="shared" si="20"/>
        <v>2.1.2.2.0522500056415</v>
      </c>
      <c r="C1312" s="40" t="str">
        <f>_xlfn.XLOOKUP(A1312,ctas[Tipo Empleado],ctas[cta])</f>
        <v>2.1.2.2.05</v>
      </c>
      <c r="D1312" s="40" t="s">
        <v>3254</v>
      </c>
      <c r="E1312" s="40" t="str">
        <f>_xlfn.XLOOKUP(Tabla12[[#This Row],[codigo]],Tabla5[codigo],Tabla5[Empleado])</f>
        <v>MARIO MIESES</v>
      </c>
      <c r="F1312" s="40" t="str">
        <f>_xlfn.XLOOKUP(Tabla12[[#This Row],[codigo]],Tabla5[codigo],Tabla5[Cargo])</f>
        <v>SEGURIDAD MILITAR</v>
      </c>
      <c r="G1312" s="40" t="str">
        <f>_xlfn.XLOOKUP(Tabla12[[#This Row],[codigo]],Tabla5[codigo],Tabla5[Lugar Funciones])</f>
        <v>MINISTERIO DE CULTURA</v>
      </c>
      <c r="H1312" s="45" t="str">
        <f>Tabla12[[#This Row],[TIPO]]</f>
        <v>PERSONAL DE VIGILANCIA</v>
      </c>
      <c r="I1312" s="45" t="e">
        <f>_xlfn.XLOOKUP(Tabla12[[#This Row],[nodoc]],'[1]Temporales 2022'!$B$146:$B$362,'[1]Temporales 2022'!$F$146:$F$362)</f>
        <v>#N/A</v>
      </c>
      <c r="J1312" s="45" t="e">
        <f>_xlfn.XLOOKUP(Tabla12[[#This Row],[nodoc]],'[1]Temporales 2022'!$B$146:$B$362,'[1]Temporales 2022'!$G$146:$G$362)</f>
        <v>#N/A</v>
      </c>
      <c r="K1312" s="43">
        <v>10000</v>
      </c>
      <c r="L1312" s="50">
        <v>0</v>
      </c>
      <c r="M1312" s="50"/>
      <c r="N1312" s="50"/>
      <c r="O1312" s="44">
        <f>+Tabla12[[#This Row],[sbruto]]-Tabla12[[#This Row],[Impuesto Sobre la R]]-Tabla12[[#This Row],[Seguro Familiar de]]-Tabla12[[#This Row],[AFP]]-Tabla12[[#This Row],[sneto]]</f>
        <v>0</v>
      </c>
      <c r="P1312" s="41">
        <v>10000</v>
      </c>
      <c r="Q1312" s="15" t="str" cm="1">
        <f t="array" ref="Q1312">_xlfn.XLOOKUP(Tabla12[[#This Row],[codigo]],Tabla5[codigo],LEFT(Tabla5[Genero],1))</f>
        <v>M</v>
      </c>
      <c r="R1312" s="15" t="str">
        <f>_xlfn.XLOOKUP(Tabla12[[#This Row],[codigo]],Tabla5[codigo],Tabla5[Lugar Funciones Codigo])</f>
        <v>01.83</v>
      </c>
    </row>
    <row r="1313" spans="1:18">
      <c r="A1313" s="40" t="s">
        <v>3357</v>
      </c>
      <c r="B1313" s="40" t="str">
        <f t="shared" si="20"/>
        <v>2.1.2.2.0540223359650</v>
      </c>
      <c r="C1313" s="40" t="str">
        <f>_xlfn.XLOOKUP(A1313,ctas[Tipo Empleado],ctas[cta])</f>
        <v>2.1.2.2.05</v>
      </c>
      <c r="D1313" s="40" t="s">
        <v>3258</v>
      </c>
      <c r="E1313" s="40" t="str">
        <f>_xlfn.XLOOKUP(Tabla12[[#This Row],[codigo]],Tabla5[codigo],Tabla5[Empleado])</f>
        <v>MAXIMO JAVIER LANTIGUA LALONDRIZ</v>
      </c>
      <c r="F1313" s="40" t="str">
        <f>_xlfn.XLOOKUP(Tabla12[[#This Row],[codigo]],Tabla5[codigo],Tabla5[Cargo])</f>
        <v>SEGURIDAD MILITAR</v>
      </c>
      <c r="G1313" s="40" t="str">
        <f>_xlfn.XLOOKUP(Tabla12[[#This Row],[codigo]],Tabla5[codigo],Tabla5[Lugar Funciones])</f>
        <v>MINISTERIO DE CULTURA</v>
      </c>
      <c r="H1313" s="45" t="str">
        <f>Tabla12[[#This Row],[TIPO]]</f>
        <v>PERSONAL DE VIGILANCIA</v>
      </c>
      <c r="I1313" s="45" t="e">
        <f>_xlfn.XLOOKUP(Tabla12[[#This Row],[nodoc]],'[1]Temporales 2022'!$B$146:$B$362,'[1]Temporales 2022'!$F$146:$F$362)</f>
        <v>#N/A</v>
      </c>
      <c r="J1313" s="45" t="e">
        <f>_xlfn.XLOOKUP(Tabla12[[#This Row],[nodoc]],'[1]Temporales 2022'!$B$146:$B$362,'[1]Temporales 2022'!$G$146:$G$362)</f>
        <v>#N/A</v>
      </c>
      <c r="K1313" s="43">
        <v>10000</v>
      </c>
      <c r="L1313" s="46">
        <v>0</v>
      </c>
      <c r="M1313" s="50"/>
      <c r="N1313" s="50"/>
      <c r="O1313" s="44">
        <f>+Tabla12[[#This Row],[sbruto]]-Tabla12[[#This Row],[Impuesto Sobre la R]]-Tabla12[[#This Row],[Seguro Familiar de]]-Tabla12[[#This Row],[AFP]]-Tabla12[[#This Row],[sneto]]</f>
        <v>0</v>
      </c>
      <c r="P1313" s="41">
        <v>10000</v>
      </c>
      <c r="Q1313" s="15" t="str" cm="1">
        <f t="array" ref="Q1313">_xlfn.XLOOKUP(Tabla12[[#This Row],[codigo]],Tabla5[codigo],LEFT(Tabla5[Genero],1))</f>
        <v>M</v>
      </c>
      <c r="R1313" s="15" t="str">
        <f>_xlfn.XLOOKUP(Tabla12[[#This Row],[codigo]],Tabla5[codigo],Tabla5[Lugar Funciones Codigo])</f>
        <v>01.83</v>
      </c>
    </row>
    <row r="1314" spans="1:18">
      <c r="A1314" s="40" t="s">
        <v>3357</v>
      </c>
      <c r="B1314" s="40" t="str">
        <f t="shared" si="20"/>
        <v>2.1.2.2.0540221433093</v>
      </c>
      <c r="C1314" s="40" t="str">
        <f>_xlfn.XLOOKUP(A1314,ctas[Tipo Empleado],ctas[cta])</f>
        <v>2.1.2.2.05</v>
      </c>
      <c r="D1314" s="40" t="s">
        <v>3259</v>
      </c>
      <c r="E1314" s="40" t="str">
        <f>_xlfn.XLOOKUP(Tabla12[[#This Row],[codigo]],Tabla5[codigo],Tabla5[Empleado])</f>
        <v>MIGUEL A. AMARANTE</v>
      </c>
      <c r="F1314" s="40" t="str">
        <f>_xlfn.XLOOKUP(Tabla12[[#This Row],[codigo]],Tabla5[codigo],Tabla5[Cargo])</f>
        <v>SEGURIDAD MILITAR</v>
      </c>
      <c r="G1314" s="40" t="str">
        <f>_xlfn.XLOOKUP(Tabla12[[#This Row],[codigo]],Tabla5[codigo],Tabla5[Lugar Funciones])</f>
        <v>MINISTERIO DE CULTURA</v>
      </c>
      <c r="H1314" s="45" t="str">
        <f>Tabla12[[#This Row],[TIPO]]</f>
        <v>PERSONAL DE VIGILANCIA</v>
      </c>
      <c r="I1314" s="45" t="e">
        <f>_xlfn.XLOOKUP(Tabla12[[#This Row],[nodoc]],'[1]Temporales 2022'!$B$146:$B$362,'[1]Temporales 2022'!$F$146:$F$362)</f>
        <v>#N/A</v>
      </c>
      <c r="J1314" s="45" t="e">
        <f>_xlfn.XLOOKUP(Tabla12[[#This Row],[nodoc]],'[1]Temporales 2022'!$B$146:$B$362,'[1]Temporales 2022'!$G$146:$G$362)</f>
        <v>#N/A</v>
      </c>
      <c r="K1314" s="43">
        <v>10000</v>
      </c>
      <c r="L1314" s="50">
        <v>0</v>
      </c>
      <c r="M1314" s="50"/>
      <c r="N1314" s="50"/>
      <c r="O1314" s="44">
        <f>+Tabla12[[#This Row],[sbruto]]-Tabla12[[#This Row],[Impuesto Sobre la R]]-Tabla12[[#This Row],[Seguro Familiar de]]-Tabla12[[#This Row],[AFP]]-Tabla12[[#This Row],[sneto]]</f>
        <v>0</v>
      </c>
      <c r="P1314" s="41">
        <v>10000</v>
      </c>
      <c r="Q1314" s="15" t="str" cm="1">
        <f t="array" ref="Q1314">_xlfn.XLOOKUP(Tabla12[[#This Row],[codigo]],Tabla5[codigo],LEFT(Tabla5[Genero],1))</f>
        <v>M</v>
      </c>
      <c r="R1314" s="15" t="str">
        <f>_xlfn.XLOOKUP(Tabla12[[#This Row],[codigo]],Tabla5[codigo],Tabla5[Lugar Funciones Codigo])</f>
        <v>01.83</v>
      </c>
    </row>
    <row r="1315" spans="1:18">
      <c r="A1315" s="40" t="s">
        <v>3357</v>
      </c>
      <c r="B1315" s="40" t="str">
        <f t="shared" si="20"/>
        <v>2.1.2.2.0501100364858</v>
      </c>
      <c r="C1315" s="40" t="str">
        <f>_xlfn.XLOOKUP(A1315,ctas[Tipo Empleado],ctas[cta])</f>
        <v>2.1.2.2.05</v>
      </c>
      <c r="D1315" s="40" t="s">
        <v>3260</v>
      </c>
      <c r="E1315" s="40" t="str">
        <f>_xlfn.XLOOKUP(Tabla12[[#This Row],[codigo]],Tabla5[codigo],Tabla5[Empleado])</f>
        <v>MIGUEL ANGEL PEREZ LORENZO</v>
      </c>
      <c r="F1315" s="40" t="str">
        <f>_xlfn.XLOOKUP(Tabla12[[#This Row],[codigo]],Tabla5[codigo],Tabla5[Cargo])</f>
        <v>SEGURIDAD MILITAR</v>
      </c>
      <c r="G1315" s="40" t="str">
        <f>_xlfn.XLOOKUP(Tabla12[[#This Row],[codigo]],Tabla5[codigo],Tabla5[Lugar Funciones])</f>
        <v>MINISTERIO DE CULTURA</v>
      </c>
      <c r="H1315" s="45" t="str">
        <f>Tabla12[[#This Row],[TIPO]]</f>
        <v>PERSONAL DE VIGILANCIA</v>
      </c>
      <c r="I1315" s="45" t="e">
        <f>_xlfn.XLOOKUP(Tabla12[[#This Row],[nodoc]],'[1]Temporales 2022'!$B$146:$B$362,'[1]Temporales 2022'!$F$146:$F$362)</f>
        <v>#N/A</v>
      </c>
      <c r="J1315" s="45" t="e">
        <f>_xlfn.XLOOKUP(Tabla12[[#This Row],[nodoc]],'[1]Temporales 2022'!$B$146:$B$362,'[1]Temporales 2022'!$G$146:$G$362)</f>
        <v>#N/A</v>
      </c>
      <c r="K1315" s="43">
        <v>10000</v>
      </c>
      <c r="L1315" s="50">
        <v>0</v>
      </c>
      <c r="M1315" s="50"/>
      <c r="N1315" s="50"/>
      <c r="O1315" s="44">
        <f>+Tabla12[[#This Row],[sbruto]]-Tabla12[[#This Row],[Impuesto Sobre la R]]-Tabla12[[#This Row],[Seguro Familiar de]]-Tabla12[[#This Row],[AFP]]-Tabla12[[#This Row],[sneto]]</f>
        <v>0</v>
      </c>
      <c r="P1315" s="41">
        <v>10000</v>
      </c>
      <c r="Q1315" s="15" t="str" cm="1">
        <f t="array" ref="Q1315">_xlfn.XLOOKUP(Tabla12[[#This Row],[codigo]],Tabla5[codigo],LEFT(Tabla5[Genero],1))</f>
        <v>M</v>
      </c>
      <c r="R1315" s="15" t="str">
        <f>_xlfn.XLOOKUP(Tabla12[[#This Row],[codigo]],Tabla5[codigo],Tabla5[Lugar Funciones Codigo])</f>
        <v>01.83</v>
      </c>
    </row>
    <row r="1316" spans="1:18">
      <c r="A1316" s="40" t="s">
        <v>3357</v>
      </c>
      <c r="B1316" s="40" t="str">
        <f t="shared" si="20"/>
        <v>2.1.2.2.0502000116984</v>
      </c>
      <c r="C1316" s="40" t="str">
        <f>_xlfn.XLOOKUP(A1316,ctas[Tipo Empleado],ctas[cta])</f>
        <v>2.1.2.2.05</v>
      </c>
      <c r="D1316" s="40" t="s">
        <v>3261</v>
      </c>
      <c r="E1316" s="40" t="str">
        <f>_xlfn.XLOOKUP(Tabla12[[#This Row],[codigo]],Tabla5[codigo],Tabla5[Empleado])</f>
        <v>MIGUEL ANTONIO NOVAS SAVIÑON</v>
      </c>
      <c r="F1316" s="40" t="str">
        <f>_xlfn.XLOOKUP(Tabla12[[#This Row],[codigo]],Tabla5[codigo],Tabla5[Cargo])</f>
        <v>SEGURIDAD MILITAR</v>
      </c>
      <c r="G1316" s="40" t="str">
        <f>_xlfn.XLOOKUP(Tabla12[[#This Row],[codigo]],Tabla5[codigo],Tabla5[Lugar Funciones])</f>
        <v>MINISTERIO DE CULTURA</v>
      </c>
      <c r="H1316" s="45" t="str">
        <f>Tabla12[[#This Row],[TIPO]]</f>
        <v>PERSONAL DE VIGILANCIA</v>
      </c>
      <c r="I1316" s="45" t="e">
        <f>_xlfn.XLOOKUP(Tabla12[[#This Row],[nodoc]],'[1]Temporales 2022'!$B$146:$B$362,'[1]Temporales 2022'!$F$146:$F$362)</f>
        <v>#N/A</v>
      </c>
      <c r="J1316" s="45" t="e">
        <f>_xlfn.XLOOKUP(Tabla12[[#This Row],[nodoc]],'[1]Temporales 2022'!$B$146:$B$362,'[1]Temporales 2022'!$G$146:$G$362)</f>
        <v>#N/A</v>
      </c>
      <c r="K1316" s="43">
        <v>10000</v>
      </c>
      <c r="L1316" s="50">
        <v>0</v>
      </c>
      <c r="M1316" s="50"/>
      <c r="N1316" s="50"/>
      <c r="O1316" s="44">
        <f>+Tabla12[[#This Row],[sbruto]]-Tabla12[[#This Row],[Impuesto Sobre la R]]-Tabla12[[#This Row],[Seguro Familiar de]]-Tabla12[[#This Row],[AFP]]-Tabla12[[#This Row],[sneto]]</f>
        <v>0</v>
      </c>
      <c r="P1316" s="41">
        <v>10000</v>
      </c>
      <c r="Q1316" s="15" t="str" cm="1">
        <f t="array" ref="Q1316">_xlfn.XLOOKUP(Tabla12[[#This Row],[codigo]],Tabla5[codigo],LEFT(Tabla5[Genero],1))</f>
        <v>M</v>
      </c>
      <c r="R1316" s="15" t="str">
        <f>_xlfn.XLOOKUP(Tabla12[[#This Row],[codigo]],Tabla5[codigo],Tabla5[Lugar Funciones Codigo])</f>
        <v>01.83</v>
      </c>
    </row>
    <row r="1317" spans="1:18">
      <c r="A1317" s="40" t="s">
        <v>3357</v>
      </c>
      <c r="B1317" s="40" t="str">
        <f t="shared" si="20"/>
        <v>2.1.2.2.0522300642661</v>
      </c>
      <c r="C1317" s="40" t="str">
        <f>_xlfn.XLOOKUP(A1317,ctas[Tipo Empleado],ctas[cta])</f>
        <v>2.1.2.2.05</v>
      </c>
      <c r="D1317" s="40" t="s">
        <v>3262</v>
      </c>
      <c r="E1317" s="40" t="str">
        <f>_xlfn.XLOOKUP(Tabla12[[#This Row],[codigo]],Tabla5[codigo],Tabla5[Empleado])</f>
        <v>MIGUEL FRANCISCO DE LEON GUZMAN</v>
      </c>
      <c r="F1317" s="40" t="str">
        <f>_xlfn.XLOOKUP(Tabla12[[#This Row],[codigo]],Tabla5[codigo],Tabla5[Cargo])</f>
        <v>SEGURIDAD MILITAR</v>
      </c>
      <c r="G1317" s="40" t="str">
        <f>_xlfn.XLOOKUP(Tabla12[[#This Row],[codigo]],Tabla5[codigo],Tabla5[Lugar Funciones])</f>
        <v>MINISTERIO DE CULTURA</v>
      </c>
      <c r="H1317" s="45" t="str">
        <f>Tabla12[[#This Row],[TIPO]]</f>
        <v>PERSONAL DE VIGILANCIA</v>
      </c>
      <c r="I1317" s="45" t="e">
        <f>_xlfn.XLOOKUP(Tabla12[[#This Row],[nodoc]],'[1]Temporales 2022'!$B$146:$B$362,'[1]Temporales 2022'!$F$146:$F$362)</f>
        <v>#N/A</v>
      </c>
      <c r="J1317" s="45" t="e">
        <f>_xlfn.XLOOKUP(Tabla12[[#This Row],[nodoc]],'[1]Temporales 2022'!$B$146:$B$362,'[1]Temporales 2022'!$G$146:$G$362)</f>
        <v>#N/A</v>
      </c>
      <c r="K1317" s="43">
        <v>10000</v>
      </c>
      <c r="L1317" s="50">
        <v>0</v>
      </c>
      <c r="M1317" s="50"/>
      <c r="N1317" s="50"/>
      <c r="O1317" s="44">
        <f>+Tabla12[[#This Row],[sbruto]]-Tabla12[[#This Row],[Impuesto Sobre la R]]-Tabla12[[#This Row],[Seguro Familiar de]]-Tabla12[[#This Row],[AFP]]-Tabla12[[#This Row],[sneto]]</f>
        <v>0</v>
      </c>
      <c r="P1317" s="41">
        <v>10000</v>
      </c>
      <c r="Q1317" s="15" t="str" cm="1">
        <f t="array" ref="Q1317">_xlfn.XLOOKUP(Tabla12[[#This Row],[codigo]],Tabla5[codigo],LEFT(Tabla5[Genero],1))</f>
        <v>M</v>
      </c>
      <c r="R1317" s="15" t="str">
        <f>_xlfn.XLOOKUP(Tabla12[[#This Row],[codigo]],Tabla5[codigo],Tabla5[Lugar Funciones Codigo])</f>
        <v>01.83</v>
      </c>
    </row>
    <row r="1318" spans="1:18">
      <c r="A1318" s="40" t="s">
        <v>3357</v>
      </c>
      <c r="B1318" s="40" t="str">
        <f t="shared" si="20"/>
        <v>2.1.2.2.0501100293487</v>
      </c>
      <c r="C1318" s="40" t="str">
        <f>_xlfn.XLOOKUP(A1318,ctas[Tipo Empleado],ctas[cta])</f>
        <v>2.1.2.2.05</v>
      </c>
      <c r="D1318" s="40" t="s">
        <v>3264</v>
      </c>
      <c r="E1318" s="40" t="str">
        <f>_xlfn.XLOOKUP(Tabla12[[#This Row],[codigo]],Tabla5[codigo],Tabla5[Empleado])</f>
        <v>NATANAEL MONTERO LEBRON</v>
      </c>
      <c r="F1318" s="40" t="str">
        <f>_xlfn.XLOOKUP(Tabla12[[#This Row],[codigo]],Tabla5[codigo],Tabla5[Cargo])</f>
        <v>SEGURIDAD MILITAR</v>
      </c>
      <c r="G1318" s="40" t="str">
        <f>_xlfn.XLOOKUP(Tabla12[[#This Row],[codigo]],Tabla5[codigo],Tabla5[Lugar Funciones])</f>
        <v>MINISTERIO DE CULTURA</v>
      </c>
      <c r="H1318" s="45" t="str">
        <f>Tabla12[[#This Row],[TIPO]]</f>
        <v>PERSONAL DE VIGILANCIA</v>
      </c>
      <c r="I1318" s="45" t="e">
        <f>_xlfn.XLOOKUP(Tabla12[[#This Row],[nodoc]],'[1]Temporales 2022'!$B$146:$B$362,'[1]Temporales 2022'!$F$146:$F$362)</f>
        <v>#N/A</v>
      </c>
      <c r="J1318" s="45" t="e">
        <f>_xlfn.XLOOKUP(Tabla12[[#This Row],[nodoc]],'[1]Temporales 2022'!$B$146:$B$362,'[1]Temporales 2022'!$G$146:$G$362)</f>
        <v>#N/A</v>
      </c>
      <c r="K1318" s="43">
        <v>10000</v>
      </c>
      <c r="L1318" s="50">
        <v>0</v>
      </c>
      <c r="M1318" s="50"/>
      <c r="N1318" s="50"/>
      <c r="O1318" s="44">
        <f>+Tabla12[[#This Row],[sbruto]]-Tabla12[[#This Row],[Impuesto Sobre la R]]-Tabla12[[#This Row],[Seguro Familiar de]]-Tabla12[[#This Row],[AFP]]-Tabla12[[#This Row],[sneto]]</f>
        <v>0</v>
      </c>
      <c r="P1318" s="41">
        <v>10000</v>
      </c>
      <c r="Q1318" s="15" t="str" cm="1">
        <f t="array" ref="Q1318">_xlfn.XLOOKUP(Tabla12[[#This Row],[codigo]],Tabla5[codigo],LEFT(Tabla5[Genero],1))</f>
        <v>M</v>
      </c>
      <c r="R1318" s="15" t="str">
        <f>_xlfn.XLOOKUP(Tabla12[[#This Row],[codigo]],Tabla5[codigo],Tabla5[Lugar Funciones Codigo])</f>
        <v>01.83</v>
      </c>
    </row>
    <row r="1319" spans="1:18">
      <c r="A1319" s="40" t="s">
        <v>3357</v>
      </c>
      <c r="B1319" s="40" t="str">
        <f t="shared" si="20"/>
        <v>2.1.2.2.0540224706776</v>
      </c>
      <c r="C1319" s="40" t="str">
        <f>_xlfn.XLOOKUP(A1319,ctas[Tipo Empleado],ctas[cta])</f>
        <v>2.1.2.2.05</v>
      </c>
      <c r="D1319" s="40" t="s">
        <v>3265</v>
      </c>
      <c r="E1319" s="40" t="str">
        <f>_xlfn.XLOOKUP(Tabla12[[#This Row],[codigo]],Tabla5[codigo],Tabla5[Empleado])</f>
        <v>NATHALIE SHERYL TRINIDAD BIDO</v>
      </c>
      <c r="F1319" s="40" t="str">
        <f>_xlfn.XLOOKUP(Tabla12[[#This Row],[codigo]],Tabla5[codigo],Tabla5[Cargo])</f>
        <v>SEGURIDAD MILITAR</v>
      </c>
      <c r="G1319" s="40" t="str">
        <f>_xlfn.XLOOKUP(Tabla12[[#This Row],[codigo]],Tabla5[codigo],Tabla5[Lugar Funciones])</f>
        <v>MINISTERIO DE CULTURA</v>
      </c>
      <c r="H1319" s="45" t="str">
        <f>Tabla12[[#This Row],[TIPO]]</f>
        <v>PERSONAL DE VIGILANCIA</v>
      </c>
      <c r="I1319" s="45" t="e">
        <f>_xlfn.XLOOKUP(Tabla12[[#This Row],[nodoc]],'[1]Temporales 2022'!$B$146:$B$362,'[1]Temporales 2022'!$F$146:$F$362)</f>
        <v>#N/A</v>
      </c>
      <c r="J1319" s="45" t="e">
        <f>_xlfn.XLOOKUP(Tabla12[[#This Row],[nodoc]],'[1]Temporales 2022'!$B$146:$B$362,'[1]Temporales 2022'!$G$146:$G$362)</f>
        <v>#N/A</v>
      </c>
      <c r="K1319" s="43">
        <v>10000</v>
      </c>
      <c r="L1319" s="50">
        <v>0</v>
      </c>
      <c r="M1319" s="50"/>
      <c r="N1319" s="50"/>
      <c r="O1319" s="44">
        <f>+Tabla12[[#This Row],[sbruto]]-Tabla12[[#This Row],[Impuesto Sobre la R]]-Tabla12[[#This Row],[Seguro Familiar de]]-Tabla12[[#This Row],[AFP]]-Tabla12[[#This Row],[sneto]]</f>
        <v>0</v>
      </c>
      <c r="P1319" s="41">
        <v>10000</v>
      </c>
      <c r="Q1319" s="15" t="str" cm="1">
        <f t="array" ref="Q1319">_xlfn.XLOOKUP(Tabla12[[#This Row],[codigo]],Tabla5[codigo],LEFT(Tabla5[Genero],1))</f>
        <v>F</v>
      </c>
      <c r="R1319" s="15" t="str">
        <f>_xlfn.XLOOKUP(Tabla12[[#This Row],[codigo]],Tabla5[codigo],Tabla5[Lugar Funciones Codigo])</f>
        <v>01.83</v>
      </c>
    </row>
    <row r="1320" spans="1:18">
      <c r="A1320" s="40" t="s">
        <v>3357</v>
      </c>
      <c r="B1320" s="40" t="str">
        <f t="shared" si="20"/>
        <v>2.1.2.2.0540213748516</v>
      </c>
      <c r="C1320" s="40" t="str">
        <f>_xlfn.XLOOKUP(A1320,ctas[Tipo Empleado],ctas[cta])</f>
        <v>2.1.2.2.05</v>
      </c>
      <c r="D1320" s="40" t="s">
        <v>3267</v>
      </c>
      <c r="E1320" s="40" t="str">
        <f>_xlfn.XLOOKUP(Tabla12[[#This Row],[codigo]],Tabla5[codigo],Tabla5[Empleado])</f>
        <v>NELVIN TEJADA TEJERA</v>
      </c>
      <c r="F1320" s="40" t="str">
        <f>_xlfn.XLOOKUP(Tabla12[[#This Row],[codigo]],Tabla5[codigo],Tabla5[Cargo])</f>
        <v>SEGURIDAD MILITAR</v>
      </c>
      <c r="G1320" s="40" t="str">
        <f>_xlfn.XLOOKUP(Tabla12[[#This Row],[codigo]],Tabla5[codigo],Tabla5[Lugar Funciones])</f>
        <v>MINISTERIO DE CULTURA</v>
      </c>
      <c r="H1320" s="45" t="str">
        <f>Tabla12[[#This Row],[TIPO]]</f>
        <v>PERSONAL DE VIGILANCIA</v>
      </c>
      <c r="I1320" s="45" t="e">
        <f>_xlfn.XLOOKUP(Tabla12[[#This Row],[nodoc]],'[1]Temporales 2022'!$B$146:$B$362,'[1]Temporales 2022'!$F$146:$F$362)</f>
        <v>#N/A</v>
      </c>
      <c r="J1320" s="45" t="e">
        <f>_xlfn.XLOOKUP(Tabla12[[#This Row],[nodoc]],'[1]Temporales 2022'!$B$146:$B$362,'[1]Temporales 2022'!$G$146:$G$362)</f>
        <v>#N/A</v>
      </c>
      <c r="K1320" s="43">
        <v>10000</v>
      </c>
      <c r="L1320" s="50">
        <v>0</v>
      </c>
      <c r="M1320" s="50"/>
      <c r="N1320" s="50"/>
      <c r="O1320" s="44">
        <f>+Tabla12[[#This Row],[sbruto]]-Tabla12[[#This Row],[Impuesto Sobre la R]]-Tabla12[[#This Row],[Seguro Familiar de]]-Tabla12[[#This Row],[AFP]]-Tabla12[[#This Row],[sneto]]</f>
        <v>0</v>
      </c>
      <c r="P1320" s="41">
        <v>10000</v>
      </c>
      <c r="Q1320" s="15" t="str" cm="1">
        <f t="array" ref="Q1320">_xlfn.XLOOKUP(Tabla12[[#This Row],[codigo]],Tabla5[codigo],LEFT(Tabla5[Genero],1))</f>
        <v>M</v>
      </c>
      <c r="R1320" s="15" t="str">
        <f>_xlfn.XLOOKUP(Tabla12[[#This Row],[codigo]],Tabla5[codigo],Tabla5[Lugar Funciones Codigo])</f>
        <v>01.83</v>
      </c>
    </row>
    <row r="1321" spans="1:18">
      <c r="A1321" s="40" t="s">
        <v>3357</v>
      </c>
      <c r="B1321" s="40" t="str">
        <f t="shared" si="20"/>
        <v>2.1.2.2.0503701262747</v>
      </c>
      <c r="C1321" s="40" t="str">
        <f>_xlfn.XLOOKUP(A1321,ctas[Tipo Empleado],ctas[cta])</f>
        <v>2.1.2.2.05</v>
      </c>
      <c r="D1321" s="40" t="s">
        <v>3269</v>
      </c>
      <c r="E1321" s="40" t="str">
        <f>_xlfn.XLOOKUP(Tabla12[[#This Row],[codigo]],Tabla5[codigo],Tabla5[Empleado])</f>
        <v>ORNAVIL ANDERSON GOMEZ ROJAS</v>
      </c>
      <c r="F1321" s="40" t="str">
        <f>_xlfn.XLOOKUP(Tabla12[[#This Row],[codigo]],Tabla5[codigo],Tabla5[Cargo])</f>
        <v>SEGURIDAD MILITAR</v>
      </c>
      <c r="G1321" s="40" t="str">
        <f>_xlfn.XLOOKUP(Tabla12[[#This Row],[codigo]],Tabla5[codigo],Tabla5[Lugar Funciones])</f>
        <v>MINISTERIO DE CULTURA</v>
      </c>
      <c r="H1321" s="45" t="str">
        <f>Tabla12[[#This Row],[TIPO]]</f>
        <v>PERSONAL DE VIGILANCIA</v>
      </c>
      <c r="I1321" s="45" t="e">
        <f>_xlfn.XLOOKUP(Tabla12[[#This Row],[nodoc]],'[1]Temporales 2022'!$B$146:$B$362,'[1]Temporales 2022'!$F$146:$F$362)</f>
        <v>#N/A</v>
      </c>
      <c r="J1321" s="45" t="e">
        <f>_xlfn.XLOOKUP(Tabla12[[#This Row],[nodoc]],'[1]Temporales 2022'!$B$146:$B$362,'[1]Temporales 2022'!$G$146:$G$362)</f>
        <v>#N/A</v>
      </c>
      <c r="K1321" s="43">
        <v>10000</v>
      </c>
      <c r="L1321" s="46">
        <v>0</v>
      </c>
      <c r="M1321" s="50"/>
      <c r="N1321" s="50"/>
      <c r="O1321" s="44">
        <f>+Tabla12[[#This Row],[sbruto]]-Tabla12[[#This Row],[Impuesto Sobre la R]]-Tabla12[[#This Row],[Seguro Familiar de]]-Tabla12[[#This Row],[AFP]]-Tabla12[[#This Row],[sneto]]</f>
        <v>0</v>
      </c>
      <c r="P1321" s="41">
        <v>10000</v>
      </c>
      <c r="Q1321" s="15" t="str" cm="1">
        <f t="array" ref="Q1321">_xlfn.XLOOKUP(Tabla12[[#This Row],[codigo]],Tabla5[codigo],LEFT(Tabla5[Genero],1))</f>
        <v>M</v>
      </c>
      <c r="R1321" s="15" t="str">
        <f>_xlfn.XLOOKUP(Tabla12[[#This Row],[codigo]],Tabla5[codigo],Tabla5[Lugar Funciones Codigo])</f>
        <v>01.83</v>
      </c>
    </row>
    <row r="1322" spans="1:18">
      <c r="A1322" s="40" t="s">
        <v>3357</v>
      </c>
      <c r="B1322" s="40" t="str">
        <f t="shared" si="20"/>
        <v>2.1.2.2.0522301284620</v>
      </c>
      <c r="C1322" s="40" t="str">
        <f>_xlfn.XLOOKUP(A1322,ctas[Tipo Empleado],ctas[cta])</f>
        <v>2.1.2.2.05</v>
      </c>
      <c r="D1322" s="40" t="s">
        <v>3270</v>
      </c>
      <c r="E1322" s="40" t="str">
        <f>_xlfn.XLOOKUP(Tabla12[[#This Row],[codigo]],Tabla5[codigo],Tabla5[Empleado])</f>
        <v>PAOLA OMYD PRENS FINKE</v>
      </c>
      <c r="F1322" s="40" t="str">
        <f>_xlfn.XLOOKUP(Tabla12[[#This Row],[codigo]],Tabla5[codigo],Tabla5[Cargo])</f>
        <v>SEGURIDAD MILITAR</v>
      </c>
      <c r="G1322" s="40" t="str">
        <f>_xlfn.XLOOKUP(Tabla12[[#This Row],[codigo]],Tabla5[codigo],Tabla5[Lugar Funciones])</f>
        <v>MINISTERIO DE CULTURA</v>
      </c>
      <c r="H1322" s="45" t="str">
        <f>Tabla12[[#This Row],[TIPO]]</f>
        <v>PERSONAL DE VIGILANCIA</v>
      </c>
      <c r="I1322" s="45" t="e">
        <f>_xlfn.XLOOKUP(Tabla12[[#This Row],[nodoc]],'[1]Temporales 2022'!$B$146:$B$362,'[1]Temporales 2022'!$F$146:$F$362)</f>
        <v>#N/A</v>
      </c>
      <c r="J1322" s="45" t="e">
        <f>_xlfn.XLOOKUP(Tabla12[[#This Row],[nodoc]],'[1]Temporales 2022'!$B$146:$B$362,'[1]Temporales 2022'!$G$146:$G$362)</f>
        <v>#N/A</v>
      </c>
      <c r="K1322" s="43">
        <v>10000</v>
      </c>
      <c r="L1322" s="50">
        <v>0</v>
      </c>
      <c r="M1322" s="50"/>
      <c r="N1322" s="50"/>
      <c r="O1322" s="44">
        <f>+Tabla12[[#This Row],[sbruto]]-Tabla12[[#This Row],[Impuesto Sobre la R]]-Tabla12[[#This Row],[Seguro Familiar de]]-Tabla12[[#This Row],[AFP]]-Tabla12[[#This Row],[sneto]]</f>
        <v>0</v>
      </c>
      <c r="P1322" s="41">
        <v>10000</v>
      </c>
      <c r="Q1322" s="15" t="str" cm="1">
        <f t="array" ref="Q1322">_xlfn.XLOOKUP(Tabla12[[#This Row],[codigo]],Tabla5[codigo],LEFT(Tabla5[Genero],1))</f>
        <v>F</v>
      </c>
      <c r="R1322" s="15" t="str">
        <f>_xlfn.XLOOKUP(Tabla12[[#This Row],[codigo]],Tabla5[codigo],Tabla5[Lugar Funciones Codigo])</f>
        <v>01.83</v>
      </c>
    </row>
    <row r="1323" spans="1:18">
      <c r="A1323" s="40" t="s">
        <v>3357</v>
      </c>
      <c r="B1323" s="40" t="str">
        <f t="shared" si="20"/>
        <v>2.1.2.2.0522400377549</v>
      </c>
      <c r="C1323" s="40" t="str">
        <f>_xlfn.XLOOKUP(A1323,ctas[Tipo Empleado],ctas[cta])</f>
        <v>2.1.2.2.05</v>
      </c>
      <c r="D1323" s="40" t="s">
        <v>3271</v>
      </c>
      <c r="E1323" s="40" t="str">
        <f>_xlfn.XLOOKUP(Tabla12[[#This Row],[codigo]],Tabla5[codigo],Tabla5[Empleado])</f>
        <v>PAUL VASQUEZ MELENDEZ</v>
      </c>
      <c r="F1323" s="40" t="str">
        <f>_xlfn.XLOOKUP(Tabla12[[#This Row],[codigo]],Tabla5[codigo],Tabla5[Cargo])</f>
        <v>SEGURIDAD MILITAR</v>
      </c>
      <c r="G1323" s="40" t="str">
        <f>_xlfn.XLOOKUP(Tabla12[[#This Row],[codigo]],Tabla5[codigo],Tabla5[Lugar Funciones])</f>
        <v>MINISTERIO DE CULTURA</v>
      </c>
      <c r="H1323" s="45" t="str">
        <f>Tabla12[[#This Row],[TIPO]]</f>
        <v>PERSONAL DE VIGILANCIA</v>
      </c>
      <c r="I1323" s="45" t="e">
        <f>_xlfn.XLOOKUP(Tabla12[[#This Row],[nodoc]],'[1]Temporales 2022'!$B$146:$B$362,'[1]Temporales 2022'!$F$146:$F$362)</f>
        <v>#N/A</v>
      </c>
      <c r="J1323" s="45" t="e">
        <f>_xlfn.XLOOKUP(Tabla12[[#This Row],[nodoc]],'[1]Temporales 2022'!$B$146:$B$362,'[1]Temporales 2022'!$G$146:$G$362)</f>
        <v>#N/A</v>
      </c>
      <c r="K1323" s="43">
        <v>10000</v>
      </c>
      <c r="L1323" s="46">
        <v>0</v>
      </c>
      <c r="M1323" s="50"/>
      <c r="N1323" s="50"/>
      <c r="O1323" s="44">
        <f>+Tabla12[[#This Row],[sbruto]]-Tabla12[[#This Row],[Impuesto Sobre la R]]-Tabla12[[#This Row],[Seguro Familiar de]]-Tabla12[[#This Row],[AFP]]-Tabla12[[#This Row],[sneto]]</f>
        <v>0</v>
      </c>
      <c r="P1323" s="41">
        <v>10000</v>
      </c>
      <c r="Q1323" s="15" t="str" cm="1">
        <f t="array" ref="Q1323">_xlfn.XLOOKUP(Tabla12[[#This Row],[codigo]],Tabla5[codigo],LEFT(Tabla5[Genero],1))</f>
        <v>M</v>
      </c>
      <c r="R1323" s="15" t="str">
        <f>_xlfn.XLOOKUP(Tabla12[[#This Row],[codigo]],Tabla5[codigo],Tabla5[Lugar Funciones Codigo])</f>
        <v>01.83</v>
      </c>
    </row>
    <row r="1324" spans="1:18">
      <c r="A1324" s="40" t="s">
        <v>3357</v>
      </c>
      <c r="B1324" s="40" t="str">
        <f t="shared" si="20"/>
        <v>2.1.2.2.0522301150565</v>
      </c>
      <c r="C1324" s="40" t="str">
        <f>_xlfn.XLOOKUP(A1324,ctas[Tipo Empleado],ctas[cta])</f>
        <v>2.1.2.2.05</v>
      </c>
      <c r="D1324" s="40" t="s">
        <v>3273</v>
      </c>
      <c r="E1324" s="40" t="str">
        <f>_xlfn.XLOOKUP(Tabla12[[#This Row],[codigo]],Tabla5[codigo],Tabla5[Empleado])</f>
        <v>PELCY CUEVAS CUEVAS</v>
      </c>
      <c r="F1324" s="40" t="str">
        <f>_xlfn.XLOOKUP(Tabla12[[#This Row],[codigo]],Tabla5[codigo],Tabla5[Cargo])</f>
        <v>SEGURIDAD MILITAR</v>
      </c>
      <c r="G1324" s="40" t="str">
        <f>_xlfn.XLOOKUP(Tabla12[[#This Row],[codigo]],Tabla5[codigo],Tabla5[Lugar Funciones])</f>
        <v>MINISTERIO DE CULTURA</v>
      </c>
      <c r="H1324" s="45" t="str">
        <f>Tabla12[[#This Row],[TIPO]]</f>
        <v>PERSONAL DE VIGILANCIA</v>
      </c>
      <c r="I1324" s="45" t="e">
        <f>_xlfn.XLOOKUP(Tabla12[[#This Row],[nodoc]],'[1]Temporales 2022'!$B$146:$B$362,'[1]Temporales 2022'!$F$146:$F$362)</f>
        <v>#N/A</v>
      </c>
      <c r="J1324" s="45" t="e">
        <f>_xlfn.XLOOKUP(Tabla12[[#This Row],[nodoc]],'[1]Temporales 2022'!$B$146:$B$362,'[1]Temporales 2022'!$G$146:$G$362)</f>
        <v>#N/A</v>
      </c>
      <c r="K1324" s="43">
        <v>10000</v>
      </c>
      <c r="L1324" s="50">
        <v>0</v>
      </c>
      <c r="M1324" s="50"/>
      <c r="N1324" s="50"/>
      <c r="O1324" s="44">
        <f>+Tabla12[[#This Row],[sbruto]]-Tabla12[[#This Row],[Impuesto Sobre la R]]-Tabla12[[#This Row],[Seguro Familiar de]]-Tabla12[[#This Row],[AFP]]-Tabla12[[#This Row],[sneto]]</f>
        <v>0</v>
      </c>
      <c r="P1324" s="41">
        <v>10000</v>
      </c>
      <c r="Q1324" s="15" t="str" cm="1">
        <f t="array" ref="Q1324">_xlfn.XLOOKUP(Tabla12[[#This Row],[codigo]],Tabla5[codigo],LEFT(Tabla5[Genero],1))</f>
        <v>F</v>
      </c>
      <c r="R1324" s="15" t="str">
        <f>_xlfn.XLOOKUP(Tabla12[[#This Row],[codigo]],Tabla5[codigo],Tabla5[Lugar Funciones Codigo])</f>
        <v>01.83</v>
      </c>
    </row>
    <row r="1325" spans="1:18">
      <c r="A1325" s="40" t="s">
        <v>3357</v>
      </c>
      <c r="B1325" s="40" t="str">
        <f t="shared" si="20"/>
        <v>2.1.2.2.0500110916699</v>
      </c>
      <c r="C1325" s="40" t="str">
        <f>_xlfn.XLOOKUP(A1325,ctas[Tipo Empleado],ctas[cta])</f>
        <v>2.1.2.2.05</v>
      </c>
      <c r="D1325" s="40" t="s">
        <v>3276</v>
      </c>
      <c r="E1325" s="40" t="str">
        <f>_xlfn.XLOOKUP(Tabla12[[#This Row],[codigo]],Tabla5[codigo],Tabla5[Empleado])</f>
        <v>RAFAEL DAVID PEREZ LEBRON</v>
      </c>
      <c r="F1325" s="40" t="str">
        <f>_xlfn.XLOOKUP(Tabla12[[#This Row],[codigo]],Tabla5[codigo],Tabla5[Cargo])</f>
        <v>SEGURIDAD MILITAR</v>
      </c>
      <c r="G1325" s="40" t="str">
        <f>_xlfn.XLOOKUP(Tabla12[[#This Row],[codigo]],Tabla5[codigo],Tabla5[Lugar Funciones])</f>
        <v>MINISTERIO DE CULTURA</v>
      </c>
      <c r="H1325" s="45" t="str">
        <f>Tabla12[[#This Row],[TIPO]]</f>
        <v>PERSONAL DE VIGILANCIA</v>
      </c>
      <c r="I1325" s="45" t="e">
        <f>_xlfn.XLOOKUP(Tabla12[[#This Row],[nodoc]],'[1]Temporales 2022'!$B$146:$B$362,'[1]Temporales 2022'!$F$146:$F$362)</f>
        <v>#N/A</v>
      </c>
      <c r="J1325" s="45" t="e">
        <f>_xlfn.XLOOKUP(Tabla12[[#This Row],[nodoc]],'[1]Temporales 2022'!$B$146:$B$362,'[1]Temporales 2022'!$G$146:$G$362)</f>
        <v>#N/A</v>
      </c>
      <c r="K1325" s="43">
        <v>10000</v>
      </c>
      <c r="L1325" s="50">
        <v>0</v>
      </c>
      <c r="M1325" s="50"/>
      <c r="N1325" s="50"/>
      <c r="O1325" s="44">
        <f>+Tabla12[[#This Row],[sbruto]]-Tabla12[[#This Row],[Impuesto Sobre la R]]-Tabla12[[#This Row],[Seguro Familiar de]]-Tabla12[[#This Row],[AFP]]-Tabla12[[#This Row],[sneto]]</f>
        <v>0</v>
      </c>
      <c r="P1325" s="41">
        <v>10000</v>
      </c>
      <c r="Q1325" s="15" t="str" cm="1">
        <f t="array" ref="Q1325">_xlfn.XLOOKUP(Tabla12[[#This Row],[codigo]],Tabla5[codigo],LEFT(Tabla5[Genero],1))</f>
        <v>M</v>
      </c>
      <c r="R1325" s="15" t="str">
        <f>_xlfn.XLOOKUP(Tabla12[[#This Row],[codigo]],Tabla5[codigo],Tabla5[Lugar Funciones Codigo])</f>
        <v>01.83</v>
      </c>
    </row>
    <row r="1326" spans="1:18">
      <c r="A1326" s="40" t="s">
        <v>3357</v>
      </c>
      <c r="B1326" s="40" t="str">
        <f t="shared" si="20"/>
        <v>2.1.2.2.0511000065497</v>
      </c>
      <c r="C1326" s="40" t="str">
        <f>_xlfn.XLOOKUP(A1326,ctas[Tipo Empleado],ctas[cta])</f>
        <v>2.1.2.2.05</v>
      </c>
      <c r="D1326" s="40" t="s">
        <v>3277</v>
      </c>
      <c r="E1326" s="40" t="str">
        <f>_xlfn.XLOOKUP(Tabla12[[#This Row],[codigo]],Tabla5[codigo],Tabla5[Empleado])</f>
        <v>RAMON ANTONIO BENITEZ REYES</v>
      </c>
      <c r="F1326" s="40" t="str">
        <f>_xlfn.XLOOKUP(Tabla12[[#This Row],[codigo]],Tabla5[codigo],Tabla5[Cargo])</f>
        <v>SEGURIDAD MILITAR</v>
      </c>
      <c r="G1326" s="40" t="str">
        <f>_xlfn.XLOOKUP(Tabla12[[#This Row],[codigo]],Tabla5[codigo],Tabla5[Lugar Funciones])</f>
        <v>MINISTERIO DE CULTURA</v>
      </c>
      <c r="H1326" s="45" t="str">
        <f>Tabla12[[#This Row],[TIPO]]</f>
        <v>PERSONAL DE VIGILANCIA</v>
      </c>
      <c r="I1326" s="45" t="e">
        <f>_xlfn.XLOOKUP(Tabla12[[#This Row],[nodoc]],'[1]Temporales 2022'!$B$146:$B$362,'[1]Temporales 2022'!$F$146:$F$362)</f>
        <v>#N/A</v>
      </c>
      <c r="J1326" s="45" t="e">
        <f>_xlfn.XLOOKUP(Tabla12[[#This Row],[nodoc]],'[1]Temporales 2022'!$B$146:$B$362,'[1]Temporales 2022'!$G$146:$G$362)</f>
        <v>#N/A</v>
      </c>
      <c r="K1326" s="43">
        <v>10000</v>
      </c>
      <c r="L1326" s="50">
        <v>0</v>
      </c>
      <c r="M1326" s="50"/>
      <c r="N1326" s="50"/>
      <c r="O1326" s="44">
        <f>+Tabla12[[#This Row],[sbruto]]-Tabla12[[#This Row],[Impuesto Sobre la R]]-Tabla12[[#This Row],[Seguro Familiar de]]-Tabla12[[#This Row],[AFP]]-Tabla12[[#This Row],[sneto]]</f>
        <v>0</v>
      </c>
      <c r="P1326" s="41">
        <v>10000</v>
      </c>
      <c r="Q1326" s="15" t="str" cm="1">
        <f t="array" ref="Q1326">_xlfn.XLOOKUP(Tabla12[[#This Row],[codigo]],Tabla5[codigo],LEFT(Tabla5[Genero],1))</f>
        <v>M</v>
      </c>
      <c r="R1326" s="15" t="str">
        <f>_xlfn.XLOOKUP(Tabla12[[#This Row],[codigo]],Tabla5[codigo],Tabla5[Lugar Funciones Codigo])</f>
        <v>01.83</v>
      </c>
    </row>
    <row r="1327" spans="1:18">
      <c r="A1327" s="40" t="s">
        <v>3357</v>
      </c>
      <c r="B1327" s="40" t="str">
        <f t="shared" si="20"/>
        <v>2.1.2.2.0540221455427</v>
      </c>
      <c r="C1327" s="40" t="str">
        <f>_xlfn.XLOOKUP(A1327,ctas[Tipo Empleado],ctas[cta])</f>
        <v>2.1.2.2.05</v>
      </c>
      <c r="D1327" s="40" t="s">
        <v>3280</v>
      </c>
      <c r="E1327" s="40" t="str">
        <f>_xlfn.XLOOKUP(Tabla12[[#This Row],[codigo]],Tabla5[codigo],Tabla5[Empleado])</f>
        <v>RAUL ALEXANDER REYES MORENO</v>
      </c>
      <c r="F1327" s="40" t="str">
        <f>_xlfn.XLOOKUP(Tabla12[[#This Row],[codigo]],Tabla5[codigo],Tabla5[Cargo])</f>
        <v>SEGURIDAD MILITAR</v>
      </c>
      <c r="G1327" s="40" t="str">
        <f>_xlfn.XLOOKUP(Tabla12[[#This Row],[codigo]],Tabla5[codigo],Tabla5[Lugar Funciones])</f>
        <v>MINISTERIO DE CULTURA</v>
      </c>
      <c r="H1327" s="45" t="str">
        <f>Tabla12[[#This Row],[TIPO]]</f>
        <v>PERSONAL DE VIGILANCIA</v>
      </c>
      <c r="I1327" s="45" t="e">
        <f>_xlfn.XLOOKUP(Tabla12[[#This Row],[nodoc]],'[1]Temporales 2022'!$B$146:$B$362,'[1]Temporales 2022'!$F$146:$F$362)</f>
        <v>#N/A</v>
      </c>
      <c r="J1327" s="45" t="e">
        <f>_xlfn.XLOOKUP(Tabla12[[#This Row],[nodoc]],'[1]Temporales 2022'!$B$146:$B$362,'[1]Temporales 2022'!$G$146:$G$362)</f>
        <v>#N/A</v>
      </c>
      <c r="K1327" s="43">
        <v>10000</v>
      </c>
      <c r="L1327" s="46">
        <v>0</v>
      </c>
      <c r="M1327" s="50"/>
      <c r="N1327" s="50"/>
      <c r="O1327" s="44">
        <f>+Tabla12[[#This Row],[sbruto]]-Tabla12[[#This Row],[Impuesto Sobre la R]]-Tabla12[[#This Row],[Seguro Familiar de]]-Tabla12[[#This Row],[AFP]]-Tabla12[[#This Row],[sneto]]</f>
        <v>0</v>
      </c>
      <c r="P1327" s="41">
        <v>10000</v>
      </c>
      <c r="Q1327" s="15" t="str" cm="1">
        <f t="array" ref="Q1327">_xlfn.XLOOKUP(Tabla12[[#This Row],[codigo]],Tabla5[codigo],LEFT(Tabla5[Genero],1))</f>
        <v>M</v>
      </c>
      <c r="R1327" s="15" t="str">
        <f>_xlfn.XLOOKUP(Tabla12[[#This Row],[codigo]],Tabla5[codigo],Tabla5[Lugar Funciones Codigo])</f>
        <v>01.83</v>
      </c>
    </row>
    <row r="1328" spans="1:18">
      <c r="A1328" s="40" t="s">
        <v>3357</v>
      </c>
      <c r="B1328" s="40" t="str">
        <f t="shared" si="20"/>
        <v>2.1.2.2.0508300017228</v>
      </c>
      <c r="C1328" s="40" t="str">
        <f>_xlfn.XLOOKUP(A1328,ctas[Tipo Empleado],ctas[cta])</f>
        <v>2.1.2.2.05</v>
      </c>
      <c r="D1328" s="40" t="s">
        <v>3281</v>
      </c>
      <c r="E1328" s="40" t="str">
        <f>_xlfn.XLOOKUP(Tabla12[[#This Row],[codigo]],Tabla5[codigo],Tabla5[Empleado])</f>
        <v>RODOLFO URIBE GERMAN</v>
      </c>
      <c r="F1328" s="40" t="str">
        <f>_xlfn.XLOOKUP(Tabla12[[#This Row],[codigo]],Tabla5[codigo],Tabla5[Cargo])</f>
        <v>SEGURIDAD MILITAR</v>
      </c>
      <c r="G1328" s="40" t="str">
        <f>_xlfn.XLOOKUP(Tabla12[[#This Row],[codigo]],Tabla5[codigo],Tabla5[Lugar Funciones])</f>
        <v>MINISTERIO DE CULTURA</v>
      </c>
      <c r="H1328" s="45" t="str">
        <f>Tabla12[[#This Row],[TIPO]]</f>
        <v>PERSONAL DE VIGILANCIA</v>
      </c>
      <c r="I1328" s="45" t="e">
        <f>_xlfn.XLOOKUP(Tabla12[[#This Row],[nodoc]],'[1]Temporales 2022'!$B$146:$B$362,'[1]Temporales 2022'!$F$146:$F$362)</f>
        <v>#N/A</v>
      </c>
      <c r="J1328" s="45" t="e">
        <f>_xlfn.XLOOKUP(Tabla12[[#This Row],[nodoc]],'[1]Temporales 2022'!$B$146:$B$362,'[1]Temporales 2022'!$G$146:$G$362)</f>
        <v>#N/A</v>
      </c>
      <c r="K1328" s="43">
        <v>10000</v>
      </c>
      <c r="L1328" s="50">
        <v>0</v>
      </c>
      <c r="M1328" s="50"/>
      <c r="N1328" s="50"/>
      <c r="O1328" s="44">
        <f>+Tabla12[[#This Row],[sbruto]]-Tabla12[[#This Row],[Impuesto Sobre la R]]-Tabla12[[#This Row],[Seguro Familiar de]]-Tabla12[[#This Row],[AFP]]-Tabla12[[#This Row],[sneto]]</f>
        <v>0</v>
      </c>
      <c r="P1328" s="41">
        <v>10000</v>
      </c>
      <c r="Q1328" s="15" t="str" cm="1">
        <f t="array" ref="Q1328">_xlfn.XLOOKUP(Tabla12[[#This Row],[codigo]],Tabla5[codigo],LEFT(Tabla5[Genero],1))</f>
        <v>M</v>
      </c>
      <c r="R1328" s="15" t="str">
        <f>_xlfn.XLOOKUP(Tabla12[[#This Row],[codigo]],Tabla5[codigo],Tabla5[Lugar Funciones Codigo])</f>
        <v>01.83</v>
      </c>
    </row>
    <row r="1329" spans="1:18">
      <c r="A1329" s="40" t="s">
        <v>3357</v>
      </c>
      <c r="B1329" s="40" t="str">
        <f t="shared" si="20"/>
        <v>2.1.2.2.0511800071455</v>
      </c>
      <c r="C1329" s="40" t="str">
        <f>_xlfn.XLOOKUP(A1329,ctas[Tipo Empleado],ctas[cta])</f>
        <v>2.1.2.2.05</v>
      </c>
      <c r="D1329" s="40" t="s">
        <v>3282</v>
      </c>
      <c r="E1329" s="40" t="str">
        <f>_xlfn.XLOOKUP(Tabla12[[#This Row],[codigo]],Tabla5[codigo],Tabla5[Empleado])</f>
        <v>RUBEN DARIO CHALA SANTOS</v>
      </c>
      <c r="F1329" s="40" t="str">
        <f>_xlfn.XLOOKUP(Tabla12[[#This Row],[codigo]],Tabla5[codigo],Tabla5[Cargo])</f>
        <v>SEGURIDAD MILITAR</v>
      </c>
      <c r="G1329" s="40" t="str">
        <f>_xlfn.XLOOKUP(Tabla12[[#This Row],[codigo]],Tabla5[codigo],Tabla5[Lugar Funciones])</f>
        <v>MINISTERIO DE CULTURA</v>
      </c>
      <c r="H1329" s="45" t="str">
        <f>Tabla12[[#This Row],[TIPO]]</f>
        <v>PERSONAL DE VIGILANCIA</v>
      </c>
      <c r="I1329" s="45" t="e">
        <f>_xlfn.XLOOKUP(Tabla12[[#This Row],[nodoc]],'[1]Temporales 2022'!$B$146:$B$362,'[1]Temporales 2022'!$F$146:$F$362)</f>
        <v>#N/A</v>
      </c>
      <c r="J1329" s="45" t="e">
        <f>_xlfn.XLOOKUP(Tabla12[[#This Row],[nodoc]],'[1]Temporales 2022'!$B$146:$B$362,'[1]Temporales 2022'!$G$146:$G$362)</f>
        <v>#N/A</v>
      </c>
      <c r="K1329" s="43">
        <v>10000</v>
      </c>
      <c r="L1329" s="50">
        <v>0</v>
      </c>
      <c r="M1329" s="50"/>
      <c r="N1329" s="50"/>
      <c r="O1329" s="44">
        <f>+Tabla12[[#This Row],[sbruto]]-Tabla12[[#This Row],[Impuesto Sobre la R]]-Tabla12[[#This Row],[Seguro Familiar de]]-Tabla12[[#This Row],[AFP]]-Tabla12[[#This Row],[sneto]]</f>
        <v>0</v>
      </c>
      <c r="P1329" s="41">
        <v>10000</v>
      </c>
      <c r="Q1329" s="15" t="str" cm="1">
        <f t="array" ref="Q1329">_xlfn.XLOOKUP(Tabla12[[#This Row],[codigo]],Tabla5[codigo],LEFT(Tabla5[Genero],1))</f>
        <v>M</v>
      </c>
      <c r="R1329" s="15" t="str">
        <f>_xlfn.XLOOKUP(Tabla12[[#This Row],[codigo]],Tabla5[codigo],Tabla5[Lugar Funciones Codigo])</f>
        <v>01.83</v>
      </c>
    </row>
    <row r="1330" spans="1:18">
      <c r="A1330" s="40" t="s">
        <v>3357</v>
      </c>
      <c r="B1330" s="40" t="str">
        <f t="shared" si="20"/>
        <v>2.1.2.2.0501600153611</v>
      </c>
      <c r="C1330" s="40" t="str">
        <f>_xlfn.XLOOKUP(A1330,ctas[Tipo Empleado],ctas[cta])</f>
        <v>2.1.2.2.05</v>
      </c>
      <c r="D1330" s="40" t="s">
        <v>3283</v>
      </c>
      <c r="E1330" s="40" t="str">
        <f>_xlfn.XLOOKUP(Tabla12[[#This Row],[codigo]],Tabla5[codigo],Tabla5[Empleado])</f>
        <v>RUDDY GREGORIO VALENZUELA</v>
      </c>
      <c r="F1330" s="40" t="str">
        <f>_xlfn.XLOOKUP(Tabla12[[#This Row],[codigo]],Tabla5[codigo],Tabla5[Cargo])</f>
        <v>SEGURIDAD MILITAR</v>
      </c>
      <c r="G1330" s="40" t="str">
        <f>_xlfn.XLOOKUP(Tabla12[[#This Row],[codigo]],Tabla5[codigo],Tabla5[Lugar Funciones])</f>
        <v>MINISTERIO DE CULTURA</v>
      </c>
      <c r="H1330" s="45" t="str">
        <f>Tabla12[[#This Row],[TIPO]]</f>
        <v>PERSONAL DE VIGILANCIA</v>
      </c>
      <c r="I1330" s="45" t="e">
        <f>_xlfn.XLOOKUP(Tabla12[[#This Row],[nodoc]],'[1]Temporales 2022'!$B$146:$B$362,'[1]Temporales 2022'!$F$146:$F$362)</f>
        <v>#N/A</v>
      </c>
      <c r="J1330" s="45" t="e">
        <f>_xlfn.XLOOKUP(Tabla12[[#This Row],[nodoc]],'[1]Temporales 2022'!$B$146:$B$362,'[1]Temporales 2022'!$G$146:$G$362)</f>
        <v>#N/A</v>
      </c>
      <c r="K1330" s="43">
        <v>10000</v>
      </c>
      <c r="L1330" s="50">
        <v>0</v>
      </c>
      <c r="M1330" s="50"/>
      <c r="N1330" s="50"/>
      <c r="O1330" s="44">
        <f>+Tabla12[[#This Row],[sbruto]]-Tabla12[[#This Row],[Impuesto Sobre la R]]-Tabla12[[#This Row],[Seguro Familiar de]]-Tabla12[[#This Row],[AFP]]-Tabla12[[#This Row],[sneto]]</f>
        <v>0</v>
      </c>
      <c r="P1330" s="41">
        <v>10000</v>
      </c>
      <c r="Q1330" s="15" t="str" cm="1">
        <f t="array" ref="Q1330">_xlfn.XLOOKUP(Tabla12[[#This Row],[codigo]],Tabla5[codigo],LEFT(Tabla5[Genero],1))</f>
        <v>M</v>
      </c>
      <c r="R1330" s="15" t="str">
        <f>_xlfn.XLOOKUP(Tabla12[[#This Row],[codigo]],Tabla5[codigo],Tabla5[Lugar Funciones Codigo])</f>
        <v>01.83</v>
      </c>
    </row>
    <row r="1331" spans="1:18">
      <c r="A1331" s="40" t="s">
        <v>3357</v>
      </c>
      <c r="B1331" s="40" t="str">
        <f t="shared" si="20"/>
        <v>2.1.2.2.0502000136453</v>
      </c>
      <c r="C1331" s="40" t="str">
        <f>_xlfn.XLOOKUP(A1331,ctas[Tipo Empleado],ctas[cta])</f>
        <v>2.1.2.2.05</v>
      </c>
      <c r="D1331" s="40" t="s">
        <v>3284</v>
      </c>
      <c r="E1331" s="40" t="str">
        <f>_xlfn.XLOOKUP(Tabla12[[#This Row],[codigo]],Tabla5[codigo],Tabla5[Empleado])</f>
        <v>SANTO ICELSO RODRIGUEZ NIN</v>
      </c>
      <c r="F1331" s="40" t="str">
        <f>_xlfn.XLOOKUP(Tabla12[[#This Row],[codigo]],Tabla5[codigo],Tabla5[Cargo])</f>
        <v>SEGURIDAD MILITAR</v>
      </c>
      <c r="G1331" s="40" t="str">
        <f>_xlfn.XLOOKUP(Tabla12[[#This Row],[codigo]],Tabla5[codigo],Tabla5[Lugar Funciones])</f>
        <v>MINISTERIO DE CULTURA</v>
      </c>
      <c r="H1331" s="45" t="str">
        <f>Tabla12[[#This Row],[TIPO]]</f>
        <v>PERSONAL DE VIGILANCIA</v>
      </c>
      <c r="I1331" s="45" t="e">
        <f>_xlfn.XLOOKUP(Tabla12[[#This Row],[nodoc]],'[1]Temporales 2022'!$B$146:$B$362,'[1]Temporales 2022'!$F$146:$F$362)</f>
        <v>#N/A</v>
      </c>
      <c r="J1331" s="45" t="e">
        <f>_xlfn.XLOOKUP(Tabla12[[#This Row],[nodoc]],'[1]Temporales 2022'!$B$146:$B$362,'[1]Temporales 2022'!$G$146:$G$362)</f>
        <v>#N/A</v>
      </c>
      <c r="K1331" s="43">
        <v>10000</v>
      </c>
      <c r="L1331" s="50">
        <v>0</v>
      </c>
      <c r="M1331" s="50"/>
      <c r="N1331" s="50"/>
      <c r="O1331" s="44">
        <f>+Tabla12[[#This Row],[sbruto]]-Tabla12[[#This Row],[Impuesto Sobre la R]]-Tabla12[[#This Row],[Seguro Familiar de]]-Tabla12[[#This Row],[AFP]]-Tabla12[[#This Row],[sneto]]</f>
        <v>0</v>
      </c>
      <c r="P1331" s="41">
        <v>10000</v>
      </c>
      <c r="Q1331" s="15" t="str" cm="1">
        <f t="array" ref="Q1331">_xlfn.XLOOKUP(Tabla12[[#This Row],[codigo]],Tabla5[codigo],LEFT(Tabla5[Genero],1))</f>
        <v>M</v>
      </c>
      <c r="R1331" s="15" t="str">
        <f>_xlfn.XLOOKUP(Tabla12[[#This Row],[codigo]],Tabla5[codigo],Tabla5[Lugar Funciones Codigo])</f>
        <v>01.83</v>
      </c>
    </row>
    <row r="1332" spans="1:18">
      <c r="A1332" s="40" t="s">
        <v>3357</v>
      </c>
      <c r="B1332" s="40" t="str">
        <f t="shared" si="20"/>
        <v>2.1.2.2.0508200165291</v>
      </c>
      <c r="C1332" s="40" t="str">
        <f>_xlfn.XLOOKUP(A1332,ctas[Tipo Empleado],ctas[cta])</f>
        <v>2.1.2.2.05</v>
      </c>
      <c r="D1332" s="40" t="s">
        <v>3285</v>
      </c>
      <c r="E1332" s="40" t="str">
        <f>_xlfn.XLOOKUP(Tabla12[[#This Row],[codigo]],Tabla5[codigo],Tabla5[Empleado])</f>
        <v>SECUNDINO SIERRA PEREZ</v>
      </c>
      <c r="F1332" s="40" t="str">
        <f>_xlfn.XLOOKUP(Tabla12[[#This Row],[codigo]],Tabla5[codigo],Tabla5[Cargo])</f>
        <v>SEGURIDAD MILITAR</v>
      </c>
      <c r="G1332" s="40" t="str">
        <f>_xlfn.XLOOKUP(Tabla12[[#This Row],[codigo]],Tabla5[codigo],Tabla5[Lugar Funciones])</f>
        <v>MINISTERIO DE CULTURA</v>
      </c>
      <c r="H1332" s="45" t="str">
        <f>Tabla12[[#This Row],[TIPO]]</f>
        <v>PERSONAL DE VIGILANCIA</v>
      </c>
      <c r="I1332" s="45" t="e">
        <f>_xlfn.XLOOKUP(Tabla12[[#This Row],[nodoc]],'[1]Temporales 2022'!$B$146:$B$362,'[1]Temporales 2022'!$F$146:$F$362)</f>
        <v>#N/A</v>
      </c>
      <c r="J1332" s="45" t="e">
        <f>_xlfn.XLOOKUP(Tabla12[[#This Row],[nodoc]],'[1]Temporales 2022'!$B$146:$B$362,'[1]Temporales 2022'!$G$146:$G$362)</f>
        <v>#N/A</v>
      </c>
      <c r="K1332" s="43">
        <v>10000</v>
      </c>
      <c r="L1332" s="46">
        <v>0</v>
      </c>
      <c r="M1332" s="50"/>
      <c r="N1332" s="50"/>
      <c r="O1332" s="44">
        <f>+Tabla12[[#This Row],[sbruto]]-Tabla12[[#This Row],[Impuesto Sobre la R]]-Tabla12[[#This Row],[Seguro Familiar de]]-Tabla12[[#This Row],[AFP]]-Tabla12[[#This Row],[sneto]]</f>
        <v>0</v>
      </c>
      <c r="P1332" s="41">
        <v>10000</v>
      </c>
      <c r="Q1332" s="15" t="str" cm="1">
        <f t="array" ref="Q1332">_xlfn.XLOOKUP(Tabla12[[#This Row],[codigo]],Tabla5[codigo],LEFT(Tabla5[Genero],1))</f>
        <v>M</v>
      </c>
      <c r="R1332" s="15" t="str">
        <f>_xlfn.XLOOKUP(Tabla12[[#This Row],[codigo]],Tabla5[codigo],Tabla5[Lugar Funciones Codigo])</f>
        <v>01.83</v>
      </c>
    </row>
    <row r="1333" spans="1:18">
      <c r="A1333" s="40" t="s">
        <v>3357</v>
      </c>
      <c r="B1333" s="40" t="str">
        <f t="shared" si="20"/>
        <v>2.1.2.2.0504900721715</v>
      </c>
      <c r="C1333" s="40" t="str">
        <f>_xlfn.XLOOKUP(A1333,ctas[Tipo Empleado],ctas[cta])</f>
        <v>2.1.2.2.05</v>
      </c>
      <c r="D1333" s="40" t="s">
        <v>3287</v>
      </c>
      <c r="E1333" s="40" t="str">
        <f>_xlfn.XLOOKUP(Tabla12[[#This Row],[codigo]],Tabla5[codigo],Tabla5[Empleado])</f>
        <v>SIXTO MANUEL VASQUEZ DE LEON</v>
      </c>
      <c r="F1333" s="40" t="str">
        <f>_xlfn.XLOOKUP(Tabla12[[#This Row],[codigo]],Tabla5[codigo],Tabla5[Cargo])</f>
        <v>SEGURIDAD MILITAR</v>
      </c>
      <c r="G1333" s="40" t="str">
        <f>_xlfn.XLOOKUP(Tabla12[[#This Row],[codigo]],Tabla5[codigo],Tabla5[Lugar Funciones])</f>
        <v>MINISTERIO DE CULTURA</v>
      </c>
      <c r="H1333" s="45" t="str">
        <f>Tabla12[[#This Row],[TIPO]]</f>
        <v>PERSONAL DE VIGILANCIA</v>
      </c>
      <c r="I1333" s="45" t="e">
        <f>_xlfn.XLOOKUP(Tabla12[[#This Row],[nodoc]],'[1]Temporales 2022'!$B$146:$B$362,'[1]Temporales 2022'!$F$146:$F$362)</f>
        <v>#N/A</v>
      </c>
      <c r="J1333" s="45" t="e">
        <f>_xlfn.XLOOKUP(Tabla12[[#This Row],[nodoc]],'[1]Temporales 2022'!$B$146:$B$362,'[1]Temporales 2022'!$G$146:$G$362)</f>
        <v>#N/A</v>
      </c>
      <c r="K1333" s="43">
        <v>10000</v>
      </c>
      <c r="L1333" s="46">
        <v>0</v>
      </c>
      <c r="M1333" s="50"/>
      <c r="N1333" s="50"/>
      <c r="O1333" s="44">
        <f>+Tabla12[[#This Row],[sbruto]]-Tabla12[[#This Row],[Impuesto Sobre la R]]-Tabla12[[#This Row],[Seguro Familiar de]]-Tabla12[[#This Row],[AFP]]-Tabla12[[#This Row],[sneto]]</f>
        <v>0</v>
      </c>
      <c r="P1333" s="41">
        <v>10000</v>
      </c>
      <c r="Q1333" s="15" t="str" cm="1">
        <f t="array" ref="Q1333">_xlfn.XLOOKUP(Tabla12[[#This Row],[codigo]],Tabla5[codigo],LEFT(Tabla5[Genero],1))</f>
        <v>M</v>
      </c>
      <c r="R1333" s="15" t="str">
        <f>_xlfn.XLOOKUP(Tabla12[[#This Row],[codigo]],Tabla5[codigo],Tabla5[Lugar Funciones Codigo])</f>
        <v>01.83</v>
      </c>
    </row>
    <row r="1334" spans="1:18">
      <c r="A1334" s="40" t="s">
        <v>3357</v>
      </c>
      <c r="B1334" s="40" t="str">
        <f t="shared" si="20"/>
        <v>2.1.2.2.0522500909779</v>
      </c>
      <c r="C1334" s="40" t="str">
        <f>_xlfn.XLOOKUP(A1334,ctas[Tipo Empleado],ctas[cta])</f>
        <v>2.1.2.2.05</v>
      </c>
      <c r="D1334" s="40" t="s">
        <v>3330</v>
      </c>
      <c r="E1334" s="40" t="e">
        <f>_xlfn.XLOOKUP(Tabla12[[#This Row],[codigo]],Tabla5[codigo],Tabla5[Empleado])</f>
        <v>#N/A</v>
      </c>
      <c r="F1334" s="40" t="e">
        <f>_xlfn.XLOOKUP(Tabla12[[#This Row],[codigo]],Tabla5[codigo],Tabla5[Cargo])</f>
        <v>#N/A</v>
      </c>
      <c r="G1334" s="40" t="e">
        <f>_xlfn.XLOOKUP(Tabla12[[#This Row],[codigo]],Tabla5[codigo],Tabla5[Lugar Funciones])</f>
        <v>#N/A</v>
      </c>
      <c r="H1334" s="45" t="str">
        <f>Tabla12[[#This Row],[TIPO]]</f>
        <v>PERSONAL DE VIGILANCIA</v>
      </c>
      <c r="I1334" s="45" t="e">
        <f>_xlfn.XLOOKUP(Tabla12[[#This Row],[nodoc]],'[1]Temporales 2022'!$B$146:$B$362,'[1]Temporales 2022'!$F$146:$F$362)</f>
        <v>#N/A</v>
      </c>
      <c r="J1334" s="45" t="e">
        <f>_xlfn.XLOOKUP(Tabla12[[#This Row],[nodoc]],'[1]Temporales 2022'!$B$146:$B$362,'[1]Temporales 2022'!$G$146:$G$362)</f>
        <v>#N/A</v>
      </c>
      <c r="K1334" s="43">
        <v>10000</v>
      </c>
      <c r="L1334" s="46">
        <v>0</v>
      </c>
      <c r="M1334" s="50"/>
      <c r="N1334" s="50"/>
      <c r="O1334" s="44">
        <f>+Tabla12[[#This Row],[sbruto]]-Tabla12[[#This Row],[Impuesto Sobre la R]]-Tabla12[[#This Row],[Seguro Familiar de]]-Tabla12[[#This Row],[AFP]]-Tabla12[[#This Row],[sneto]]</f>
        <v>0</v>
      </c>
      <c r="P1334" s="41">
        <v>10000</v>
      </c>
      <c r="Q1334" s="15" t="e" cm="1">
        <f t="array" ref="Q1334">_xlfn.XLOOKUP(Tabla12[[#This Row],[codigo]],Tabla5[codigo],LEFT(Tabla5[Genero],1))</f>
        <v>#N/A</v>
      </c>
      <c r="R1334" s="15" t="e">
        <f>_xlfn.XLOOKUP(Tabla12[[#This Row],[codigo]],Tabla5[codigo],Tabla5[Lugar Funciones Codigo])</f>
        <v>#N/A</v>
      </c>
    </row>
    <row r="1335" spans="1:18">
      <c r="A1335" s="40" t="s">
        <v>3357</v>
      </c>
      <c r="B1335" s="40" t="str">
        <f t="shared" si="20"/>
        <v>2.1.2.2.0501001025939</v>
      </c>
      <c r="C1335" s="40" t="str">
        <f>_xlfn.XLOOKUP(A1335,ctas[Tipo Empleado],ctas[cta])</f>
        <v>2.1.2.2.05</v>
      </c>
      <c r="D1335" s="40" t="s">
        <v>3288</v>
      </c>
      <c r="E1335" s="40" t="str">
        <f>_xlfn.XLOOKUP(Tabla12[[#This Row],[codigo]],Tabla5[codigo],Tabla5[Empleado])</f>
        <v>TEIRY TORRES CESPEDES</v>
      </c>
      <c r="F1335" s="40" t="str">
        <f>_xlfn.XLOOKUP(Tabla12[[#This Row],[codigo]],Tabla5[codigo],Tabla5[Cargo])</f>
        <v>SEGURIDAD MILITAR</v>
      </c>
      <c r="G1335" s="40" t="str">
        <f>_xlfn.XLOOKUP(Tabla12[[#This Row],[codigo]],Tabla5[codigo],Tabla5[Lugar Funciones])</f>
        <v>MINISTERIO DE CULTURA</v>
      </c>
      <c r="H1335" s="45" t="str">
        <f>Tabla12[[#This Row],[TIPO]]</f>
        <v>PERSONAL DE VIGILANCIA</v>
      </c>
      <c r="I1335" s="45" t="e">
        <f>_xlfn.XLOOKUP(Tabla12[[#This Row],[nodoc]],'[1]Temporales 2022'!$B$146:$B$362,'[1]Temporales 2022'!$F$146:$F$362)</f>
        <v>#N/A</v>
      </c>
      <c r="J1335" s="45" t="e">
        <f>_xlfn.XLOOKUP(Tabla12[[#This Row],[nodoc]],'[1]Temporales 2022'!$B$146:$B$362,'[1]Temporales 2022'!$G$146:$G$362)</f>
        <v>#N/A</v>
      </c>
      <c r="K1335" s="43">
        <v>10000</v>
      </c>
      <c r="L1335" s="46">
        <v>0</v>
      </c>
      <c r="M1335" s="50"/>
      <c r="N1335" s="50"/>
      <c r="O1335" s="44">
        <f>+Tabla12[[#This Row],[sbruto]]-Tabla12[[#This Row],[Impuesto Sobre la R]]-Tabla12[[#This Row],[Seguro Familiar de]]-Tabla12[[#This Row],[AFP]]-Tabla12[[#This Row],[sneto]]</f>
        <v>0</v>
      </c>
      <c r="P1335" s="41">
        <v>10000</v>
      </c>
      <c r="Q1335" s="15" t="str" cm="1">
        <f t="array" ref="Q1335">_xlfn.XLOOKUP(Tabla12[[#This Row],[codigo]],Tabla5[codigo],LEFT(Tabla5[Genero],1))</f>
        <v>M</v>
      </c>
      <c r="R1335" s="15" t="str">
        <f>_xlfn.XLOOKUP(Tabla12[[#This Row],[codigo]],Tabla5[codigo],Tabla5[Lugar Funciones Codigo])</f>
        <v>01.83</v>
      </c>
    </row>
    <row r="1336" spans="1:18">
      <c r="A1336" s="40" t="s">
        <v>3357</v>
      </c>
      <c r="B1336" s="40" t="str">
        <f t="shared" si="20"/>
        <v>2.1.2.2.0507800100401</v>
      </c>
      <c r="C1336" s="40" t="str">
        <f>_xlfn.XLOOKUP(A1336,ctas[Tipo Empleado],ctas[cta])</f>
        <v>2.1.2.2.05</v>
      </c>
      <c r="D1336" s="40" t="s">
        <v>3289</v>
      </c>
      <c r="E1336" s="40" t="str">
        <f>_xlfn.XLOOKUP(Tabla12[[#This Row],[codigo]],Tabla5[codigo],Tabla5[Empleado])</f>
        <v>VICENTE CUEVAS SENA</v>
      </c>
      <c r="F1336" s="40" t="str">
        <f>_xlfn.XLOOKUP(Tabla12[[#This Row],[codigo]],Tabla5[codigo],Tabla5[Cargo])</f>
        <v>SEGURIDAD MILITAR</v>
      </c>
      <c r="G1336" s="40" t="str">
        <f>_xlfn.XLOOKUP(Tabla12[[#This Row],[codigo]],Tabla5[codigo],Tabla5[Lugar Funciones])</f>
        <v>MINISTERIO DE CULTURA</v>
      </c>
      <c r="H1336" s="45" t="str">
        <f>Tabla12[[#This Row],[TIPO]]</f>
        <v>PERSONAL DE VIGILANCIA</v>
      </c>
      <c r="I1336" s="45" t="e">
        <f>_xlfn.XLOOKUP(Tabla12[[#This Row],[nodoc]],'[1]Temporales 2022'!$B$146:$B$362,'[1]Temporales 2022'!$F$146:$F$362)</f>
        <v>#N/A</v>
      </c>
      <c r="J1336" s="45" t="e">
        <f>_xlfn.XLOOKUP(Tabla12[[#This Row],[nodoc]],'[1]Temporales 2022'!$B$146:$B$362,'[1]Temporales 2022'!$G$146:$G$362)</f>
        <v>#N/A</v>
      </c>
      <c r="K1336" s="43">
        <v>10000</v>
      </c>
      <c r="L1336" s="46">
        <v>0</v>
      </c>
      <c r="M1336" s="50"/>
      <c r="N1336" s="50"/>
      <c r="O1336" s="44">
        <f>+Tabla12[[#This Row],[sbruto]]-Tabla12[[#This Row],[Impuesto Sobre la R]]-Tabla12[[#This Row],[Seguro Familiar de]]-Tabla12[[#This Row],[AFP]]-Tabla12[[#This Row],[sneto]]</f>
        <v>0</v>
      </c>
      <c r="P1336" s="41">
        <v>10000</v>
      </c>
      <c r="Q1336" s="15" t="str" cm="1">
        <f t="array" ref="Q1336">_xlfn.XLOOKUP(Tabla12[[#This Row],[codigo]],Tabla5[codigo],LEFT(Tabla5[Genero],1))</f>
        <v>M</v>
      </c>
      <c r="R1336" s="15" t="str">
        <f>_xlfn.XLOOKUP(Tabla12[[#This Row],[codigo]],Tabla5[codigo],Tabla5[Lugar Funciones Codigo])</f>
        <v>01.83</v>
      </c>
    </row>
    <row r="1337" spans="1:18">
      <c r="A1337" s="40" t="s">
        <v>3357</v>
      </c>
      <c r="B1337" s="40" t="str">
        <f t="shared" si="20"/>
        <v>2.1.2.2.0500111931135</v>
      </c>
      <c r="C1337" s="40" t="str">
        <f>_xlfn.XLOOKUP(A1337,ctas[Tipo Empleado],ctas[cta])</f>
        <v>2.1.2.2.05</v>
      </c>
      <c r="D1337" s="40" t="s">
        <v>3291</v>
      </c>
      <c r="E1337" s="40" t="str">
        <f>_xlfn.XLOOKUP(Tabla12[[#This Row],[codigo]],Tabla5[codigo],Tabla5[Empleado])</f>
        <v>VIVIAN ONEIDA ARIAS DE LOS SANTOS DE FLORIAN</v>
      </c>
      <c r="F1337" s="40" t="str">
        <f>_xlfn.XLOOKUP(Tabla12[[#This Row],[codigo]],Tabla5[codigo],Tabla5[Cargo])</f>
        <v>SEGURIDAD MILITAR</v>
      </c>
      <c r="G1337" s="40" t="str">
        <f>_xlfn.XLOOKUP(Tabla12[[#This Row],[codigo]],Tabla5[codigo],Tabla5[Lugar Funciones])</f>
        <v>MINISTERIO DE CULTURA</v>
      </c>
      <c r="H1337" s="45" t="str">
        <f>Tabla12[[#This Row],[TIPO]]</f>
        <v>PERSONAL DE VIGILANCIA</v>
      </c>
      <c r="I1337" s="45" t="e">
        <f>_xlfn.XLOOKUP(Tabla12[[#This Row],[nodoc]],'[1]Temporales 2022'!$B$146:$B$362,'[1]Temporales 2022'!$F$146:$F$362)</f>
        <v>#N/A</v>
      </c>
      <c r="J1337" s="45" t="e">
        <f>_xlfn.XLOOKUP(Tabla12[[#This Row],[nodoc]],'[1]Temporales 2022'!$B$146:$B$362,'[1]Temporales 2022'!$G$146:$G$362)</f>
        <v>#N/A</v>
      </c>
      <c r="K1337" s="43">
        <v>10000</v>
      </c>
      <c r="L1337" s="46">
        <v>0</v>
      </c>
      <c r="M1337" s="50"/>
      <c r="N1337" s="50"/>
      <c r="O1337" s="44">
        <f>+Tabla12[[#This Row],[sbruto]]-Tabla12[[#This Row],[Impuesto Sobre la R]]-Tabla12[[#This Row],[Seguro Familiar de]]-Tabla12[[#This Row],[AFP]]-Tabla12[[#This Row],[sneto]]</f>
        <v>0</v>
      </c>
      <c r="P1337" s="41">
        <v>10000</v>
      </c>
      <c r="Q1337" s="15" t="str" cm="1">
        <f t="array" ref="Q1337">_xlfn.XLOOKUP(Tabla12[[#This Row],[codigo]],Tabla5[codigo],LEFT(Tabla5[Genero],1))</f>
        <v>F</v>
      </c>
      <c r="R1337" s="15" t="str">
        <f>_xlfn.XLOOKUP(Tabla12[[#This Row],[codigo]],Tabla5[codigo],Tabla5[Lugar Funciones Codigo])</f>
        <v>01.83</v>
      </c>
    </row>
    <row r="1338" spans="1:18">
      <c r="A1338" s="40" t="s">
        <v>3357</v>
      </c>
      <c r="B1338" s="40" t="str">
        <f t="shared" si="20"/>
        <v>2.1.2.2.0511000050192</v>
      </c>
      <c r="C1338" s="40" t="str">
        <f>_xlfn.XLOOKUP(A1338,ctas[Tipo Empleado],ctas[cta])</f>
        <v>2.1.2.2.05</v>
      </c>
      <c r="D1338" s="40" t="s">
        <v>3294</v>
      </c>
      <c r="E1338" s="40" t="str">
        <f>_xlfn.XLOOKUP(Tabla12[[#This Row],[codigo]],Tabla5[codigo],Tabla5[Empleado])</f>
        <v>WILSON GARCIA PORTES</v>
      </c>
      <c r="F1338" s="40" t="str">
        <f>_xlfn.XLOOKUP(Tabla12[[#This Row],[codigo]],Tabla5[codigo],Tabla5[Cargo])</f>
        <v>SEGURIDAD MILITAR</v>
      </c>
      <c r="G1338" s="40" t="str">
        <f>_xlfn.XLOOKUP(Tabla12[[#This Row],[codigo]],Tabla5[codigo],Tabla5[Lugar Funciones])</f>
        <v>MINISTERIO DE CULTURA</v>
      </c>
      <c r="H1338" s="45" t="str">
        <f>Tabla12[[#This Row],[TIPO]]</f>
        <v>PERSONAL DE VIGILANCIA</v>
      </c>
      <c r="I1338" s="45" t="e">
        <f>_xlfn.XLOOKUP(Tabla12[[#This Row],[nodoc]],'[1]Temporales 2022'!$B$146:$B$362,'[1]Temporales 2022'!$F$146:$F$362)</f>
        <v>#N/A</v>
      </c>
      <c r="J1338" s="45" t="e">
        <f>_xlfn.XLOOKUP(Tabla12[[#This Row],[nodoc]],'[1]Temporales 2022'!$B$146:$B$362,'[1]Temporales 2022'!$G$146:$G$362)</f>
        <v>#N/A</v>
      </c>
      <c r="K1338" s="43">
        <v>10000</v>
      </c>
      <c r="L1338" s="46">
        <v>0</v>
      </c>
      <c r="M1338" s="50"/>
      <c r="N1338" s="50"/>
      <c r="O1338" s="44">
        <f>+Tabla12[[#This Row],[sbruto]]-Tabla12[[#This Row],[Impuesto Sobre la R]]-Tabla12[[#This Row],[Seguro Familiar de]]-Tabla12[[#This Row],[AFP]]-Tabla12[[#This Row],[sneto]]</f>
        <v>0</v>
      </c>
      <c r="P1338" s="41">
        <v>10000</v>
      </c>
      <c r="Q1338" s="15" t="str" cm="1">
        <f t="array" ref="Q1338">_xlfn.XLOOKUP(Tabla12[[#This Row],[codigo]],Tabla5[codigo],LEFT(Tabla5[Genero],1))</f>
        <v>M</v>
      </c>
      <c r="R1338" s="15" t="str">
        <f>_xlfn.XLOOKUP(Tabla12[[#This Row],[codigo]],Tabla5[codigo],Tabla5[Lugar Funciones Codigo])</f>
        <v>01.83</v>
      </c>
    </row>
    <row r="1339" spans="1:18">
      <c r="A1339" s="40" t="s">
        <v>3357</v>
      </c>
      <c r="B1339" s="40" t="str">
        <f t="shared" si="20"/>
        <v>2.1.2.2.0507500113613</v>
      </c>
      <c r="C1339" s="40" t="str">
        <f>_xlfn.XLOOKUP(A1339,ctas[Tipo Empleado],ctas[cta])</f>
        <v>2.1.2.2.05</v>
      </c>
      <c r="D1339" s="40" t="s">
        <v>3296</v>
      </c>
      <c r="E1339" s="40" t="str">
        <f>_xlfn.XLOOKUP(Tabla12[[#This Row],[codigo]],Tabla5[codigo],Tabla5[Empleado])</f>
        <v>YANCARLOS ENCARNACION ENCARNACION</v>
      </c>
      <c r="F1339" s="40" t="str">
        <f>_xlfn.XLOOKUP(Tabla12[[#This Row],[codigo]],Tabla5[codigo],Tabla5[Cargo])</f>
        <v>SEGURIDAD MILITAR</v>
      </c>
      <c r="G1339" s="40" t="str">
        <f>_xlfn.XLOOKUP(Tabla12[[#This Row],[codigo]],Tabla5[codigo],Tabla5[Lugar Funciones])</f>
        <v>MINISTERIO DE CULTURA</v>
      </c>
      <c r="H1339" s="45" t="str">
        <f>Tabla12[[#This Row],[TIPO]]</f>
        <v>PERSONAL DE VIGILANCIA</v>
      </c>
      <c r="I1339" s="45" t="e">
        <f>_xlfn.XLOOKUP(Tabla12[[#This Row],[nodoc]],'[1]Temporales 2022'!$B$146:$B$362,'[1]Temporales 2022'!$F$146:$F$362)</f>
        <v>#N/A</v>
      </c>
      <c r="J1339" s="45" t="e">
        <f>_xlfn.XLOOKUP(Tabla12[[#This Row],[nodoc]],'[1]Temporales 2022'!$B$146:$B$362,'[1]Temporales 2022'!$G$146:$G$362)</f>
        <v>#N/A</v>
      </c>
      <c r="K1339" s="43">
        <v>10000</v>
      </c>
      <c r="L1339" s="46">
        <v>0</v>
      </c>
      <c r="M1339" s="50"/>
      <c r="N1339" s="50"/>
      <c r="O1339" s="44">
        <f>+Tabla12[[#This Row],[sbruto]]-Tabla12[[#This Row],[Impuesto Sobre la R]]-Tabla12[[#This Row],[Seguro Familiar de]]-Tabla12[[#This Row],[AFP]]-Tabla12[[#This Row],[sneto]]</f>
        <v>0</v>
      </c>
      <c r="P1339" s="41">
        <v>10000</v>
      </c>
      <c r="Q1339" s="15" t="str" cm="1">
        <f t="array" ref="Q1339">_xlfn.XLOOKUP(Tabla12[[#This Row],[codigo]],Tabla5[codigo],LEFT(Tabla5[Genero],1))</f>
        <v>M</v>
      </c>
      <c r="R1339" s="15" t="str">
        <f>_xlfn.XLOOKUP(Tabla12[[#This Row],[codigo]],Tabla5[codigo],Tabla5[Lugar Funciones Codigo])</f>
        <v>01.83</v>
      </c>
    </row>
    <row r="1340" spans="1:18">
      <c r="A1340" s="40" t="s">
        <v>3357</v>
      </c>
      <c r="B1340" s="40" t="str">
        <f t="shared" si="20"/>
        <v>2.1.2.2.0540226943757</v>
      </c>
      <c r="C1340" s="40" t="str">
        <f>_xlfn.XLOOKUP(A1340,ctas[Tipo Empleado],ctas[cta])</f>
        <v>2.1.2.2.05</v>
      </c>
      <c r="D1340" s="40" t="s">
        <v>3300</v>
      </c>
      <c r="E1340" s="40" t="str">
        <f>_xlfn.XLOOKUP(Tabla12[[#This Row],[codigo]],Tabla5[codigo],Tabla5[Empleado])</f>
        <v>YESMEL ANTONIO FERNANDEZ SEPULVEDA</v>
      </c>
      <c r="F1340" s="40" t="str">
        <f>_xlfn.XLOOKUP(Tabla12[[#This Row],[codigo]],Tabla5[codigo],Tabla5[Cargo])</f>
        <v>SEGURIDAD MILITAR</v>
      </c>
      <c r="G1340" s="40" t="str">
        <f>_xlfn.XLOOKUP(Tabla12[[#This Row],[codigo]],Tabla5[codigo],Tabla5[Lugar Funciones])</f>
        <v>MINISTERIO DE CULTURA</v>
      </c>
      <c r="H1340" s="45" t="str">
        <f>Tabla12[[#This Row],[TIPO]]</f>
        <v>PERSONAL DE VIGILANCIA</v>
      </c>
      <c r="I1340" s="45" t="e">
        <f>_xlfn.XLOOKUP(Tabla12[[#This Row],[nodoc]],'[1]Temporales 2022'!$B$146:$B$362,'[1]Temporales 2022'!$F$146:$F$362)</f>
        <v>#N/A</v>
      </c>
      <c r="J1340" s="45" t="e">
        <f>_xlfn.XLOOKUP(Tabla12[[#This Row],[nodoc]],'[1]Temporales 2022'!$B$146:$B$362,'[1]Temporales 2022'!$G$146:$G$362)</f>
        <v>#N/A</v>
      </c>
      <c r="K1340" s="43">
        <v>10000</v>
      </c>
      <c r="L1340" s="46">
        <v>0</v>
      </c>
      <c r="M1340" s="50"/>
      <c r="N1340" s="50"/>
      <c r="O1340" s="44">
        <f>+Tabla12[[#This Row],[sbruto]]-Tabla12[[#This Row],[Impuesto Sobre la R]]-Tabla12[[#This Row],[Seguro Familiar de]]-Tabla12[[#This Row],[AFP]]-Tabla12[[#This Row],[sneto]]</f>
        <v>0</v>
      </c>
      <c r="P1340" s="41">
        <v>10000</v>
      </c>
      <c r="Q1340" s="15" t="str" cm="1">
        <f t="array" ref="Q1340">_xlfn.XLOOKUP(Tabla12[[#This Row],[codigo]],Tabla5[codigo],LEFT(Tabla5[Genero],1))</f>
        <v>M</v>
      </c>
      <c r="R1340" s="15" t="str">
        <f>_xlfn.XLOOKUP(Tabla12[[#This Row],[codigo]],Tabla5[codigo],Tabla5[Lugar Funciones Codigo])</f>
        <v>01.83</v>
      </c>
    </row>
    <row r="1341" spans="1:18">
      <c r="A1341" s="40" t="s">
        <v>3357</v>
      </c>
      <c r="B1341" s="40" t="str">
        <f t="shared" si="20"/>
        <v>2.1.2.2.0500111695912</v>
      </c>
      <c r="C1341" s="40" t="str">
        <f>_xlfn.XLOOKUP(A1341,ctas[Tipo Empleado],ctas[cta])</f>
        <v>2.1.2.2.05</v>
      </c>
      <c r="D1341" s="40" t="s">
        <v>3303</v>
      </c>
      <c r="E1341" s="40" t="str">
        <f>_xlfn.XLOOKUP(Tabla12[[#This Row],[codigo]],Tabla5[codigo],Tabla5[Empleado])</f>
        <v>ZENON MONTERO MORILLO</v>
      </c>
      <c r="F1341" s="40" t="str">
        <f>_xlfn.XLOOKUP(Tabla12[[#This Row],[codigo]],Tabla5[codigo],Tabla5[Cargo])</f>
        <v>SEGURIDAD MILITAR</v>
      </c>
      <c r="G1341" s="40" t="str">
        <f>_xlfn.XLOOKUP(Tabla12[[#This Row],[codigo]],Tabla5[codigo],Tabla5[Lugar Funciones])</f>
        <v>MINISTERIO DE CULTURA</v>
      </c>
      <c r="H1341" s="45" t="str">
        <f>Tabla12[[#This Row],[TIPO]]</f>
        <v>PERSONAL DE VIGILANCIA</v>
      </c>
      <c r="I1341" s="45" t="e">
        <f>_xlfn.XLOOKUP(Tabla12[[#This Row],[nodoc]],'[1]Temporales 2022'!$B$146:$B$362,'[1]Temporales 2022'!$F$146:$F$362)</f>
        <v>#N/A</v>
      </c>
      <c r="J1341" s="45" t="e">
        <f>_xlfn.XLOOKUP(Tabla12[[#This Row],[nodoc]],'[1]Temporales 2022'!$B$146:$B$362,'[1]Temporales 2022'!$G$146:$G$362)</f>
        <v>#N/A</v>
      </c>
      <c r="K1341" s="43">
        <v>10000</v>
      </c>
      <c r="L1341" s="46">
        <v>0</v>
      </c>
      <c r="M1341" s="50"/>
      <c r="N1341" s="50"/>
      <c r="O1341" s="44">
        <f>+Tabla12[[#This Row],[sbruto]]-Tabla12[[#This Row],[Impuesto Sobre la R]]-Tabla12[[#This Row],[Seguro Familiar de]]-Tabla12[[#This Row],[AFP]]-Tabla12[[#This Row],[sneto]]</f>
        <v>0</v>
      </c>
      <c r="P1341" s="41">
        <v>10000</v>
      </c>
      <c r="Q1341" s="15" t="str" cm="1">
        <f t="array" ref="Q1341">_xlfn.XLOOKUP(Tabla12[[#This Row],[codigo]],Tabla5[codigo],LEFT(Tabla5[Genero],1))</f>
        <v>M</v>
      </c>
      <c r="R1341" s="15" t="str">
        <f>_xlfn.XLOOKUP(Tabla12[[#This Row],[codigo]],Tabla5[codigo],Tabla5[Lugar Funciones Codigo])</f>
        <v>01.83</v>
      </c>
    </row>
    <row r="1342" spans="1:18">
      <c r="A1342" s="40" t="s">
        <v>3357</v>
      </c>
      <c r="B1342" s="40" t="str">
        <f t="shared" si="20"/>
        <v>2.1.2.2.0501200820049</v>
      </c>
      <c r="C1342" s="40" t="str">
        <f>_xlfn.XLOOKUP(A1342,ctas[Tipo Empleado],ctas[cta])</f>
        <v>2.1.2.2.05</v>
      </c>
      <c r="D1342" s="40" t="s">
        <v>3247</v>
      </c>
      <c r="E1342" s="40" t="str">
        <f>_xlfn.XLOOKUP(Tabla12[[#This Row],[codigo]],Tabla5[codigo],Tabla5[Empleado])</f>
        <v>LUIS MANUEL OTAÑO OTAÑO</v>
      </c>
      <c r="F1342" s="40" t="str">
        <f>_xlfn.XLOOKUP(Tabla12[[#This Row],[codigo]],Tabla5[codigo],Tabla5[Cargo])</f>
        <v>SEGURIDAD MILITAR</v>
      </c>
      <c r="G1342" s="40" t="str">
        <f>_xlfn.XLOOKUP(Tabla12[[#This Row],[codigo]],Tabla5[codigo],Tabla5[Lugar Funciones])</f>
        <v>MINISTERIO DE CULTURA</v>
      </c>
      <c r="H1342" s="45" t="str">
        <f>Tabla12[[#This Row],[TIPO]]</f>
        <v>PERSONAL DE VIGILANCIA</v>
      </c>
      <c r="I1342" s="45" t="e">
        <f>_xlfn.XLOOKUP(Tabla12[[#This Row],[nodoc]],'[1]Temporales 2022'!$B$146:$B$362,'[1]Temporales 2022'!$F$146:$F$362)</f>
        <v>#N/A</v>
      </c>
      <c r="J1342" s="45" t="e">
        <f>_xlfn.XLOOKUP(Tabla12[[#This Row],[nodoc]],'[1]Temporales 2022'!$B$146:$B$362,'[1]Temporales 2022'!$G$146:$G$362)</f>
        <v>#N/A</v>
      </c>
      <c r="K1342" s="43">
        <v>9000</v>
      </c>
      <c r="L1342" s="50">
        <v>0</v>
      </c>
      <c r="M1342" s="50"/>
      <c r="N1342" s="50"/>
      <c r="O1342" s="44">
        <f>+Tabla12[[#This Row],[sbruto]]-Tabla12[[#This Row],[Impuesto Sobre la R]]-Tabla12[[#This Row],[Seguro Familiar de]]-Tabla12[[#This Row],[AFP]]-Tabla12[[#This Row],[sneto]]</f>
        <v>0</v>
      </c>
      <c r="P1342" s="41">
        <v>9000</v>
      </c>
      <c r="Q1342" s="15" t="str" cm="1">
        <f t="array" ref="Q1342">_xlfn.XLOOKUP(Tabla12[[#This Row],[codigo]],Tabla5[codigo],LEFT(Tabla5[Genero],1))</f>
        <v>M</v>
      </c>
      <c r="R1342" s="15" t="str">
        <f>_xlfn.XLOOKUP(Tabla12[[#This Row],[codigo]],Tabla5[codigo],Tabla5[Lugar Funciones Codigo])</f>
        <v>01.83</v>
      </c>
    </row>
    <row r="1343" spans="1:18">
      <c r="A1343" s="40" t="s">
        <v>3357</v>
      </c>
      <c r="B1343" s="40" t="str">
        <f t="shared" si="20"/>
        <v>2.1.2.2.0500119379105</v>
      </c>
      <c r="C1343" s="40" t="str">
        <f>_xlfn.XLOOKUP(A1343,ctas[Tipo Empleado],ctas[cta])</f>
        <v>2.1.2.2.05</v>
      </c>
      <c r="D1343" s="40" t="s">
        <v>3157</v>
      </c>
      <c r="E1343" s="40" t="str">
        <f>_xlfn.XLOOKUP(Tabla12[[#This Row],[codigo]],Tabla5[codigo],Tabla5[Empleado])</f>
        <v>ANEURY VENTURA GARCIA</v>
      </c>
      <c r="F1343" s="40" t="str">
        <f>_xlfn.XLOOKUP(Tabla12[[#This Row],[codigo]],Tabla5[codigo],Tabla5[Cargo])</f>
        <v>SEGURIDAD MILITAR</v>
      </c>
      <c r="G1343" s="40" t="str">
        <f>_xlfn.XLOOKUP(Tabla12[[#This Row],[codigo]],Tabla5[codigo],Tabla5[Lugar Funciones])</f>
        <v>MINISTERIO DE CULTURA</v>
      </c>
      <c r="H1343" s="45" t="str">
        <f>Tabla12[[#This Row],[TIPO]]</f>
        <v>PERSONAL DE VIGILANCIA</v>
      </c>
      <c r="I1343" s="45" t="e">
        <f>_xlfn.XLOOKUP(Tabla12[[#This Row],[nodoc]],'[1]Temporales 2022'!$B$146:$B$362,'[1]Temporales 2022'!$F$146:$F$362)</f>
        <v>#N/A</v>
      </c>
      <c r="J1343" s="45" t="e">
        <f>_xlfn.XLOOKUP(Tabla12[[#This Row],[nodoc]],'[1]Temporales 2022'!$B$146:$B$362,'[1]Temporales 2022'!$G$146:$G$362)</f>
        <v>#N/A</v>
      </c>
      <c r="K1343" s="43">
        <v>8000</v>
      </c>
      <c r="L1343" s="46">
        <v>0</v>
      </c>
      <c r="M1343" s="50"/>
      <c r="N1343" s="50"/>
      <c r="O1343" s="44">
        <f>+Tabla12[[#This Row],[sbruto]]-Tabla12[[#This Row],[Impuesto Sobre la R]]-Tabla12[[#This Row],[Seguro Familiar de]]-Tabla12[[#This Row],[AFP]]-Tabla12[[#This Row],[sneto]]</f>
        <v>0</v>
      </c>
      <c r="P1343" s="41">
        <v>8000</v>
      </c>
      <c r="Q1343" s="15" t="str" cm="1">
        <f t="array" ref="Q1343">_xlfn.XLOOKUP(Tabla12[[#This Row],[codigo]],Tabla5[codigo],LEFT(Tabla5[Genero],1))</f>
        <v>M</v>
      </c>
      <c r="R1343" s="15" t="str">
        <f>_xlfn.XLOOKUP(Tabla12[[#This Row],[codigo]],Tabla5[codigo],Tabla5[Lugar Funciones Codigo])</f>
        <v>01.83</v>
      </c>
    </row>
    <row r="1344" spans="1:18">
      <c r="A1344" s="40" t="s">
        <v>3357</v>
      </c>
      <c r="B1344" s="40" t="str">
        <f t="shared" si="20"/>
        <v>2.1.2.2.0500500467014</v>
      </c>
      <c r="C1344" s="40" t="str">
        <f>_xlfn.XLOOKUP(A1344,ctas[Tipo Empleado],ctas[cta])</f>
        <v>2.1.2.2.05</v>
      </c>
      <c r="D1344" s="40" t="s">
        <v>3160</v>
      </c>
      <c r="E1344" s="40" t="str">
        <f>_xlfn.XLOOKUP(Tabla12[[#This Row],[codigo]],Tabla5[codigo],Tabla5[Empleado])</f>
        <v>ARIANA ALIYELL BRITO ARCANGEL</v>
      </c>
      <c r="F1344" s="40" t="str">
        <f>_xlfn.XLOOKUP(Tabla12[[#This Row],[codigo]],Tabla5[codigo],Tabla5[Cargo])</f>
        <v>SEGURIDAD MILITAR</v>
      </c>
      <c r="G1344" s="40" t="str">
        <f>_xlfn.XLOOKUP(Tabla12[[#This Row],[codigo]],Tabla5[codigo],Tabla5[Lugar Funciones])</f>
        <v>MINISTERIO DE CULTURA</v>
      </c>
      <c r="H1344" s="45" t="str">
        <f>Tabla12[[#This Row],[TIPO]]</f>
        <v>PERSONAL DE VIGILANCIA</v>
      </c>
      <c r="I1344" s="45" t="e">
        <f>_xlfn.XLOOKUP(Tabla12[[#This Row],[nodoc]],'[1]Temporales 2022'!$B$146:$B$362,'[1]Temporales 2022'!$F$146:$F$362)</f>
        <v>#N/A</v>
      </c>
      <c r="J1344" s="45" t="e">
        <f>_xlfn.XLOOKUP(Tabla12[[#This Row],[nodoc]],'[1]Temporales 2022'!$B$146:$B$362,'[1]Temporales 2022'!$G$146:$G$362)</f>
        <v>#N/A</v>
      </c>
      <c r="K1344" s="43">
        <v>8000</v>
      </c>
      <c r="L1344" s="50">
        <v>0</v>
      </c>
      <c r="M1344" s="50"/>
      <c r="N1344" s="50"/>
      <c r="O1344" s="44">
        <f>+Tabla12[[#This Row],[sbruto]]-Tabla12[[#This Row],[Impuesto Sobre la R]]-Tabla12[[#This Row],[Seguro Familiar de]]-Tabla12[[#This Row],[AFP]]-Tabla12[[#This Row],[sneto]]</f>
        <v>0</v>
      </c>
      <c r="P1344" s="41">
        <v>8000</v>
      </c>
      <c r="Q1344" s="15" t="str" cm="1">
        <f t="array" ref="Q1344">_xlfn.XLOOKUP(Tabla12[[#This Row],[codigo]],Tabla5[codigo],LEFT(Tabla5[Genero],1))</f>
        <v>F</v>
      </c>
      <c r="R1344" s="15" t="str">
        <f>_xlfn.XLOOKUP(Tabla12[[#This Row],[codigo]],Tabla5[codigo],Tabla5[Lugar Funciones Codigo])</f>
        <v>01.83</v>
      </c>
    </row>
    <row r="1345" spans="1:18">
      <c r="A1345" s="40" t="s">
        <v>3357</v>
      </c>
      <c r="B1345" s="40" t="str">
        <f t="shared" si="20"/>
        <v>2.1.2.2.0509300784361</v>
      </c>
      <c r="C1345" s="40" t="str">
        <f>_xlfn.XLOOKUP(A1345,ctas[Tipo Empleado],ctas[cta])</f>
        <v>2.1.2.2.05</v>
      </c>
      <c r="D1345" s="40" t="s">
        <v>3183</v>
      </c>
      <c r="E1345" s="40" t="str">
        <f>_xlfn.XLOOKUP(Tabla12[[#This Row],[codigo]],Tabla5[codigo],Tabla5[Empleado])</f>
        <v>ERNESTO ENRIQUE MATOS</v>
      </c>
      <c r="F1345" s="40" t="str">
        <f>_xlfn.XLOOKUP(Tabla12[[#This Row],[codigo]],Tabla5[codigo],Tabla5[Cargo])</f>
        <v>SEGURIDAD MILITAR</v>
      </c>
      <c r="G1345" s="40" t="str">
        <f>_xlfn.XLOOKUP(Tabla12[[#This Row],[codigo]],Tabla5[codigo],Tabla5[Lugar Funciones])</f>
        <v>MINISTERIO DE CULTURA</v>
      </c>
      <c r="H1345" s="45" t="str">
        <f>Tabla12[[#This Row],[TIPO]]</f>
        <v>PERSONAL DE VIGILANCIA</v>
      </c>
      <c r="I1345" s="45" t="e">
        <f>_xlfn.XLOOKUP(Tabla12[[#This Row],[nodoc]],'[1]Temporales 2022'!$B$146:$B$362,'[1]Temporales 2022'!$F$146:$F$362)</f>
        <v>#N/A</v>
      </c>
      <c r="J1345" s="45" t="e">
        <f>_xlfn.XLOOKUP(Tabla12[[#This Row],[nodoc]],'[1]Temporales 2022'!$B$146:$B$362,'[1]Temporales 2022'!$G$146:$G$362)</f>
        <v>#N/A</v>
      </c>
      <c r="K1345" s="43">
        <v>8000</v>
      </c>
      <c r="L1345" s="50">
        <v>0</v>
      </c>
      <c r="M1345" s="50"/>
      <c r="N1345" s="50"/>
      <c r="O1345" s="44">
        <f>+Tabla12[[#This Row],[sbruto]]-Tabla12[[#This Row],[Impuesto Sobre la R]]-Tabla12[[#This Row],[Seguro Familiar de]]-Tabla12[[#This Row],[AFP]]-Tabla12[[#This Row],[sneto]]</f>
        <v>0</v>
      </c>
      <c r="P1345" s="41">
        <v>8000</v>
      </c>
      <c r="Q1345" s="15" t="str" cm="1">
        <f t="array" ref="Q1345">_xlfn.XLOOKUP(Tabla12[[#This Row],[codigo]],Tabla5[codigo],LEFT(Tabla5[Genero],1))</f>
        <v>M</v>
      </c>
      <c r="R1345" s="15" t="str">
        <f>_xlfn.XLOOKUP(Tabla12[[#This Row],[codigo]],Tabla5[codigo],Tabla5[Lugar Funciones Codigo])</f>
        <v>01.83</v>
      </c>
    </row>
    <row r="1346" spans="1:18">
      <c r="A1346" s="40" t="s">
        <v>3357</v>
      </c>
      <c r="B1346" s="40" t="str">
        <f t="shared" ref="B1346:B1399" si="21">C1346&amp;D1346</f>
        <v>2.1.2.2.0504701208656</v>
      </c>
      <c r="C1346" s="40" t="str">
        <f>_xlfn.XLOOKUP(A1346,ctas[Tipo Empleado],ctas[cta])</f>
        <v>2.1.2.2.05</v>
      </c>
      <c r="D1346" s="40" t="s">
        <v>3192</v>
      </c>
      <c r="E1346" s="40" t="str">
        <f>_xlfn.XLOOKUP(Tabla12[[#This Row],[codigo]],Tabla5[codigo],Tabla5[Empleado])</f>
        <v>FRANKLIN HERIBERTO MORETA</v>
      </c>
      <c r="F1346" s="40" t="str">
        <f>_xlfn.XLOOKUP(Tabla12[[#This Row],[codigo]],Tabla5[codigo],Tabla5[Cargo])</f>
        <v>SEGURIDAD MILITAR</v>
      </c>
      <c r="G1346" s="40" t="str">
        <f>_xlfn.XLOOKUP(Tabla12[[#This Row],[codigo]],Tabla5[codigo],Tabla5[Lugar Funciones])</f>
        <v>MINISTERIO DE CULTURA</v>
      </c>
      <c r="H1346" s="45" t="str">
        <f>Tabla12[[#This Row],[TIPO]]</f>
        <v>PERSONAL DE VIGILANCIA</v>
      </c>
      <c r="I1346" s="45" t="e">
        <f>_xlfn.XLOOKUP(Tabla12[[#This Row],[nodoc]],'[1]Temporales 2022'!$B$146:$B$362,'[1]Temporales 2022'!$F$146:$F$362)</f>
        <v>#N/A</v>
      </c>
      <c r="J1346" s="45" t="e">
        <f>_xlfn.XLOOKUP(Tabla12[[#This Row],[nodoc]],'[1]Temporales 2022'!$B$146:$B$362,'[1]Temporales 2022'!$G$146:$G$362)</f>
        <v>#N/A</v>
      </c>
      <c r="K1346" s="43">
        <v>8000</v>
      </c>
      <c r="L1346" s="50">
        <v>0</v>
      </c>
      <c r="M1346" s="50"/>
      <c r="N1346" s="50"/>
      <c r="O1346" s="44">
        <f>+Tabla12[[#This Row],[sbruto]]-Tabla12[[#This Row],[Impuesto Sobre la R]]-Tabla12[[#This Row],[Seguro Familiar de]]-Tabla12[[#This Row],[AFP]]-Tabla12[[#This Row],[sneto]]</f>
        <v>0</v>
      </c>
      <c r="P1346" s="41">
        <v>8000</v>
      </c>
      <c r="Q1346" s="15" t="str" cm="1">
        <f t="array" ref="Q1346">_xlfn.XLOOKUP(Tabla12[[#This Row],[codigo]],Tabla5[codigo],LEFT(Tabla5[Genero],1))</f>
        <v>M</v>
      </c>
      <c r="R1346" s="15" t="str">
        <f>_xlfn.XLOOKUP(Tabla12[[#This Row],[codigo]],Tabla5[codigo],Tabla5[Lugar Funciones Codigo])</f>
        <v>01.83</v>
      </c>
    </row>
    <row r="1347" spans="1:18">
      <c r="A1347" s="40" t="s">
        <v>3357</v>
      </c>
      <c r="B1347" s="40" t="str">
        <f t="shared" si="21"/>
        <v>2.1.2.2.0501100270121</v>
      </c>
      <c r="C1347" s="40" t="str">
        <f>_xlfn.XLOOKUP(A1347,ctas[Tipo Empleado],ctas[cta])</f>
        <v>2.1.2.2.05</v>
      </c>
      <c r="D1347" s="40" t="s">
        <v>3224</v>
      </c>
      <c r="E1347" s="40" t="str">
        <f>_xlfn.XLOOKUP(Tabla12[[#This Row],[codigo]],Tabla5[codigo],Tabla5[Empleado])</f>
        <v>JUAN DIAZ DE LA ROSA</v>
      </c>
      <c r="F1347" s="40" t="str">
        <f>_xlfn.XLOOKUP(Tabla12[[#This Row],[codigo]],Tabla5[codigo],Tabla5[Cargo])</f>
        <v>SEGURIDAD MILITAR</v>
      </c>
      <c r="G1347" s="40" t="str">
        <f>_xlfn.XLOOKUP(Tabla12[[#This Row],[codigo]],Tabla5[codigo],Tabla5[Lugar Funciones])</f>
        <v>MINISTERIO DE CULTURA</v>
      </c>
      <c r="H1347" s="45" t="str">
        <f>Tabla12[[#This Row],[TIPO]]</f>
        <v>PERSONAL DE VIGILANCIA</v>
      </c>
      <c r="I1347" s="45" t="e">
        <f>_xlfn.XLOOKUP(Tabla12[[#This Row],[nodoc]],'[1]Temporales 2022'!$B$146:$B$362,'[1]Temporales 2022'!$F$146:$F$362)</f>
        <v>#N/A</v>
      </c>
      <c r="J1347" s="45" t="e">
        <f>_xlfn.XLOOKUP(Tabla12[[#This Row],[nodoc]],'[1]Temporales 2022'!$B$146:$B$362,'[1]Temporales 2022'!$G$146:$G$362)</f>
        <v>#N/A</v>
      </c>
      <c r="K1347" s="43">
        <v>8000</v>
      </c>
      <c r="L1347" s="50">
        <v>0</v>
      </c>
      <c r="M1347" s="50"/>
      <c r="N1347" s="50"/>
      <c r="O1347" s="44">
        <f>+Tabla12[[#This Row],[sbruto]]-Tabla12[[#This Row],[Impuesto Sobre la R]]-Tabla12[[#This Row],[Seguro Familiar de]]-Tabla12[[#This Row],[AFP]]-Tabla12[[#This Row],[sneto]]</f>
        <v>0</v>
      </c>
      <c r="P1347" s="41">
        <v>8000</v>
      </c>
      <c r="Q1347" s="15" t="str" cm="1">
        <f t="array" ref="Q1347">_xlfn.XLOOKUP(Tabla12[[#This Row],[codigo]],Tabla5[codigo],LEFT(Tabla5[Genero],1))</f>
        <v>M</v>
      </c>
      <c r="R1347" s="15" t="str">
        <f>_xlfn.XLOOKUP(Tabla12[[#This Row],[codigo]],Tabla5[codigo],Tabla5[Lugar Funciones Codigo])</f>
        <v>01.83</v>
      </c>
    </row>
    <row r="1348" spans="1:18">
      <c r="A1348" s="40" t="s">
        <v>3357</v>
      </c>
      <c r="B1348" s="40" t="str">
        <f t="shared" si="21"/>
        <v>2.1.2.2.0502000089942</v>
      </c>
      <c r="C1348" s="40" t="str">
        <f>_xlfn.XLOOKUP(A1348,ctas[Tipo Empleado],ctas[cta])</f>
        <v>2.1.2.2.05</v>
      </c>
      <c r="D1348" s="40" t="s">
        <v>3243</v>
      </c>
      <c r="E1348" s="40" t="str">
        <f>_xlfn.XLOOKUP(Tabla12[[#This Row],[codigo]],Tabla5[codigo],Tabla5[Empleado])</f>
        <v>LEURIS SEVERINO MARMOLEJOS PEÑA</v>
      </c>
      <c r="F1348" s="40" t="str">
        <f>_xlfn.XLOOKUP(Tabla12[[#This Row],[codigo]],Tabla5[codigo],Tabla5[Cargo])</f>
        <v>SEGURIDAD MILITAR</v>
      </c>
      <c r="G1348" s="40" t="str">
        <f>_xlfn.XLOOKUP(Tabla12[[#This Row],[codigo]],Tabla5[codigo],Tabla5[Lugar Funciones])</f>
        <v>MINISTERIO DE CULTURA</v>
      </c>
      <c r="H1348" s="45" t="str">
        <f>Tabla12[[#This Row],[TIPO]]</f>
        <v>PERSONAL DE VIGILANCIA</v>
      </c>
      <c r="I1348" s="45" t="e">
        <f>_xlfn.XLOOKUP(Tabla12[[#This Row],[nodoc]],'[1]Temporales 2022'!$B$146:$B$362,'[1]Temporales 2022'!$F$146:$F$362)</f>
        <v>#N/A</v>
      </c>
      <c r="J1348" s="45" t="e">
        <f>_xlfn.XLOOKUP(Tabla12[[#This Row],[nodoc]],'[1]Temporales 2022'!$B$146:$B$362,'[1]Temporales 2022'!$G$146:$G$362)</f>
        <v>#N/A</v>
      </c>
      <c r="K1348" s="43">
        <v>8000</v>
      </c>
      <c r="L1348" s="50">
        <v>0</v>
      </c>
      <c r="M1348" s="50"/>
      <c r="N1348" s="50"/>
      <c r="O1348" s="44">
        <f>+Tabla12[[#This Row],[sbruto]]-Tabla12[[#This Row],[Impuesto Sobre la R]]-Tabla12[[#This Row],[Seguro Familiar de]]-Tabla12[[#This Row],[AFP]]-Tabla12[[#This Row],[sneto]]</f>
        <v>0</v>
      </c>
      <c r="P1348" s="41">
        <v>8000</v>
      </c>
      <c r="Q1348" s="15" t="str" cm="1">
        <f t="array" ref="Q1348">_xlfn.XLOOKUP(Tabla12[[#This Row],[codigo]],Tabla5[codigo],LEFT(Tabla5[Genero],1))</f>
        <v>M</v>
      </c>
      <c r="R1348" s="15" t="str">
        <f>_xlfn.XLOOKUP(Tabla12[[#This Row],[codigo]],Tabla5[codigo],Tabla5[Lugar Funciones Codigo])</f>
        <v>01.83</v>
      </c>
    </row>
    <row r="1349" spans="1:18">
      <c r="A1349" s="40" t="s">
        <v>3357</v>
      </c>
      <c r="B1349" s="40" t="str">
        <f t="shared" si="21"/>
        <v>2.1.2.2.0502000088241</v>
      </c>
      <c r="C1349" s="40" t="str">
        <f>_xlfn.XLOOKUP(A1349,ctas[Tipo Empleado],ctas[cta])</f>
        <v>2.1.2.2.05</v>
      </c>
      <c r="D1349" s="40" t="s">
        <v>3268</v>
      </c>
      <c r="E1349" s="40" t="str">
        <f>_xlfn.XLOOKUP(Tabla12[[#This Row],[codigo]],Tabla5[codigo],Tabla5[Empleado])</f>
        <v>OQUERYS MATOS MEDINA</v>
      </c>
      <c r="F1349" s="40" t="str">
        <f>_xlfn.XLOOKUP(Tabla12[[#This Row],[codigo]],Tabla5[codigo],Tabla5[Cargo])</f>
        <v>SEGURIDAD MILITAR</v>
      </c>
      <c r="G1349" s="40" t="str">
        <f>_xlfn.XLOOKUP(Tabla12[[#This Row],[codigo]],Tabla5[codigo],Tabla5[Lugar Funciones])</f>
        <v>MINISTERIO DE CULTURA</v>
      </c>
      <c r="H1349" s="43" t="str">
        <f>Tabla12[[#This Row],[TIPO]]</f>
        <v>PERSONAL DE VIGILANCIA</v>
      </c>
      <c r="I1349" s="43" t="e">
        <f>_xlfn.XLOOKUP(Tabla12[[#This Row],[nodoc]],'[1]Temporales 2022'!$B$146:$B$362,'[1]Temporales 2022'!$F$146:$F$362)</f>
        <v>#N/A</v>
      </c>
      <c r="J1349" s="43" t="e">
        <f>_xlfn.XLOOKUP(Tabla12[[#This Row],[nodoc]],'[1]Temporales 2022'!$B$146:$B$362,'[1]Temporales 2022'!$G$146:$G$362)</f>
        <v>#N/A</v>
      </c>
      <c r="K1349" s="43">
        <v>8000</v>
      </c>
      <c r="L1349" s="44">
        <v>0</v>
      </c>
      <c r="M1349" s="50"/>
      <c r="N1349" s="50"/>
      <c r="O1349" s="44">
        <f>+Tabla12[[#This Row],[sbruto]]-Tabla12[[#This Row],[Impuesto Sobre la R]]-Tabla12[[#This Row],[Seguro Familiar de]]-Tabla12[[#This Row],[AFP]]-Tabla12[[#This Row],[sneto]]</f>
        <v>0</v>
      </c>
      <c r="P1349" s="41">
        <v>8000</v>
      </c>
      <c r="Q1349" s="15" t="str" cm="1">
        <f t="array" ref="Q1349">_xlfn.XLOOKUP(Tabla12[[#This Row],[codigo]],Tabla5[codigo],LEFT(Tabla5[Genero],1))</f>
        <v>M</v>
      </c>
      <c r="R1349" s="15" t="str">
        <f>_xlfn.XLOOKUP(Tabla12[[#This Row],[codigo]],Tabla5[codigo],Tabla5[Lugar Funciones Codigo])</f>
        <v>01.83</v>
      </c>
    </row>
    <row r="1350" spans="1:18">
      <c r="A1350" s="40" t="s">
        <v>3357</v>
      </c>
      <c r="B1350" s="40" t="str">
        <f t="shared" si="21"/>
        <v>2.1.2.2.0522301629014</v>
      </c>
      <c r="C1350" s="40" t="str">
        <f>_xlfn.XLOOKUP(A1350,ctas[Tipo Empleado],ctas[cta])</f>
        <v>2.1.2.2.05</v>
      </c>
      <c r="D1350" s="40" t="s">
        <v>3297</v>
      </c>
      <c r="E1350" s="40" t="str">
        <f>_xlfn.XLOOKUP(Tabla12[[#This Row],[codigo]],Tabla5[codigo],Tabla5[Empleado])</f>
        <v>YANLONKY JAEL MORA</v>
      </c>
      <c r="F1350" s="40" t="str">
        <f>_xlfn.XLOOKUP(Tabla12[[#This Row],[codigo]],Tabla5[codigo],Tabla5[Cargo])</f>
        <v>SEGURIDAD MILITAR</v>
      </c>
      <c r="G1350" s="40" t="str">
        <f>_xlfn.XLOOKUP(Tabla12[[#This Row],[codigo]],Tabla5[codigo],Tabla5[Lugar Funciones])</f>
        <v>MINISTERIO DE CULTURA</v>
      </c>
      <c r="H1350" s="45" t="str">
        <f>Tabla12[[#This Row],[TIPO]]</f>
        <v>PERSONAL DE VIGILANCIA</v>
      </c>
      <c r="I1350" s="45" t="e">
        <f>_xlfn.XLOOKUP(Tabla12[[#This Row],[nodoc]],'[1]Temporales 2022'!$B$146:$B$362,'[1]Temporales 2022'!$F$146:$F$362)</f>
        <v>#N/A</v>
      </c>
      <c r="J1350" s="45" t="e">
        <f>_xlfn.XLOOKUP(Tabla12[[#This Row],[nodoc]],'[1]Temporales 2022'!$B$146:$B$362,'[1]Temporales 2022'!$G$146:$G$362)</f>
        <v>#N/A</v>
      </c>
      <c r="K1350" s="43">
        <v>8000</v>
      </c>
      <c r="L1350" s="46">
        <v>0</v>
      </c>
      <c r="M1350" s="50"/>
      <c r="N1350" s="50"/>
      <c r="O1350" s="44">
        <f>+Tabla12[[#This Row],[sbruto]]-Tabla12[[#This Row],[Impuesto Sobre la R]]-Tabla12[[#This Row],[Seguro Familiar de]]-Tabla12[[#This Row],[AFP]]-Tabla12[[#This Row],[sneto]]</f>
        <v>0</v>
      </c>
      <c r="P1350" s="41">
        <v>8000</v>
      </c>
      <c r="Q1350" s="15" t="str" cm="1">
        <f t="array" ref="Q1350">_xlfn.XLOOKUP(Tabla12[[#This Row],[codigo]],Tabla5[codigo],LEFT(Tabla5[Genero],1))</f>
        <v>M</v>
      </c>
      <c r="R1350" s="15" t="str">
        <f>_xlfn.XLOOKUP(Tabla12[[#This Row],[codigo]],Tabla5[codigo],Tabla5[Lugar Funciones Codigo])</f>
        <v>01.83</v>
      </c>
    </row>
    <row r="1351" spans="1:18">
      <c r="A1351" s="40" t="s">
        <v>3357</v>
      </c>
      <c r="B1351" s="40" t="str">
        <f t="shared" si="21"/>
        <v>2.1.2.2.0540226384077</v>
      </c>
      <c r="C1351" s="40" t="str">
        <f>_xlfn.XLOOKUP(A1351,ctas[Tipo Empleado],ctas[cta])</f>
        <v>2.1.2.2.05</v>
      </c>
      <c r="D1351" s="40" t="s">
        <v>3215</v>
      </c>
      <c r="E1351" s="40" t="str">
        <f>_xlfn.XLOOKUP(Tabla12[[#This Row],[codigo]],Tabla5[codigo],Tabla5[Empleado])</f>
        <v>JOSE FELIPE AYALA ACOSTA</v>
      </c>
      <c r="F1351" s="40" t="str">
        <f>_xlfn.XLOOKUP(Tabla12[[#This Row],[codigo]],Tabla5[codigo],Tabla5[Cargo])</f>
        <v>SEGURIDAD MILITAR</v>
      </c>
      <c r="G1351" s="40" t="str">
        <f>_xlfn.XLOOKUP(Tabla12[[#This Row],[codigo]],Tabla5[codigo],Tabla5[Lugar Funciones])</f>
        <v>MINISTERIO DE CULTURA</v>
      </c>
      <c r="H1351" s="43" t="str">
        <f>Tabla12[[#This Row],[TIPO]]</f>
        <v>PERSONAL DE VIGILANCIA</v>
      </c>
      <c r="I1351" s="43" t="e">
        <f>_xlfn.XLOOKUP(Tabla12[[#This Row],[nodoc]],'[1]Temporales 2022'!$B$146:$B$362,'[1]Temporales 2022'!$F$146:$F$362)</f>
        <v>#N/A</v>
      </c>
      <c r="J1351" s="43" t="e">
        <f>_xlfn.XLOOKUP(Tabla12[[#This Row],[nodoc]],'[1]Temporales 2022'!$B$146:$B$362,'[1]Temporales 2022'!$G$146:$G$362)</f>
        <v>#N/A</v>
      </c>
      <c r="K1351" s="43">
        <v>7000</v>
      </c>
      <c r="L1351" s="44">
        <v>0</v>
      </c>
      <c r="M1351" s="50"/>
      <c r="N1351" s="50"/>
      <c r="O1351" s="44">
        <f>+Tabla12[[#This Row],[sbruto]]-Tabla12[[#This Row],[Impuesto Sobre la R]]-Tabla12[[#This Row],[Seguro Familiar de]]-Tabla12[[#This Row],[AFP]]-Tabla12[[#This Row],[sneto]]</f>
        <v>0</v>
      </c>
      <c r="P1351" s="41">
        <v>7000</v>
      </c>
      <c r="Q1351" s="15" t="str" cm="1">
        <f t="array" ref="Q1351">_xlfn.XLOOKUP(Tabla12[[#This Row],[codigo]],Tabla5[codigo],LEFT(Tabla5[Genero],1))</f>
        <v>M</v>
      </c>
      <c r="R1351" s="15" t="str">
        <f>_xlfn.XLOOKUP(Tabla12[[#This Row],[codigo]],Tabla5[codigo],Tabla5[Lugar Funciones Codigo])</f>
        <v>01.83</v>
      </c>
    </row>
    <row r="1352" spans="1:18">
      <c r="A1352" s="40" t="s">
        <v>3357</v>
      </c>
      <c r="B1352" s="40" t="str">
        <f t="shared" si="21"/>
        <v>2.1.2.2.0509300679959</v>
      </c>
      <c r="C1352" s="40" t="str">
        <f>_xlfn.XLOOKUP(A1352,ctas[Tipo Empleado],ctas[cta])</f>
        <v>2.1.2.2.05</v>
      </c>
      <c r="D1352" s="40" t="s">
        <v>3257</v>
      </c>
      <c r="E1352" s="40" t="str">
        <f>_xlfn.XLOOKUP(Tabla12[[#This Row],[codigo]],Tabla5[codigo],Tabla5[Empleado])</f>
        <v>MARY JOE PEREZ GOMEZ</v>
      </c>
      <c r="F1352" s="40" t="str">
        <f>_xlfn.XLOOKUP(Tabla12[[#This Row],[codigo]],Tabla5[codigo],Tabla5[Cargo])</f>
        <v>SEGURIDAD MILITAR</v>
      </c>
      <c r="G1352" s="40" t="str">
        <f>_xlfn.XLOOKUP(Tabla12[[#This Row],[codigo]],Tabla5[codigo],Tabla5[Lugar Funciones])</f>
        <v>MINISTERIO DE CULTURA</v>
      </c>
      <c r="H1352" s="45" t="str">
        <f>Tabla12[[#This Row],[TIPO]]</f>
        <v>PERSONAL DE VIGILANCIA</v>
      </c>
      <c r="I1352" s="45" t="e">
        <f>_xlfn.XLOOKUP(Tabla12[[#This Row],[nodoc]],'[1]Temporales 2022'!$B$146:$B$362,'[1]Temporales 2022'!$F$146:$F$362)</f>
        <v>#N/A</v>
      </c>
      <c r="J1352" s="45" t="e">
        <f>_xlfn.XLOOKUP(Tabla12[[#This Row],[nodoc]],'[1]Temporales 2022'!$B$146:$B$362,'[1]Temporales 2022'!$G$146:$G$362)</f>
        <v>#N/A</v>
      </c>
      <c r="K1352" s="43">
        <v>7000</v>
      </c>
      <c r="L1352" s="50">
        <v>0</v>
      </c>
      <c r="M1352" s="50"/>
      <c r="N1352" s="50"/>
      <c r="O1352" s="44">
        <f>+Tabla12[[#This Row],[sbruto]]-Tabla12[[#This Row],[Impuesto Sobre la R]]-Tabla12[[#This Row],[Seguro Familiar de]]-Tabla12[[#This Row],[AFP]]-Tabla12[[#This Row],[sneto]]</f>
        <v>0</v>
      </c>
      <c r="P1352" s="41">
        <v>7000</v>
      </c>
      <c r="Q1352" s="15" t="str" cm="1">
        <f t="array" ref="Q1352">_xlfn.XLOOKUP(Tabla12[[#This Row],[codigo]],Tabla5[codigo],LEFT(Tabla5[Genero],1))</f>
        <v>F</v>
      </c>
      <c r="R1352" s="15" t="str">
        <f>_xlfn.XLOOKUP(Tabla12[[#This Row],[codigo]],Tabla5[codigo],Tabla5[Lugar Funciones Codigo])</f>
        <v>01.83</v>
      </c>
    </row>
    <row r="1353" spans="1:18">
      <c r="A1353" s="40" t="s">
        <v>3357</v>
      </c>
      <c r="B1353" s="40" t="str">
        <f t="shared" si="21"/>
        <v>2.1.2.2.0515500016819</v>
      </c>
      <c r="C1353" s="40" t="str">
        <f>_xlfn.XLOOKUP(A1353,ctas[Tipo Empleado],ctas[cta])</f>
        <v>2.1.2.2.05</v>
      </c>
      <c r="D1353" s="40" t="s">
        <v>3278</v>
      </c>
      <c r="E1353" s="40" t="str">
        <f>_xlfn.XLOOKUP(Tabla12[[#This Row],[codigo]],Tabla5[codigo],Tabla5[Empleado])</f>
        <v>RAMON DISLA DE LA CRUZ</v>
      </c>
      <c r="F1353" s="40" t="str">
        <f>_xlfn.XLOOKUP(Tabla12[[#This Row],[codigo]],Tabla5[codigo],Tabla5[Cargo])</f>
        <v>SEGURIDAD MILITAR</v>
      </c>
      <c r="G1353" s="40" t="str">
        <f>_xlfn.XLOOKUP(Tabla12[[#This Row],[codigo]],Tabla5[codigo],Tabla5[Lugar Funciones])</f>
        <v>MINISTERIO DE CULTURA</v>
      </c>
      <c r="H1353" s="45" t="str">
        <f>Tabla12[[#This Row],[TIPO]]</f>
        <v>PERSONAL DE VIGILANCIA</v>
      </c>
      <c r="I1353" s="45" t="e">
        <f>_xlfn.XLOOKUP(Tabla12[[#This Row],[nodoc]],'[1]Temporales 2022'!$B$146:$B$362,'[1]Temporales 2022'!$F$146:$F$362)</f>
        <v>#N/A</v>
      </c>
      <c r="J1353" s="45" t="e">
        <f>_xlfn.XLOOKUP(Tabla12[[#This Row],[nodoc]],'[1]Temporales 2022'!$B$146:$B$362,'[1]Temporales 2022'!$G$146:$G$362)</f>
        <v>#N/A</v>
      </c>
      <c r="K1353" s="43">
        <v>7000</v>
      </c>
      <c r="L1353" s="50">
        <v>0</v>
      </c>
      <c r="M1353" s="50"/>
      <c r="N1353" s="50"/>
      <c r="O1353" s="44">
        <f>+Tabla12[[#This Row],[sbruto]]-Tabla12[[#This Row],[Impuesto Sobre la R]]-Tabla12[[#This Row],[Seguro Familiar de]]-Tabla12[[#This Row],[AFP]]-Tabla12[[#This Row],[sneto]]</f>
        <v>0</v>
      </c>
      <c r="P1353" s="41">
        <v>7000</v>
      </c>
      <c r="Q1353" s="15" t="str" cm="1">
        <f t="array" ref="Q1353">_xlfn.XLOOKUP(Tabla12[[#This Row],[codigo]],Tabla5[codigo],LEFT(Tabla5[Genero],1))</f>
        <v>M</v>
      </c>
      <c r="R1353" s="15" t="str">
        <f>_xlfn.XLOOKUP(Tabla12[[#This Row],[codigo]],Tabla5[codigo],Tabla5[Lugar Funciones Codigo])</f>
        <v>01.83</v>
      </c>
    </row>
    <row r="1354" spans="1:18">
      <c r="A1354" s="40" t="s">
        <v>3357</v>
      </c>
      <c r="B1354" s="40" t="str">
        <f t="shared" si="21"/>
        <v>2.1.2.2.0501800623884</v>
      </c>
      <c r="C1354" s="40" t="str">
        <f>_xlfn.XLOOKUP(A1354,ctas[Tipo Empleado],ctas[cta])</f>
        <v>2.1.2.2.05</v>
      </c>
      <c r="D1354" s="40" t="s">
        <v>3153</v>
      </c>
      <c r="E1354" s="40" t="str">
        <f>_xlfn.XLOOKUP(Tabla12[[#This Row],[codigo]],Tabla5[codigo],Tabla5[Empleado])</f>
        <v>ALGENIS GARCIA LOPEZ</v>
      </c>
      <c r="F1354" s="40" t="str">
        <f>_xlfn.XLOOKUP(Tabla12[[#This Row],[codigo]],Tabla5[codigo],Tabla5[Cargo])</f>
        <v>SEGURIDAD MILITAR</v>
      </c>
      <c r="G1354" s="40" t="str">
        <f>_xlfn.XLOOKUP(Tabla12[[#This Row],[codigo]],Tabla5[codigo],Tabla5[Lugar Funciones])</f>
        <v>MINISTERIO DE CULTURA</v>
      </c>
      <c r="H1354" s="45" t="str">
        <f>Tabla12[[#This Row],[TIPO]]</f>
        <v>PERSONAL DE VIGILANCIA</v>
      </c>
      <c r="I1354" s="45" t="e">
        <f>_xlfn.XLOOKUP(Tabla12[[#This Row],[nodoc]],'[1]Temporales 2022'!$B$146:$B$362,'[1]Temporales 2022'!$F$146:$F$362)</f>
        <v>#N/A</v>
      </c>
      <c r="J1354" s="45" t="e">
        <f>_xlfn.XLOOKUP(Tabla12[[#This Row],[nodoc]],'[1]Temporales 2022'!$B$146:$B$362,'[1]Temporales 2022'!$G$146:$G$362)</f>
        <v>#N/A</v>
      </c>
      <c r="K1354" s="43">
        <v>6500</v>
      </c>
      <c r="L1354" s="50">
        <v>0</v>
      </c>
      <c r="M1354" s="50"/>
      <c r="N1354" s="50"/>
      <c r="O1354" s="44">
        <f>+Tabla12[[#This Row],[sbruto]]-Tabla12[[#This Row],[Impuesto Sobre la R]]-Tabla12[[#This Row],[Seguro Familiar de]]-Tabla12[[#This Row],[AFP]]-Tabla12[[#This Row],[sneto]]</f>
        <v>0</v>
      </c>
      <c r="P1354" s="41">
        <v>6500</v>
      </c>
      <c r="Q1354" s="15" t="str" cm="1">
        <f t="array" ref="Q1354">_xlfn.XLOOKUP(Tabla12[[#This Row],[codigo]],Tabla5[codigo],LEFT(Tabla5[Genero],1))</f>
        <v>M</v>
      </c>
      <c r="R1354" s="15" t="str">
        <f>_xlfn.XLOOKUP(Tabla12[[#This Row],[codigo]],Tabla5[codigo],Tabla5[Lugar Funciones Codigo])</f>
        <v>01.83</v>
      </c>
    </row>
    <row r="1355" spans="1:18">
      <c r="A1355" s="40" t="s">
        <v>3357</v>
      </c>
      <c r="B1355" s="40" t="str">
        <f t="shared" si="21"/>
        <v>2.1.2.2.0500104996921</v>
      </c>
      <c r="C1355" s="40" t="str">
        <f>_xlfn.XLOOKUP(A1355,ctas[Tipo Empleado],ctas[cta])</f>
        <v>2.1.2.2.05</v>
      </c>
      <c r="D1355" s="40" t="s">
        <v>3167</v>
      </c>
      <c r="E1355" s="40" t="str">
        <f>_xlfn.XLOOKUP(Tabla12[[#This Row],[codigo]],Tabla5[codigo],Tabla5[Empleado])</f>
        <v>CARLOS MANUEL MENDEZ LEDESMA</v>
      </c>
      <c r="F1355" s="40" t="str">
        <f>_xlfn.XLOOKUP(Tabla12[[#This Row],[codigo]],Tabla5[codigo],Tabla5[Cargo])</f>
        <v>SEGURIDAD MILITAR</v>
      </c>
      <c r="G1355" s="40" t="str">
        <f>_xlfn.XLOOKUP(Tabla12[[#This Row],[codigo]],Tabla5[codigo],Tabla5[Lugar Funciones])</f>
        <v>MINISTERIO DE CULTURA</v>
      </c>
      <c r="H1355" s="45" t="str">
        <f>Tabla12[[#This Row],[TIPO]]</f>
        <v>PERSONAL DE VIGILANCIA</v>
      </c>
      <c r="I1355" s="45" t="e">
        <f>_xlfn.XLOOKUP(Tabla12[[#This Row],[nodoc]],'[1]Temporales 2022'!$B$146:$B$362,'[1]Temporales 2022'!$F$146:$F$362)</f>
        <v>#N/A</v>
      </c>
      <c r="J1355" s="45" t="e">
        <f>_xlfn.XLOOKUP(Tabla12[[#This Row],[nodoc]],'[1]Temporales 2022'!$B$146:$B$362,'[1]Temporales 2022'!$G$146:$G$362)</f>
        <v>#N/A</v>
      </c>
      <c r="K1355" s="43">
        <v>6000</v>
      </c>
      <c r="L1355" s="50">
        <v>0</v>
      </c>
      <c r="M1355" s="50"/>
      <c r="N1355" s="50"/>
      <c r="O1355" s="44">
        <f>+Tabla12[[#This Row],[sbruto]]-Tabla12[[#This Row],[Impuesto Sobre la R]]-Tabla12[[#This Row],[Seguro Familiar de]]-Tabla12[[#This Row],[AFP]]-Tabla12[[#This Row],[sneto]]</f>
        <v>0</v>
      </c>
      <c r="P1355" s="41">
        <v>6000</v>
      </c>
      <c r="Q1355" s="15" t="str" cm="1">
        <f t="array" ref="Q1355">_xlfn.XLOOKUP(Tabla12[[#This Row],[codigo]],Tabla5[codigo],LEFT(Tabla5[Genero],1))</f>
        <v>M</v>
      </c>
      <c r="R1355" s="15" t="str">
        <f>_xlfn.XLOOKUP(Tabla12[[#This Row],[codigo]],Tabla5[codigo],Tabla5[Lugar Funciones Codigo])</f>
        <v>01.83</v>
      </c>
    </row>
    <row r="1356" spans="1:18">
      <c r="A1356" s="40" t="s">
        <v>3357</v>
      </c>
      <c r="B1356" s="40" t="str">
        <f t="shared" si="21"/>
        <v>2.1.2.2.0500800329666</v>
      </c>
      <c r="C1356" s="40" t="str">
        <f>_xlfn.XLOOKUP(A1356,ctas[Tipo Empleado],ctas[cta])</f>
        <v>2.1.2.2.05</v>
      </c>
      <c r="D1356" s="40" t="s">
        <v>3207</v>
      </c>
      <c r="E1356" s="40" t="str">
        <f>_xlfn.XLOOKUP(Tabla12[[#This Row],[codigo]],Tabla5[codigo],Tabla5[Empleado])</f>
        <v>JOHAN MANUEL GURIDIS</v>
      </c>
      <c r="F1356" s="40" t="str">
        <f>_xlfn.XLOOKUP(Tabla12[[#This Row],[codigo]],Tabla5[codigo],Tabla5[Cargo])</f>
        <v>SEGURIDAD MILITAR</v>
      </c>
      <c r="G1356" s="40" t="str">
        <f>_xlfn.XLOOKUP(Tabla12[[#This Row],[codigo]],Tabla5[codigo],Tabla5[Lugar Funciones])</f>
        <v>MINISTERIO DE CULTURA</v>
      </c>
      <c r="H1356" s="45" t="str">
        <f>Tabla12[[#This Row],[TIPO]]</f>
        <v>PERSONAL DE VIGILANCIA</v>
      </c>
      <c r="I1356" s="45" t="e">
        <f>_xlfn.XLOOKUP(Tabla12[[#This Row],[nodoc]],'[1]Temporales 2022'!$B$146:$B$362,'[1]Temporales 2022'!$F$146:$F$362)</f>
        <v>#N/A</v>
      </c>
      <c r="J1356" s="45" t="e">
        <f>_xlfn.XLOOKUP(Tabla12[[#This Row],[nodoc]],'[1]Temporales 2022'!$B$146:$B$362,'[1]Temporales 2022'!$G$146:$G$362)</f>
        <v>#N/A</v>
      </c>
      <c r="K1356" s="43">
        <v>6000</v>
      </c>
      <c r="L1356" s="46">
        <v>0</v>
      </c>
      <c r="M1356" s="50"/>
      <c r="N1356" s="50"/>
      <c r="O1356" s="44">
        <f>+Tabla12[[#This Row],[sbruto]]-Tabla12[[#This Row],[Impuesto Sobre la R]]-Tabla12[[#This Row],[Seguro Familiar de]]-Tabla12[[#This Row],[AFP]]-Tabla12[[#This Row],[sneto]]</f>
        <v>0</v>
      </c>
      <c r="P1356" s="41">
        <v>6000</v>
      </c>
      <c r="Q1356" s="15" t="str" cm="1">
        <f t="array" ref="Q1356">_xlfn.XLOOKUP(Tabla12[[#This Row],[codigo]],Tabla5[codigo],LEFT(Tabla5[Genero],1))</f>
        <v>F</v>
      </c>
      <c r="R1356" s="15" t="str">
        <f>_xlfn.XLOOKUP(Tabla12[[#This Row],[codigo]],Tabla5[codigo],Tabla5[Lugar Funciones Codigo])</f>
        <v>01.83</v>
      </c>
    </row>
    <row r="1357" spans="1:18">
      <c r="A1357" s="40" t="s">
        <v>3357</v>
      </c>
      <c r="B1357" s="40" t="str">
        <f t="shared" si="21"/>
        <v>2.1.2.2.0540223619673</v>
      </c>
      <c r="C1357" s="40" t="str">
        <f>_xlfn.XLOOKUP(A1357,ctas[Tipo Empleado],ctas[cta])</f>
        <v>2.1.2.2.05</v>
      </c>
      <c r="D1357" s="40" t="s">
        <v>3329</v>
      </c>
      <c r="E1357" s="40" t="e">
        <f>_xlfn.XLOOKUP(Tabla12[[#This Row],[codigo]],Tabla5[codigo],Tabla5[Empleado])</f>
        <v>#N/A</v>
      </c>
      <c r="F1357" s="40" t="e">
        <f>_xlfn.XLOOKUP(Tabla12[[#This Row],[codigo]],Tabla5[codigo],Tabla5[Cargo])</f>
        <v>#N/A</v>
      </c>
      <c r="G1357" s="40" t="e">
        <f>_xlfn.XLOOKUP(Tabla12[[#This Row],[codigo]],Tabla5[codigo],Tabla5[Lugar Funciones])</f>
        <v>#N/A</v>
      </c>
      <c r="H1357" s="45" t="str">
        <f>Tabla12[[#This Row],[TIPO]]</f>
        <v>PERSONAL DE VIGILANCIA</v>
      </c>
      <c r="I1357" s="45" t="e">
        <f>_xlfn.XLOOKUP(Tabla12[[#This Row],[nodoc]],'[1]Temporales 2022'!$B$146:$B$362,'[1]Temporales 2022'!$F$146:$F$362)</f>
        <v>#N/A</v>
      </c>
      <c r="J1357" s="45" t="e">
        <f>_xlfn.XLOOKUP(Tabla12[[#This Row],[nodoc]],'[1]Temporales 2022'!$B$146:$B$362,'[1]Temporales 2022'!$G$146:$G$362)</f>
        <v>#N/A</v>
      </c>
      <c r="K1357" s="43">
        <v>6000</v>
      </c>
      <c r="L1357" s="46">
        <v>0</v>
      </c>
      <c r="M1357" s="50"/>
      <c r="N1357" s="50"/>
      <c r="O1357" s="44">
        <f>+Tabla12[[#This Row],[sbruto]]-Tabla12[[#This Row],[Impuesto Sobre la R]]-Tabla12[[#This Row],[Seguro Familiar de]]-Tabla12[[#This Row],[AFP]]-Tabla12[[#This Row],[sneto]]</f>
        <v>0</v>
      </c>
      <c r="P1357" s="41">
        <v>6000</v>
      </c>
      <c r="Q1357" s="15" t="e" cm="1">
        <f t="array" ref="Q1357">_xlfn.XLOOKUP(Tabla12[[#This Row],[codigo]],Tabla5[codigo],LEFT(Tabla5[Genero],1))</f>
        <v>#N/A</v>
      </c>
      <c r="R1357" s="15" t="e">
        <f>_xlfn.XLOOKUP(Tabla12[[#This Row],[codigo]],Tabla5[codigo],Tabla5[Lugar Funciones Codigo])</f>
        <v>#N/A</v>
      </c>
    </row>
    <row r="1358" spans="1:18">
      <c r="A1358" s="40" t="s">
        <v>3357</v>
      </c>
      <c r="B1358" s="40" t="str">
        <f t="shared" si="21"/>
        <v>2.1.2.2.0501600197683</v>
      </c>
      <c r="C1358" s="40" t="str">
        <f>_xlfn.XLOOKUP(A1358,ctas[Tipo Empleado],ctas[cta])</f>
        <v>2.1.2.2.05</v>
      </c>
      <c r="D1358" s="40" t="s">
        <v>3292</v>
      </c>
      <c r="E1358" s="40" t="str">
        <f>_xlfn.XLOOKUP(Tabla12[[#This Row],[codigo]],Tabla5[codigo],Tabla5[Empleado])</f>
        <v>WASCAL SUERO FERRERAS</v>
      </c>
      <c r="F1358" s="40" t="str">
        <f>_xlfn.XLOOKUP(Tabla12[[#This Row],[codigo]],Tabla5[codigo],Tabla5[Cargo])</f>
        <v>SEGURIDAD MILITAR</v>
      </c>
      <c r="G1358" s="40" t="str">
        <f>_xlfn.XLOOKUP(Tabla12[[#This Row],[codigo]],Tabla5[codigo],Tabla5[Lugar Funciones])</f>
        <v>MINISTERIO DE CULTURA</v>
      </c>
      <c r="H1358" s="45" t="str">
        <f>Tabla12[[#This Row],[TIPO]]</f>
        <v>PERSONAL DE VIGILANCIA</v>
      </c>
      <c r="I1358" s="45" t="e">
        <f>_xlfn.XLOOKUP(Tabla12[[#This Row],[nodoc]],'[1]Temporales 2022'!$B$146:$B$362,'[1]Temporales 2022'!$F$146:$F$362)</f>
        <v>#N/A</v>
      </c>
      <c r="J1358" s="45" t="e">
        <f>_xlfn.XLOOKUP(Tabla12[[#This Row],[nodoc]],'[1]Temporales 2022'!$B$146:$B$362,'[1]Temporales 2022'!$G$146:$G$362)</f>
        <v>#N/A</v>
      </c>
      <c r="K1358" s="43">
        <v>6000</v>
      </c>
      <c r="L1358" s="46">
        <v>0</v>
      </c>
      <c r="M1358" s="50"/>
      <c r="N1358" s="50"/>
      <c r="O1358" s="44">
        <f>+Tabla12[[#This Row],[sbruto]]-Tabla12[[#This Row],[Impuesto Sobre la R]]-Tabla12[[#This Row],[Seguro Familiar de]]-Tabla12[[#This Row],[AFP]]-Tabla12[[#This Row],[sneto]]</f>
        <v>0</v>
      </c>
      <c r="P1358" s="41">
        <v>6000</v>
      </c>
      <c r="Q1358" s="15" t="str" cm="1">
        <f t="array" ref="Q1358">_xlfn.XLOOKUP(Tabla12[[#This Row],[codigo]],Tabla5[codigo],LEFT(Tabla5[Genero],1))</f>
        <v>M</v>
      </c>
      <c r="R1358" s="15" t="str">
        <f>_xlfn.XLOOKUP(Tabla12[[#This Row],[codigo]],Tabla5[codigo],Tabla5[Lugar Funciones Codigo])</f>
        <v>01.83</v>
      </c>
    </row>
    <row r="1359" spans="1:18">
      <c r="A1359" s="40" t="s">
        <v>3357</v>
      </c>
      <c r="B1359" s="40" t="str">
        <f t="shared" si="21"/>
        <v>2.1.2.2.0522500053636</v>
      </c>
      <c r="C1359" s="40" t="str">
        <f>_xlfn.XLOOKUP(A1359,ctas[Tipo Empleado],ctas[cta])</f>
        <v>2.1.2.2.05</v>
      </c>
      <c r="D1359" s="40" t="s">
        <v>3293</v>
      </c>
      <c r="E1359" s="40" t="str">
        <f>_xlfn.XLOOKUP(Tabla12[[#This Row],[codigo]],Tabla5[codigo],Tabla5[Empleado])</f>
        <v>WILKIN MONTERO MONTERO</v>
      </c>
      <c r="F1359" s="40" t="str">
        <f>_xlfn.XLOOKUP(Tabla12[[#This Row],[codigo]],Tabla5[codigo],Tabla5[Cargo])</f>
        <v>SEGURIDAD MILITAR</v>
      </c>
      <c r="G1359" s="40" t="str">
        <f>_xlfn.XLOOKUP(Tabla12[[#This Row],[codigo]],Tabla5[codigo],Tabla5[Lugar Funciones])</f>
        <v>MINISTERIO DE CULTURA</v>
      </c>
      <c r="H1359" s="45" t="str">
        <f>Tabla12[[#This Row],[TIPO]]</f>
        <v>PERSONAL DE VIGILANCIA</v>
      </c>
      <c r="I1359" s="45" t="e">
        <f>_xlfn.XLOOKUP(Tabla12[[#This Row],[nodoc]],'[1]Temporales 2022'!$B$146:$B$362,'[1]Temporales 2022'!$F$146:$F$362)</f>
        <v>#N/A</v>
      </c>
      <c r="J1359" s="45" t="e">
        <f>_xlfn.XLOOKUP(Tabla12[[#This Row],[nodoc]],'[1]Temporales 2022'!$B$146:$B$362,'[1]Temporales 2022'!$G$146:$G$362)</f>
        <v>#N/A</v>
      </c>
      <c r="K1359" s="43">
        <v>6000</v>
      </c>
      <c r="L1359" s="50">
        <v>0</v>
      </c>
      <c r="M1359" s="50"/>
      <c r="N1359" s="50"/>
      <c r="O1359" s="44">
        <f>+Tabla12[[#This Row],[sbruto]]-Tabla12[[#This Row],[Impuesto Sobre la R]]-Tabla12[[#This Row],[Seguro Familiar de]]-Tabla12[[#This Row],[AFP]]-Tabla12[[#This Row],[sneto]]</f>
        <v>0</v>
      </c>
      <c r="P1359" s="41">
        <v>6000</v>
      </c>
      <c r="Q1359" s="15" t="str" cm="1">
        <f t="array" ref="Q1359">_xlfn.XLOOKUP(Tabla12[[#This Row],[codigo]],Tabla5[codigo],LEFT(Tabla5[Genero],1))</f>
        <v>M</v>
      </c>
      <c r="R1359" s="15" t="str">
        <f>_xlfn.XLOOKUP(Tabla12[[#This Row],[codigo]],Tabla5[codigo],Tabla5[Lugar Funciones Codigo])</f>
        <v>01.83</v>
      </c>
    </row>
    <row r="1360" spans="1:18">
      <c r="A1360" s="40" t="s">
        <v>3357</v>
      </c>
      <c r="B1360" s="40" t="str">
        <f t="shared" si="21"/>
        <v>2.1.2.2.0540226283733</v>
      </c>
      <c r="C1360" s="40" t="str">
        <f>_xlfn.XLOOKUP(A1360,ctas[Tipo Empleado],ctas[cta])</f>
        <v>2.1.2.2.05</v>
      </c>
      <c r="D1360" s="40" t="s">
        <v>3147</v>
      </c>
      <c r="E1360" s="40" t="str">
        <f>_xlfn.XLOOKUP(Tabla12[[#This Row],[codigo]],Tabla5[codigo],Tabla5[Empleado])</f>
        <v>ADELSON RAYMOND MORILLO</v>
      </c>
      <c r="F1360" s="40" t="str">
        <f>_xlfn.XLOOKUP(Tabla12[[#This Row],[codigo]],Tabla5[codigo],Tabla5[Cargo])</f>
        <v>SEGURIDAD MILITAR</v>
      </c>
      <c r="G1360" s="40" t="str">
        <f>_xlfn.XLOOKUP(Tabla12[[#This Row],[codigo]],Tabla5[codigo],Tabla5[Lugar Funciones])</f>
        <v>MINISTERIO DE CULTURA</v>
      </c>
      <c r="H1360" s="45" t="str">
        <f>Tabla12[[#This Row],[TIPO]]</f>
        <v>PERSONAL DE VIGILANCIA</v>
      </c>
      <c r="I1360" s="45" t="e">
        <f>_xlfn.XLOOKUP(Tabla12[[#This Row],[nodoc]],'[1]Temporales 2022'!$B$146:$B$362,'[1]Temporales 2022'!$F$146:$F$362)</f>
        <v>#N/A</v>
      </c>
      <c r="J1360" s="45" t="e">
        <f>_xlfn.XLOOKUP(Tabla12[[#This Row],[nodoc]],'[1]Temporales 2022'!$B$146:$B$362,'[1]Temporales 2022'!$G$146:$G$362)</f>
        <v>#N/A</v>
      </c>
      <c r="K1360" s="43">
        <v>5000</v>
      </c>
      <c r="L1360" s="46">
        <v>0</v>
      </c>
      <c r="M1360" s="50"/>
      <c r="N1360" s="50"/>
      <c r="O1360" s="44">
        <f>+Tabla12[[#This Row],[sbruto]]-Tabla12[[#This Row],[Impuesto Sobre la R]]-Tabla12[[#This Row],[Seguro Familiar de]]-Tabla12[[#This Row],[AFP]]-Tabla12[[#This Row],[sneto]]</f>
        <v>0</v>
      </c>
      <c r="P1360" s="41">
        <v>5000</v>
      </c>
      <c r="Q1360" s="15" t="str" cm="1">
        <f t="array" ref="Q1360">_xlfn.XLOOKUP(Tabla12[[#This Row],[codigo]],Tabla5[codigo],LEFT(Tabla5[Genero],1))</f>
        <v>M</v>
      </c>
      <c r="R1360" s="15" t="str">
        <f>_xlfn.XLOOKUP(Tabla12[[#This Row],[codigo]],Tabla5[codigo],Tabla5[Lugar Funciones Codigo])</f>
        <v>01.83</v>
      </c>
    </row>
    <row r="1361" spans="1:18">
      <c r="A1361" s="40" t="s">
        <v>3357</v>
      </c>
      <c r="B1361" s="40" t="str">
        <f t="shared" si="21"/>
        <v>2.1.2.2.0500108596602</v>
      </c>
      <c r="C1361" s="40" t="str">
        <f>_xlfn.XLOOKUP(A1361,ctas[Tipo Empleado],ctas[cta])</f>
        <v>2.1.2.2.05</v>
      </c>
      <c r="D1361" s="40" t="s">
        <v>3169</v>
      </c>
      <c r="E1361" s="40" t="str">
        <f>_xlfn.XLOOKUP(Tabla12[[#This Row],[codigo]],Tabla5[codigo],Tabla5[Empleado])</f>
        <v>CARMEN ALICIA TEJADA CANDELARIO</v>
      </c>
      <c r="F1361" s="40" t="str">
        <f>_xlfn.XLOOKUP(Tabla12[[#This Row],[codigo]],Tabla5[codigo],Tabla5[Cargo])</f>
        <v>SEGURIDAD MILITAR</v>
      </c>
      <c r="G1361" s="40" t="str">
        <f>_xlfn.XLOOKUP(Tabla12[[#This Row],[codigo]],Tabla5[codigo],Tabla5[Lugar Funciones])</f>
        <v>MINISTERIO DE CULTURA</v>
      </c>
      <c r="H1361" s="45" t="str">
        <f>Tabla12[[#This Row],[TIPO]]</f>
        <v>PERSONAL DE VIGILANCIA</v>
      </c>
      <c r="I1361" s="45" t="e">
        <f>_xlfn.XLOOKUP(Tabla12[[#This Row],[nodoc]],'[1]Temporales 2022'!$B$146:$B$362,'[1]Temporales 2022'!$F$146:$F$362)</f>
        <v>#N/A</v>
      </c>
      <c r="J1361" s="45" t="e">
        <f>_xlfn.XLOOKUP(Tabla12[[#This Row],[nodoc]],'[1]Temporales 2022'!$B$146:$B$362,'[1]Temporales 2022'!$G$146:$G$362)</f>
        <v>#N/A</v>
      </c>
      <c r="K1361" s="43">
        <v>5000</v>
      </c>
      <c r="L1361" s="50">
        <v>0</v>
      </c>
      <c r="M1361" s="50"/>
      <c r="N1361" s="50"/>
      <c r="O1361" s="44">
        <f>+Tabla12[[#This Row],[sbruto]]-Tabla12[[#This Row],[Impuesto Sobre la R]]-Tabla12[[#This Row],[Seguro Familiar de]]-Tabla12[[#This Row],[AFP]]-Tabla12[[#This Row],[sneto]]</f>
        <v>0</v>
      </c>
      <c r="P1361" s="41">
        <v>5000</v>
      </c>
      <c r="Q1361" s="15" t="str" cm="1">
        <f t="array" ref="Q1361">_xlfn.XLOOKUP(Tabla12[[#This Row],[codigo]],Tabla5[codigo],LEFT(Tabla5[Genero],1))</f>
        <v>F</v>
      </c>
      <c r="R1361" s="15" t="str">
        <f>_xlfn.XLOOKUP(Tabla12[[#This Row],[codigo]],Tabla5[codigo],Tabla5[Lugar Funciones Codigo])</f>
        <v>01.83</v>
      </c>
    </row>
    <row r="1362" spans="1:18">
      <c r="A1362" s="40" t="s">
        <v>3357</v>
      </c>
      <c r="B1362" s="40" t="str">
        <f t="shared" si="21"/>
        <v>2.1.2.2.0540213483874</v>
      </c>
      <c r="C1362" s="40" t="str">
        <f>_xlfn.XLOOKUP(A1362,ctas[Tipo Empleado],ctas[cta])</f>
        <v>2.1.2.2.05</v>
      </c>
      <c r="D1362" s="40" t="s">
        <v>3193</v>
      </c>
      <c r="E1362" s="40" t="str">
        <f>_xlfn.XLOOKUP(Tabla12[[#This Row],[codigo]],Tabla5[codigo],Tabla5[Empleado])</f>
        <v>GABRIEL DE LA CRUZ RODRIGUEZ</v>
      </c>
      <c r="F1362" s="40" t="str">
        <f>_xlfn.XLOOKUP(Tabla12[[#This Row],[codigo]],Tabla5[codigo],Tabla5[Cargo])</f>
        <v>SEGURIDAD MILITAR</v>
      </c>
      <c r="G1362" s="40" t="str">
        <f>_xlfn.XLOOKUP(Tabla12[[#This Row],[codigo]],Tabla5[codigo],Tabla5[Lugar Funciones])</f>
        <v>MINISTERIO DE CULTURA</v>
      </c>
      <c r="H1362" s="45" t="str">
        <f>Tabla12[[#This Row],[TIPO]]</f>
        <v>PERSONAL DE VIGILANCIA</v>
      </c>
      <c r="I1362" s="45" t="e">
        <f>_xlfn.XLOOKUP(Tabla12[[#This Row],[nodoc]],'[1]Temporales 2022'!$B$146:$B$362,'[1]Temporales 2022'!$F$146:$F$362)</f>
        <v>#N/A</v>
      </c>
      <c r="J1362" s="45" t="e">
        <f>_xlfn.XLOOKUP(Tabla12[[#This Row],[nodoc]],'[1]Temporales 2022'!$B$146:$B$362,'[1]Temporales 2022'!$G$146:$G$362)</f>
        <v>#N/A</v>
      </c>
      <c r="K1362" s="43">
        <v>5000</v>
      </c>
      <c r="L1362" s="50">
        <v>0</v>
      </c>
      <c r="M1362" s="50"/>
      <c r="N1362" s="50"/>
      <c r="O1362" s="44">
        <f>+Tabla12[[#This Row],[sbruto]]-Tabla12[[#This Row],[Impuesto Sobre la R]]-Tabla12[[#This Row],[Seguro Familiar de]]-Tabla12[[#This Row],[AFP]]-Tabla12[[#This Row],[sneto]]</f>
        <v>0</v>
      </c>
      <c r="P1362" s="41">
        <v>5000</v>
      </c>
      <c r="Q1362" s="15" t="str" cm="1">
        <f t="array" ref="Q1362">_xlfn.XLOOKUP(Tabla12[[#This Row],[codigo]],Tabla5[codigo],LEFT(Tabla5[Genero],1))</f>
        <v>M</v>
      </c>
      <c r="R1362" s="15" t="str">
        <f>_xlfn.XLOOKUP(Tabla12[[#This Row],[codigo]],Tabla5[codigo],Tabla5[Lugar Funciones Codigo])</f>
        <v>01.83</v>
      </c>
    </row>
    <row r="1363" spans="1:18">
      <c r="A1363" s="40" t="s">
        <v>3357</v>
      </c>
      <c r="B1363" s="40" t="str">
        <f t="shared" si="21"/>
        <v>2.1.2.2.0540237998089</v>
      </c>
      <c r="C1363" s="40" t="str">
        <f>_xlfn.XLOOKUP(A1363,ctas[Tipo Empleado],ctas[cta])</f>
        <v>2.1.2.2.05</v>
      </c>
      <c r="D1363" s="40" t="s">
        <v>3195</v>
      </c>
      <c r="E1363" s="40" t="str">
        <f>_xlfn.XLOOKUP(Tabla12[[#This Row],[codigo]],Tabla5[codigo],Tabla5[Empleado])</f>
        <v>GREGORIS GUZMAN CUSTODIO</v>
      </c>
      <c r="F1363" s="40" t="str">
        <f>_xlfn.XLOOKUP(Tabla12[[#This Row],[codigo]],Tabla5[codigo],Tabla5[Cargo])</f>
        <v>SEGURIDAD MILITAR</v>
      </c>
      <c r="G1363" s="40" t="str">
        <f>_xlfn.XLOOKUP(Tabla12[[#This Row],[codigo]],Tabla5[codigo],Tabla5[Lugar Funciones])</f>
        <v>MINISTERIO DE CULTURA</v>
      </c>
      <c r="H1363" s="45" t="str">
        <f>Tabla12[[#This Row],[TIPO]]</f>
        <v>PERSONAL DE VIGILANCIA</v>
      </c>
      <c r="I1363" s="45" t="e">
        <f>_xlfn.XLOOKUP(Tabla12[[#This Row],[nodoc]],'[1]Temporales 2022'!$B$146:$B$362,'[1]Temporales 2022'!$F$146:$F$362)</f>
        <v>#N/A</v>
      </c>
      <c r="J1363" s="45" t="e">
        <f>_xlfn.XLOOKUP(Tabla12[[#This Row],[nodoc]],'[1]Temporales 2022'!$B$146:$B$362,'[1]Temporales 2022'!$G$146:$G$362)</f>
        <v>#N/A</v>
      </c>
      <c r="K1363" s="43">
        <v>5000</v>
      </c>
      <c r="L1363" s="50">
        <v>0</v>
      </c>
      <c r="M1363" s="50"/>
      <c r="N1363" s="50"/>
      <c r="O1363" s="44">
        <f>+Tabla12[[#This Row],[sbruto]]-Tabla12[[#This Row],[Impuesto Sobre la R]]-Tabla12[[#This Row],[Seguro Familiar de]]-Tabla12[[#This Row],[AFP]]-Tabla12[[#This Row],[sneto]]</f>
        <v>0</v>
      </c>
      <c r="P1363" s="41">
        <v>5000</v>
      </c>
      <c r="Q1363" s="15" t="str" cm="1">
        <f t="array" ref="Q1363">_xlfn.XLOOKUP(Tabla12[[#This Row],[codigo]],Tabla5[codigo],LEFT(Tabla5[Genero],1))</f>
        <v>M</v>
      </c>
      <c r="R1363" s="15" t="str">
        <f>_xlfn.XLOOKUP(Tabla12[[#This Row],[codigo]],Tabla5[codigo],Tabla5[Lugar Funciones Codigo])</f>
        <v>01.83</v>
      </c>
    </row>
    <row r="1364" spans="1:18">
      <c r="A1364" s="40" t="s">
        <v>3357</v>
      </c>
      <c r="B1364" s="40" t="str">
        <f t="shared" si="21"/>
        <v>2.1.2.2.0522301447227</v>
      </c>
      <c r="C1364" s="40" t="str">
        <f>_xlfn.XLOOKUP(A1364,ctas[Tipo Empleado],ctas[cta])</f>
        <v>2.1.2.2.05</v>
      </c>
      <c r="D1364" s="40" t="s">
        <v>3239</v>
      </c>
      <c r="E1364" s="40" t="str">
        <f>_xlfn.XLOOKUP(Tabla12[[#This Row],[codigo]],Tabla5[codigo],Tabla5[Empleado])</f>
        <v>KELVIN MENDEZ GUERRERO</v>
      </c>
      <c r="F1364" s="40" t="str">
        <f>_xlfn.XLOOKUP(Tabla12[[#This Row],[codigo]],Tabla5[codigo],Tabla5[Cargo])</f>
        <v>SEGURIDAD MILITAR</v>
      </c>
      <c r="G1364" s="40" t="str">
        <f>_xlfn.XLOOKUP(Tabla12[[#This Row],[codigo]],Tabla5[codigo],Tabla5[Lugar Funciones])</f>
        <v>MINISTERIO DE CULTURA</v>
      </c>
      <c r="H1364" s="45" t="str">
        <f>Tabla12[[#This Row],[TIPO]]</f>
        <v>PERSONAL DE VIGILANCIA</v>
      </c>
      <c r="I1364" s="45" t="e">
        <f>_xlfn.XLOOKUP(Tabla12[[#This Row],[nodoc]],'[1]Temporales 2022'!$B$146:$B$362,'[1]Temporales 2022'!$F$146:$F$362)</f>
        <v>#N/A</v>
      </c>
      <c r="J1364" s="45" t="e">
        <f>_xlfn.XLOOKUP(Tabla12[[#This Row],[nodoc]],'[1]Temporales 2022'!$B$146:$B$362,'[1]Temporales 2022'!$G$146:$G$362)</f>
        <v>#N/A</v>
      </c>
      <c r="K1364" s="43">
        <v>5000</v>
      </c>
      <c r="L1364" s="50">
        <v>0</v>
      </c>
      <c r="M1364" s="50"/>
      <c r="N1364" s="50"/>
      <c r="O1364" s="44">
        <f>+Tabla12[[#This Row],[sbruto]]-Tabla12[[#This Row],[Impuesto Sobre la R]]-Tabla12[[#This Row],[Seguro Familiar de]]-Tabla12[[#This Row],[AFP]]-Tabla12[[#This Row],[sneto]]</f>
        <v>4900</v>
      </c>
      <c r="P1364" s="41">
        <v>100</v>
      </c>
      <c r="Q1364" s="15" t="str" cm="1">
        <f t="array" ref="Q1364">_xlfn.XLOOKUP(Tabla12[[#This Row],[codigo]],Tabla5[codigo],LEFT(Tabla5[Genero],1))</f>
        <v>M</v>
      </c>
      <c r="R1364" s="15" t="str">
        <f>_xlfn.XLOOKUP(Tabla12[[#This Row],[codigo]],Tabla5[codigo],Tabla5[Lugar Funciones Codigo])</f>
        <v>01.83</v>
      </c>
    </row>
    <row r="1365" spans="1:18">
      <c r="A1365" s="40" t="s">
        <v>3357</v>
      </c>
      <c r="B1365" s="40" t="str">
        <f t="shared" si="21"/>
        <v>2.1.2.2.0540241088505</v>
      </c>
      <c r="C1365" s="40" t="str">
        <f>_xlfn.XLOOKUP(A1365,ctas[Tipo Empleado],ctas[cta])</f>
        <v>2.1.2.2.05</v>
      </c>
      <c r="D1365" s="40" t="s">
        <v>3290</v>
      </c>
      <c r="E1365" s="40" t="str">
        <f>_xlfn.XLOOKUP(Tabla12[[#This Row],[codigo]],Tabla5[codigo],Tabla5[Empleado])</f>
        <v>VICTOR MANUEL JAVIER CAMINERO</v>
      </c>
      <c r="F1365" s="40" t="str">
        <f>_xlfn.XLOOKUP(Tabla12[[#This Row],[codigo]],Tabla5[codigo],Tabla5[Cargo])</f>
        <v>SEGURIDAD MILITAR</v>
      </c>
      <c r="G1365" s="40" t="str">
        <f>_xlfn.XLOOKUP(Tabla12[[#This Row],[codigo]],Tabla5[codigo],Tabla5[Lugar Funciones])</f>
        <v>MINISTERIO DE CULTURA</v>
      </c>
      <c r="H1365" s="45" t="str">
        <f>Tabla12[[#This Row],[TIPO]]</f>
        <v>PERSONAL DE VIGILANCIA</v>
      </c>
      <c r="I1365" s="45" t="e">
        <f>_xlfn.XLOOKUP(Tabla12[[#This Row],[nodoc]],'[1]Temporales 2022'!$B$146:$B$362,'[1]Temporales 2022'!$F$146:$F$362)</f>
        <v>#N/A</v>
      </c>
      <c r="J1365" s="45" t="e">
        <f>_xlfn.XLOOKUP(Tabla12[[#This Row],[nodoc]],'[1]Temporales 2022'!$B$146:$B$362,'[1]Temporales 2022'!$G$146:$G$362)</f>
        <v>#N/A</v>
      </c>
      <c r="K1365" s="43">
        <v>5000</v>
      </c>
      <c r="L1365" s="46">
        <v>0</v>
      </c>
      <c r="M1365" s="50"/>
      <c r="N1365" s="50"/>
      <c r="O1365" s="44">
        <f>+Tabla12[[#This Row],[sbruto]]-Tabla12[[#This Row],[Impuesto Sobre la R]]-Tabla12[[#This Row],[Seguro Familiar de]]-Tabla12[[#This Row],[AFP]]-Tabla12[[#This Row],[sneto]]</f>
        <v>0</v>
      </c>
      <c r="P1365" s="41">
        <v>5000</v>
      </c>
      <c r="Q1365" s="15" t="str" cm="1">
        <f t="array" ref="Q1365">_xlfn.XLOOKUP(Tabla12[[#This Row],[codigo]],Tabla5[codigo],LEFT(Tabla5[Genero],1))</f>
        <v>M</v>
      </c>
      <c r="R1365" s="15" t="str">
        <f>_xlfn.XLOOKUP(Tabla12[[#This Row],[codigo]],Tabla5[codigo],Tabla5[Lugar Funciones Codigo])</f>
        <v>01.83</v>
      </c>
    </row>
    <row r="1366" spans="1:18">
      <c r="A1366" s="40" t="s">
        <v>3357</v>
      </c>
      <c r="B1366" s="40" t="str">
        <f t="shared" si="21"/>
        <v>2.1.2.2.0540209081120</v>
      </c>
      <c r="C1366" s="40" t="str">
        <f>_xlfn.XLOOKUP(A1366,ctas[Tipo Empleado],ctas[cta])</f>
        <v>2.1.2.2.05</v>
      </c>
      <c r="D1366" s="40" t="s">
        <v>3298</v>
      </c>
      <c r="E1366" s="40" t="str">
        <f>_xlfn.XLOOKUP(Tabla12[[#This Row],[codigo]],Tabla5[codigo],Tabla5[Empleado])</f>
        <v>YENDRIS MIGUEL AQUINO LEBRON</v>
      </c>
      <c r="F1366" s="40" t="str">
        <f>_xlfn.XLOOKUP(Tabla12[[#This Row],[codigo]],Tabla5[codigo],Tabla5[Cargo])</f>
        <v>SEGURIDAD MILITAR</v>
      </c>
      <c r="G1366" s="40" t="str">
        <f>_xlfn.XLOOKUP(Tabla12[[#This Row],[codigo]],Tabla5[codigo],Tabla5[Lugar Funciones])</f>
        <v>MINISTERIO DE CULTURA</v>
      </c>
      <c r="H1366" s="45" t="str">
        <f>Tabla12[[#This Row],[TIPO]]</f>
        <v>PERSONAL DE VIGILANCIA</v>
      </c>
      <c r="I1366" s="45" t="e">
        <f>_xlfn.XLOOKUP(Tabla12[[#This Row],[nodoc]],'[1]Temporales 2022'!$B$146:$B$362,'[1]Temporales 2022'!$F$146:$F$362)</f>
        <v>#N/A</v>
      </c>
      <c r="J1366" s="45" t="e">
        <f>_xlfn.XLOOKUP(Tabla12[[#This Row],[nodoc]],'[1]Temporales 2022'!$B$146:$B$362,'[1]Temporales 2022'!$G$146:$G$362)</f>
        <v>#N/A</v>
      </c>
      <c r="K1366" s="43">
        <v>5000</v>
      </c>
      <c r="L1366" s="46">
        <v>0</v>
      </c>
      <c r="M1366" s="50"/>
      <c r="N1366" s="50"/>
      <c r="O1366" s="44">
        <f>+Tabla12[[#This Row],[sbruto]]-Tabla12[[#This Row],[Impuesto Sobre la R]]-Tabla12[[#This Row],[Seguro Familiar de]]-Tabla12[[#This Row],[AFP]]-Tabla12[[#This Row],[sneto]]</f>
        <v>0</v>
      </c>
      <c r="P1366" s="41">
        <v>5000</v>
      </c>
      <c r="Q1366" s="15" t="str" cm="1">
        <f t="array" ref="Q1366">_xlfn.XLOOKUP(Tabla12[[#This Row],[codigo]],Tabla5[codigo],LEFT(Tabla5[Genero],1))</f>
        <v>M</v>
      </c>
      <c r="R1366" s="15" t="str">
        <f>_xlfn.XLOOKUP(Tabla12[[#This Row],[codigo]],Tabla5[codigo],Tabla5[Lugar Funciones Codigo])</f>
        <v>01.83</v>
      </c>
    </row>
    <row r="1367" spans="1:18">
      <c r="A1367" s="40" t="s">
        <v>3357</v>
      </c>
      <c r="B1367" s="40" t="str">
        <f t="shared" si="21"/>
        <v>2.1.2.2.0500111799037</v>
      </c>
      <c r="C1367" s="40" t="str">
        <f>_xlfn.XLOOKUP(A1367,ctas[Tipo Empleado],ctas[cta])</f>
        <v>2.1.2.2.05</v>
      </c>
      <c r="D1367" s="40" t="s">
        <v>3186</v>
      </c>
      <c r="E1367" s="40" t="str">
        <f>_xlfn.XLOOKUP(Tabla12[[#This Row],[codigo]],Tabla5[codigo],Tabla5[Empleado])</f>
        <v>FELIX JOSE VENTURA CASTRO</v>
      </c>
      <c r="F1367" s="40" t="str">
        <f>_xlfn.XLOOKUP(Tabla12[[#This Row],[codigo]],Tabla5[codigo],Tabla5[Cargo])</f>
        <v>SEGURIDAD MILITAR</v>
      </c>
      <c r="G1367" s="40" t="str">
        <f>_xlfn.XLOOKUP(Tabla12[[#This Row],[codigo]],Tabla5[codigo],Tabla5[Lugar Funciones])</f>
        <v>MINISTERIO DE CULTURA</v>
      </c>
      <c r="H1367" s="43" t="str">
        <f>Tabla12[[#This Row],[TIPO]]</f>
        <v>PERSONAL DE VIGILANCIA</v>
      </c>
      <c r="I1367" s="43" t="e">
        <f>_xlfn.XLOOKUP(Tabla12[[#This Row],[nodoc]],'[1]Temporales 2022'!$B$146:$B$362,'[1]Temporales 2022'!$F$146:$F$362)</f>
        <v>#N/A</v>
      </c>
      <c r="J1367" s="43" t="e">
        <f>_xlfn.XLOOKUP(Tabla12[[#This Row],[nodoc]],'[1]Temporales 2022'!$B$146:$B$362,'[1]Temporales 2022'!$G$146:$G$362)</f>
        <v>#N/A</v>
      </c>
      <c r="K1367" s="43">
        <v>3000</v>
      </c>
      <c r="L1367" s="44">
        <v>0</v>
      </c>
      <c r="M1367" s="50"/>
      <c r="N1367" s="50"/>
      <c r="O1367" s="44">
        <f>+Tabla12[[#This Row],[sbruto]]-Tabla12[[#This Row],[Impuesto Sobre la R]]-Tabla12[[#This Row],[Seguro Familiar de]]-Tabla12[[#This Row],[AFP]]-Tabla12[[#This Row],[sneto]]</f>
        <v>0</v>
      </c>
      <c r="P1367" s="41">
        <v>3000</v>
      </c>
      <c r="Q1367" s="15" t="str" cm="1">
        <f t="array" ref="Q1367">_xlfn.XLOOKUP(Tabla12[[#This Row],[codigo]],Tabla5[codigo],LEFT(Tabla5[Genero],1))</f>
        <v>M</v>
      </c>
      <c r="R1367" s="15" t="str">
        <f>_xlfn.XLOOKUP(Tabla12[[#This Row],[codigo]],Tabla5[codigo],Tabla5[Lugar Funciones Codigo])</f>
        <v>01.83</v>
      </c>
    </row>
    <row r="1368" spans="1:18">
      <c r="A1368" s="40" t="s">
        <v>3357</v>
      </c>
      <c r="B1368" s="40" t="str">
        <f t="shared" si="21"/>
        <v>2.1.2.2.0500113821250</v>
      </c>
      <c r="C1368" s="40" t="str">
        <f>_xlfn.XLOOKUP(A1368,ctas[Tipo Empleado],ctas[cta])</f>
        <v>2.1.2.2.05</v>
      </c>
      <c r="D1368" s="40" t="s">
        <v>3272</v>
      </c>
      <c r="E1368" s="40" t="str">
        <f>_xlfn.XLOOKUP(Tabla12[[#This Row],[codigo]],Tabla5[codigo],Tabla5[Empleado])</f>
        <v>PEDRO TOMAS VASQUEZ MEDINA</v>
      </c>
      <c r="F1368" s="40" t="str">
        <f>_xlfn.XLOOKUP(Tabla12[[#This Row],[codigo]],Tabla5[codigo],Tabla5[Cargo])</f>
        <v>SEGURIDAD MILITAR</v>
      </c>
      <c r="G1368" s="40" t="str">
        <f>_xlfn.XLOOKUP(Tabla12[[#This Row],[codigo]],Tabla5[codigo],Tabla5[Lugar Funciones])</f>
        <v>DIRECCION DE RELACIONES INTERNACIONALES</v>
      </c>
      <c r="H1368" s="45" t="str">
        <f>Tabla12[[#This Row],[TIPO]]</f>
        <v>PERSONAL DE VIGILANCIA</v>
      </c>
      <c r="I1368" s="45" t="e">
        <f>_xlfn.XLOOKUP(Tabla12[[#This Row],[nodoc]],'[1]Temporales 2022'!$B$146:$B$362,'[1]Temporales 2022'!$F$146:$F$362)</f>
        <v>#N/A</v>
      </c>
      <c r="J1368" s="45" t="e">
        <f>_xlfn.XLOOKUP(Tabla12[[#This Row],[nodoc]],'[1]Temporales 2022'!$B$146:$B$362,'[1]Temporales 2022'!$G$146:$G$362)</f>
        <v>#N/A</v>
      </c>
      <c r="K1368" s="43">
        <v>100000</v>
      </c>
      <c r="L1368" s="45">
        <v>13582.87</v>
      </c>
      <c r="M1368" s="50"/>
      <c r="N1368" s="50"/>
      <c r="O1368" s="44">
        <f>+Tabla12[[#This Row],[sbruto]]-Tabla12[[#This Row],[Impuesto Sobre la R]]-Tabla12[[#This Row],[Seguro Familiar de]]-Tabla12[[#This Row],[AFP]]-Tabla12[[#This Row],[sneto]]</f>
        <v>0</v>
      </c>
      <c r="P1368" s="41">
        <v>86417.13</v>
      </c>
      <c r="Q1368" s="15" t="str" cm="1">
        <f t="array" ref="Q1368">_xlfn.XLOOKUP(Tabla12[[#This Row],[codigo]],Tabla5[codigo],LEFT(Tabla5[Genero],1))</f>
        <v>M</v>
      </c>
      <c r="R1368" s="15" t="str">
        <f>_xlfn.XLOOKUP(Tabla12[[#This Row],[codigo]],Tabla5[codigo],Tabla5[Lugar Funciones Codigo])</f>
        <v>01.83.00.13</v>
      </c>
    </row>
    <row r="1369" spans="1:18">
      <c r="A1369" s="40" t="s">
        <v>3357</v>
      </c>
      <c r="B1369" s="40" t="str">
        <f t="shared" si="21"/>
        <v>2.1.2.2.0501600179418</v>
      </c>
      <c r="C1369" s="40" t="str">
        <f>_xlfn.XLOOKUP(A1369,ctas[Tipo Empleado],ctas[cta])</f>
        <v>2.1.2.2.05</v>
      </c>
      <c r="D1369" s="40" t="s">
        <v>3175</v>
      </c>
      <c r="E1369" s="40" t="str">
        <f>_xlfn.XLOOKUP(Tabla12[[#This Row],[codigo]],Tabla5[codigo],Tabla5[Empleado])</f>
        <v>DIOGENES ANGOMAS OGANDO</v>
      </c>
      <c r="F1369" s="40" t="str">
        <f>_xlfn.XLOOKUP(Tabla12[[#This Row],[codigo]],Tabla5[codigo],Tabla5[Cargo])</f>
        <v>SEGURIDAD MILITAR</v>
      </c>
      <c r="G1369" s="40" t="str">
        <f>_xlfn.XLOOKUP(Tabla12[[#This Row],[codigo]],Tabla5[codigo],Tabla5[Lugar Funciones])</f>
        <v>DIRECCION GENERAL DE MUSEOS</v>
      </c>
      <c r="H1369" s="45" t="str">
        <f>Tabla12[[#This Row],[TIPO]]</f>
        <v>PERSONAL DE VIGILANCIA</v>
      </c>
      <c r="I1369" s="45" t="e">
        <f>_xlfn.XLOOKUP(Tabla12[[#This Row],[nodoc]],'[1]Temporales 2022'!$B$146:$B$362,'[1]Temporales 2022'!$F$146:$F$362)</f>
        <v>#N/A</v>
      </c>
      <c r="J1369" s="45" t="e">
        <f>_xlfn.XLOOKUP(Tabla12[[#This Row],[nodoc]],'[1]Temporales 2022'!$B$146:$B$362,'[1]Temporales 2022'!$G$146:$G$362)</f>
        <v>#N/A</v>
      </c>
      <c r="K1369" s="43">
        <v>10000</v>
      </c>
      <c r="L1369" s="50">
        <v>0</v>
      </c>
      <c r="M1369" s="50"/>
      <c r="N1369" s="50"/>
      <c r="O1369" s="44">
        <f>+Tabla12[[#This Row],[sbruto]]-Tabla12[[#This Row],[Impuesto Sobre la R]]-Tabla12[[#This Row],[Seguro Familiar de]]-Tabla12[[#This Row],[AFP]]-Tabla12[[#This Row],[sneto]]</f>
        <v>0</v>
      </c>
      <c r="P1369" s="41">
        <v>10000</v>
      </c>
      <c r="Q1369" s="15" t="str" cm="1">
        <f t="array" ref="Q1369">_xlfn.XLOOKUP(Tabla12[[#This Row],[codigo]],Tabla5[codigo],LEFT(Tabla5[Genero],1))</f>
        <v>M</v>
      </c>
      <c r="R1369" s="15" t="str">
        <f>_xlfn.XLOOKUP(Tabla12[[#This Row],[codigo]],Tabla5[codigo],Tabla5[Lugar Funciones Codigo])</f>
        <v>01.83.03.04</v>
      </c>
    </row>
    <row r="1370" spans="1:18">
      <c r="A1370" s="40" t="s">
        <v>3357</v>
      </c>
      <c r="B1370" s="40" t="str">
        <f t="shared" si="21"/>
        <v>2.1.2.2.0504400255099</v>
      </c>
      <c r="C1370" s="40" t="str">
        <f>_xlfn.XLOOKUP(A1370,ctas[Tipo Empleado],ctas[cta])</f>
        <v>2.1.2.2.05</v>
      </c>
      <c r="D1370" s="40" t="s">
        <v>3301</v>
      </c>
      <c r="E1370" s="40" t="str">
        <f>_xlfn.XLOOKUP(Tabla12[[#This Row],[codigo]],Tabla5[codigo],Tabla5[Empleado])</f>
        <v>YONATAN JOEL RODRIGUEZ MOREL</v>
      </c>
      <c r="F1370" s="40" t="str">
        <f>_xlfn.XLOOKUP(Tabla12[[#This Row],[codigo]],Tabla5[codigo],Tabla5[Cargo])</f>
        <v>SEGURIDAD MILITAR</v>
      </c>
      <c r="G1370" s="40" t="str">
        <f>_xlfn.XLOOKUP(Tabla12[[#This Row],[codigo]],Tabla5[codigo],Tabla5[Lugar Funciones])</f>
        <v>DIRECCION GENERAL DE MUSEOS</v>
      </c>
      <c r="H1370" s="45" t="str">
        <f>Tabla12[[#This Row],[TIPO]]</f>
        <v>PERSONAL DE VIGILANCIA</v>
      </c>
      <c r="I1370" s="45" t="e">
        <f>_xlfn.XLOOKUP(Tabla12[[#This Row],[nodoc]],'[1]Temporales 2022'!$B$146:$B$362,'[1]Temporales 2022'!$F$146:$F$362)</f>
        <v>#N/A</v>
      </c>
      <c r="J1370" s="45" t="e">
        <f>_xlfn.XLOOKUP(Tabla12[[#This Row],[nodoc]],'[1]Temporales 2022'!$B$146:$B$362,'[1]Temporales 2022'!$G$146:$G$362)</f>
        <v>#N/A</v>
      </c>
      <c r="K1370" s="43">
        <v>10000</v>
      </c>
      <c r="L1370" s="46">
        <v>0</v>
      </c>
      <c r="M1370" s="50"/>
      <c r="N1370" s="50"/>
      <c r="O1370" s="44">
        <f>+Tabla12[[#This Row],[sbruto]]-Tabla12[[#This Row],[Impuesto Sobre la R]]-Tabla12[[#This Row],[Seguro Familiar de]]-Tabla12[[#This Row],[AFP]]-Tabla12[[#This Row],[sneto]]</f>
        <v>0</v>
      </c>
      <c r="P1370" s="41">
        <v>10000</v>
      </c>
      <c r="Q1370" s="15" t="str" cm="1">
        <f t="array" ref="Q1370">_xlfn.XLOOKUP(Tabla12[[#This Row],[codigo]],Tabla5[codigo],LEFT(Tabla5[Genero],1))</f>
        <v>M</v>
      </c>
      <c r="R1370" s="15" t="str">
        <f>_xlfn.XLOOKUP(Tabla12[[#This Row],[codigo]],Tabla5[codigo],Tabla5[Lugar Funciones Codigo])</f>
        <v>01.83.03.04</v>
      </c>
    </row>
    <row r="1371" spans="1:18">
      <c r="A1371" s="40" t="s">
        <v>3357</v>
      </c>
      <c r="B1371" s="40" t="str">
        <f t="shared" si="21"/>
        <v>2.1.2.2.0540226479497</v>
      </c>
      <c r="C1371" s="40" t="str">
        <f>_xlfn.XLOOKUP(A1371,ctas[Tipo Empleado],ctas[cta])</f>
        <v>2.1.2.2.05</v>
      </c>
      <c r="D1371" s="40" t="s">
        <v>3206</v>
      </c>
      <c r="E1371" s="40" t="str">
        <f>_xlfn.XLOOKUP(Tabla12[[#This Row],[codigo]],Tabla5[codigo],Tabla5[Empleado])</f>
        <v>JOHAN LUIS OTAÑEZ FLETE</v>
      </c>
      <c r="F1371" s="40" t="str">
        <f>_xlfn.XLOOKUP(Tabla12[[#This Row],[codigo]],Tabla5[codigo],Tabla5[Cargo])</f>
        <v>SEGURIDAD MILITAR</v>
      </c>
      <c r="G1371" s="40" t="str">
        <f>_xlfn.XLOOKUP(Tabla12[[#This Row],[codigo]],Tabla5[codigo],Tabla5[Lugar Funciones])</f>
        <v>DIRECCION GENERAL DE MUSEOS</v>
      </c>
      <c r="H1371" s="45" t="str">
        <f>Tabla12[[#This Row],[TIPO]]</f>
        <v>PERSONAL DE VIGILANCIA</v>
      </c>
      <c r="I1371" s="45" t="e">
        <f>_xlfn.XLOOKUP(Tabla12[[#This Row],[nodoc]],'[1]Temporales 2022'!$B$146:$B$362,'[1]Temporales 2022'!$F$146:$F$362)</f>
        <v>#N/A</v>
      </c>
      <c r="J1371" s="45" t="e">
        <f>_xlfn.XLOOKUP(Tabla12[[#This Row],[nodoc]],'[1]Temporales 2022'!$B$146:$B$362,'[1]Temporales 2022'!$G$146:$G$362)</f>
        <v>#N/A</v>
      </c>
      <c r="K1371" s="43">
        <v>8000</v>
      </c>
      <c r="L1371" s="50">
        <v>0</v>
      </c>
      <c r="M1371" s="50"/>
      <c r="N1371" s="50"/>
      <c r="O1371" s="44">
        <f>+Tabla12[[#This Row],[sbruto]]-Tabla12[[#This Row],[Impuesto Sobre la R]]-Tabla12[[#This Row],[Seguro Familiar de]]-Tabla12[[#This Row],[AFP]]-Tabla12[[#This Row],[sneto]]</f>
        <v>0</v>
      </c>
      <c r="P1371" s="41">
        <v>8000</v>
      </c>
      <c r="Q1371" s="15" t="str" cm="1">
        <f t="array" ref="Q1371">_xlfn.XLOOKUP(Tabla12[[#This Row],[codigo]],Tabla5[codigo],LEFT(Tabla5[Genero],1))</f>
        <v>M</v>
      </c>
      <c r="R1371" s="15" t="str">
        <f>_xlfn.XLOOKUP(Tabla12[[#This Row],[codigo]],Tabla5[codigo],Tabla5[Lugar Funciones Codigo])</f>
        <v>01.83.03.04</v>
      </c>
    </row>
    <row r="1372" spans="1:18">
      <c r="A1372" s="40" t="s">
        <v>3363</v>
      </c>
      <c r="B1372" s="40" t="str">
        <f t="shared" si="21"/>
        <v>2.1.1.3.0100100634591</v>
      </c>
      <c r="C1372" s="40" t="str">
        <f>_xlfn.XLOOKUP(A1372,ctas[Tipo Empleado],ctas[cta])</f>
        <v>2.1.1.3.01</v>
      </c>
      <c r="D1372" s="40" t="s">
        <v>3134</v>
      </c>
      <c r="E1372" s="40" t="str">
        <f>_xlfn.XLOOKUP(Tabla12[[#This Row],[codigo]],Tabla5[codigo],Tabla5[Empleado])</f>
        <v>CLARA BERENI ESTRELLA CORTINAS</v>
      </c>
      <c r="F1372" s="40" t="str">
        <f>_xlfn.XLOOKUP(Tabla12[[#This Row],[codigo]],Tabla5[codigo],Tabla5[Cargo])</f>
        <v>SUB-DIRECTORA TECNICA</v>
      </c>
      <c r="G1372" s="40" t="str">
        <f>_xlfn.XLOOKUP(Tabla12[[#This Row],[codigo]],Tabla5[codigo],Tabla5[Lugar Funciones])</f>
        <v>MINISTERIO DE CULTURA</v>
      </c>
      <c r="H1372" s="45" t="str">
        <f>Tabla12[[#This Row],[TIPO]]</f>
        <v>TRAMITE DE PENSION</v>
      </c>
      <c r="I1372" s="45" t="e">
        <f>_xlfn.XLOOKUP(Tabla12[[#This Row],[nodoc]],'[1]Temporales 2022'!$B$146:$B$362,'[1]Temporales 2022'!$F$146:$F$362)</f>
        <v>#N/A</v>
      </c>
      <c r="J1372" s="45" t="e">
        <f>_xlfn.XLOOKUP(Tabla12[[#This Row],[nodoc]],'[1]Temporales 2022'!$B$146:$B$362,'[1]Temporales 2022'!$G$146:$G$362)</f>
        <v>#N/A</v>
      </c>
      <c r="K1372" s="43">
        <v>30040.400000000001</v>
      </c>
      <c r="L1372" s="46">
        <v>0</v>
      </c>
      <c r="M1372" s="45">
        <v>913.23</v>
      </c>
      <c r="N1372" s="45">
        <v>862.16</v>
      </c>
      <c r="O1372" s="44">
        <f>+Tabla12[[#This Row],[sbruto]]-Tabla12[[#This Row],[Impuesto Sobre la R]]-Tabla12[[#This Row],[Seguro Familiar de]]-Tabla12[[#This Row],[AFP]]-Tabla12[[#This Row],[sneto]]</f>
        <v>75.000000000003638</v>
      </c>
      <c r="P1372" s="41">
        <v>28190.01</v>
      </c>
      <c r="Q1372" s="15" t="str" cm="1">
        <f t="array" ref="Q1372">_xlfn.XLOOKUP(Tabla12[[#This Row],[codigo]],Tabla5[codigo],LEFT(Tabla5[Genero],1))</f>
        <v>F</v>
      </c>
      <c r="R1372" s="15" t="str">
        <f>_xlfn.XLOOKUP(Tabla12[[#This Row],[codigo]],Tabla5[codigo],Tabla5[Lugar Funciones Codigo])</f>
        <v>01.83</v>
      </c>
    </row>
    <row r="1373" spans="1:18">
      <c r="A1373" s="40" t="s">
        <v>3363</v>
      </c>
      <c r="B1373" s="40" t="str">
        <f t="shared" si="21"/>
        <v>2.1.1.3.0104700163134</v>
      </c>
      <c r="C1373" s="40" t="str">
        <f>_xlfn.XLOOKUP(A1373,ctas[Tipo Empleado],ctas[cta])</f>
        <v>2.1.1.3.01</v>
      </c>
      <c r="D1373" s="40" t="s">
        <v>3136</v>
      </c>
      <c r="E1373" s="40" t="str">
        <f>_xlfn.XLOOKUP(Tabla12[[#This Row],[codigo]],Tabla5[codigo],Tabla5[Empleado])</f>
        <v>FLORENCIO SILIA EDUARDO</v>
      </c>
      <c r="F1373" s="40" t="str">
        <f>_xlfn.XLOOKUP(Tabla12[[#This Row],[codigo]],Tabla5[codigo],Tabla5[Cargo])</f>
        <v>DELEGAGO CULT.ZONA NORTE CTR.</v>
      </c>
      <c r="G1373" s="40" t="str">
        <f>_xlfn.XLOOKUP(Tabla12[[#This Row],[codigo]],Tabla5[codigo],Tabla5[Lugar Funciones])</f>
        <v>MINISTERIO DE CULTURA</v>
      </c>
      <c r="H1373" s="45" t="str">
        <f>Tabla12[[#This Row],[TIPO]]</f>
        <v>TRAMITE DE PENSION</v>
      </c>
      <c r="I1373" s="45" t="e">
        <f>_xlfn.XLOOKUP(Tabla12[[#This Row],[nodoc]],'[1]Temporales 2022'!$B$146:$B$362,'[1]Temporales 2022'!$F$146:$F$362)</f>
        <v>#N/A</v>
      </c>
      <c r="J1373" s="45" t="e">
        <f>_xlfn.XLOOKUP(Tabla12[[#This Row],[nodoc]],'[1]Temporales 2022'!$B$146:$B$362,'[1]Temporales 2022'!$G$146:$G$362)</f>
        <v>#N/A</v>
      </c>
      <c r="K1373" s="43">
        <v>27205.34</v>
      </c>
      <c r="L1373" s="46">
        <v>0</v>
      </c>
      <c r="M1373" s="45">
        <v>827.04</v>
      </c>
      <c r="N1373" s="45">
        <v>780.79</v>
      </c>
      <c r="O1373" s="44">
        <f>+Tabla12[[#This Row],[sbruto]]-Tabla12[[#This Row],[Impuesto Sobre la R]]-Tabla12[[#This Row],[Seguro Familiar de]]-Tabla12[[#This Row],[AFP]]-Tabla12[[#This Row],[sneto]]</f>
        <v>75</v>
      </c>
      <c r="P1373" s="41">
        <v>25522.51</v>
      </c>
      <c r="Q1373" s="15" t="str" cm="1">
        <f t="array" ref="Q1373">_xlfn.XLOOKUP(Tabla12[[#This Row],[codigo]],Tabla5[codigo],LEFT(Tabla5[Genero],1))</f>
        <v>M</v>
      </c>
      <c r="R1373" s="15" t="str">
        <f>_xlfn.XLOOKUP(Tabla12[[#This Row],[codigo]],Tabla5[codigo],Tabla5[Lugar Funciones Codigo])</f>
        <v>01.83</v>
      </c>
    </row>
    <row r="1374" spans="1:18">
      <c r="A1374" s="40" t="s">
        <v>3363</v>
      </c>
      <c r="B1374" s="40" t="str">
        <f t="shared" si="21"/>
        <v>2.1.1.3.0100101511343</v>
      </c>
      <c r="C1374" s="40" t="str">
        <f>_xlfn.XLOOKUP(A1374,ctas[Tipo Empleado],ctas[cta])</f>
        <v>2.1.1.3.01</v>
      </c>
      <c r="D1374" s="40" t="s">
        <v>3317</v>
      </c>
      <c r="E1374" s="40" t="e">
        <f>_xlfn.XLOOKUP(Tabla12[[#This Row],[codigo]],Tabla5[codigo],Tabla5[Empleado])</f>
        <v>#N/A</v>
      </c>
      <c r="F1374" s="40" t="e">
        <f>_xlfn.XLOOKUP(Tabla12[[#This Row],[codigo]],Tabla5[codigo],Tabla5[Cargo])</f>
        <v>#N/A</v>
      </c>
      <c r="G1374" s="40" t="e">
        <f>_xlfn.XLOOKUP(Tabla12[[#This Row],[codigo]],Tabla5[codigo],Tabla5[Lugar Funciones])</f>
        <v>#N/A</v>
      </c>
      <c r="H1374" s="45" t="str">
        <f>Tabla12[[#This Row],[TIPO]]</f>
        <v>TRAMITE DE PENSION</v>
      </c>
      <c r="I1374" s="45" t="e">
        <f>_xlfn.XLOOKUP(Tabla12[[#This Row],[nodoc]],'[1]Temporales 2022'!$B$146:$B$362,'[1]Temporales 2022'!$F$146:$F$362)</f>
        <v>#N/A</v>
      </c>
      <c r="J1374" s="45" t="e">
        <f>_xlfn.XLOOKUP(Tabla12[[#This Row],[nodoc]],'[1]Temporales 2022'!$B$146:$B$362,'[1]Temporales 2022'!$G$146:$G$362)</f>
        <v>#N/A</v>
      </c>
      <c r="K1374" s="43">
        <v>14250.41</v>
      </c>
      <c r="L1374" s="46">
        <v>0</v>
      </c>
      <c r="M1374" s="45">
        <v>433.21</v>
      </c>
      <c r="N1374" s="45">
        <v>408.99</v>
      </c>
      <c r="O1374" s="44">
        <f>+Tabla12[[#This Row],[sbruto]]-Tabla12[[#This Row],[Impuesto Sobre la R]]-Tabla12[[#This Row],[Seguro Familiar de]]-Tabla12[[#This Row],[AFP]]-Tabla12[[#This Row],[sneto]]</f>
        <v>75.000000000001819</v>
      </c>
      <c r="P1374" s="41">
        <v>13333.21</v>
      </c>
      <c r="Q1374" s="15" t="e" cm="1">
        <f t="array" ref="Q1374">_xlfn.XLOOKUP(Tabla12[[#This Row],[codigo]],Tabla5[codigo],LEFT(Tabla5[Genero],1))</f>
        <v>#N/A</v>
      </c>
      <c r="R1374" s="15" t="e">
        <f>_xlfn.XLOOKUP(Tabla12[[#This Row],[codigo]],Tabla5[codigo],Tabla5[Lugar Funciones Codigo])</f>
        <v>#N/A</v>
      </c>
    </row>
    <row r="1375" spans="1:18">
      <c r="A1375" s="40" t="s">
        <v>3363</v>
      </c>
      <c r="B1375" s="40" t="str">
        <f t="shared" si="21"/>
        <v>2.1.1.3.0100117388504</v>
      </c>
      <c r="C1375" s="40" t="str">
        <f>_xlfn.XLOOKUP(A1375,ctas[Tipo Empleado],ctas[cta])</f>
        <v>2.1.1.3.01</v>
      </c>
      <c r="D1375" s="40" t="s">
        <v>3130</v>
      </c>
      <c r="E1375" s="40" t="str">
        <f>_xlfn.XLOOKUP(Tabla12[[#This Row],[codigo]],Tabla5[codigo],Tabla5[Empleado])</f>
        <v>ANA LUCIA SANCHEZ CIPRIAN</v>
      </c>
      <c r="F1375" s="40" t="str">
        <f>_xlfn.XLOOKUP(Tabla12[[#This Row],[codigo]],Tabla5[codigo],Tabla5[Cargo])</f>
        <v>ENC. LIMPIEZA</v>
      </c>
      <c r="G1375" s="40" t="str">
        <f>_xlfn.XLOOKUP(Tabla12[[#This Row],[codigo]],Tabla5[codigo],Tabla5[Lugar Funciones])</f>
        <v>MINISTERIO DE CULTURA</v>
      </c>
      <c r="H1375" s="45" t="str">
        <f>Tabla12[[#This Row],[TIPO]]</f>
        <v>TRAMITE DE PENSION</v>
      </c>
      <c r="I1375" s="45" t="e">
        <f>_xlfn.XLOOKUP(Tabla12[[#This Row],[nodoc]],'[1]Temporales 2022'!$B$146:$B$362,'[1]Temporales 2022'!$F$146:$F$362)</f>
        <v>#N/A</v>
      </c>
      <c r="J1375" s="45" t="e">
        <f>_xlfn.XLOOKUP(Tabla12[[#This Row],[nodoc]],'[1]Temporales 2022'!$B$146:$B$362,'[1]Temporales 2022'!$G$146:$G$362)</f>
        <v>#N/A</v>
      </c>
      <c r="K1375" s="43">
        <v>10000</v>
      </c>
      <c r="L1375" s="46">
        <v>0</v>
      </c>
      <c r="M1375" s="45">
        <v>304</v>
      </c>
      <c r="N1375" s="45">
        <v>287</v>
      </c>
      <c r="O1375" s="44">
        <f>+Tabla12[[#This Row],[sbruto]]-Tabla12[[#This Row],[Impuesto Sobre la R]]-Tabla12[[#This Row],[Seguro Familiar de]]-Tabla12[[#This Row],[AFP]]-Tabla12[[#This Row],[sneto]]</f>
        <v>75</v>
      </c>
      <c r="P1375" s="41">
        <v>9334</v>
      </c>
      <c r="Q1375" s="15" t="str" cm="1">
        <f t="array" ref="Q1375">_xlfn.XLOOKUP(Tabla12[[#This Row],[codigo]],Tabla5[codigo],LEFT(Tabla5[Genero],1))</f>
        <v>F</v>
      </c>
      <c r="R1375" s="15" t="str">
        <f>_xlfn.XLOOKUP(Tabla12[[#This Row],[codigo]],Tabla5[codigo],Tabla5[Lugar Funciones Codigo])</f>
        <v>01.83</v>
      </c>
    </row>
    <row r="1376" spans="1:18">
      <c r="A1376" s="40" t="s">
        <v>3363</v>
      </c>
      <c r="B1376" s="40" t="str">
        <f t="shared" si="21"/>
        <v>2.1.1.3.0101300064969</v>
      </c>
      <c r="C1376" s="40" t="str">
        <f>_xlfn.XLOOKUP(A1376,ctas[Tipo Empleado],ctas[cta])</f>
        <v>2.1.1.3.01</v>
      </c>
      <c r="D1376" s="40" t="s">
        <v>3131</v>
      </c>
      <c r="E1376" s="40" t="str">
        <f>_xlfn.XLOOKUP(Tabla12[[#This Row],[codigo]],Tabla5[codigo],Tabla5[Empleado])</f>
        <v>ANGEL VINICIO TEJEDA SOTO</v>
      </c>
      <c r="F1376" s="40" t="str">
        <f>_xlfn.XLOOKUP(Tabla12[[#This Row],[codigo]],Tabla5[codigo],Tabla5[Cargo])</f>
        <v>SERENO</v>
      </c>
      <c r="G1376" s="40" t="str">
        <f>_xlfn.XLOOKUP(Tabla12[[#This Row],[codigo]],Tabla5[codigo],Tabla5[Lugar Funciones])</f>
        <v>MINISTERIO DE CULTURA</v>
      </c>
      <c r="H1376" s="45" t="str">
        <f>Tabla12[[#This Row],[TIPO]]</f>
        <v>TRAMITE DE PENSION</v>
      </c>
      <c r="I1376" s="45" t="e">
        <f>_xlfn.XLOOKUP(Tabla12[[#This Row],[nodoc]],'[1]Temporales 2022'!$B$146:$B$362,'[1]Temporales 2022'!$F$146:$F$362)</f>
        <v>#N/A</v>
      </c>
      <c r="J1376" s="45" t="e">
        <f>_xlfn.XLOOKUP(Tabla12[[#This Row],[nodoc]],'[1]Temporales 2022'!$B$146:$B$362,'[1]Temporales 2022'!$G$146:$G$362)</f>
        <v>#N/A</v>
      </c>
      <c r="K1376" s="43">
        <v>10000</v>
      </c>
      <c r="L1376" s="46">
        <v>0</v>
      </c>
      <c r="M1376" s="45">
        <v>304</v>
      </c>
      <c r="N1376" s="45">
        <v>287</v>
      </c>
      <c r="O1376" s="44">
        <f>+Tabla12[[#This Row],[sbruto]]-Tabla12[[#This Row],[Impuesto Sobre la R]]-Tabla12[[#This Row],[Seguro Familiar de]]-Tabla12[[#This Row],[AFP]]-Tabla12[[#This Row],[sneto]]</f>
        <v>375</v>
      </c>
      <c r="P1376" s="41">
        <v>9034</v>
      </c>
      <c r="Q1376" s="15" t="str" cm="1">
        <f t="array" ref="Q1376">_xlfn.XLOOKUP(Tabla12[[#This Row],[codigo]],Tabla5[codigo],LEFT(Tabla5[Genero],1))</f>
        <v>M</v>
      </c>
      <c r="R1376" s="15" t="str">
        <f>_xlfn.XLOOKUP(Tabla12[[#This Row],[codigo]],Tabla5[codigo],Tabla5[Lugar Funciones Codigo])</f>
        <v>01.83</v>
      </c>
    </row>
    <row r="1377" spans="1:18">
      <c r="A1377" s="40" t="s">
        <v>3363</v>
      </c>
      <c r="B1377" s="40" t="str">
        <f t="shared" si="21"/>
        <v>2.1.1.3.0100100311323</v>
      </c>
      <c r="C1377" s="40" t="str">
        <f>_xlfn.XLOOKUP(A1377,ctas[Tipo Empleado],ctas[cta])</f>
        <v>2.1.1.3.01</v>
      </c>
      <c r="D1377" s="40" t="s">
        <v>3133</v>
      </c>
      <c r="E1377" s="40" t="str">
        <f>_xlfn.XLOOKUP(Tabla12[[#This Row],[codigo]],Tabla5[codigo],Tabla5[Empleado])</f>
        <v>CARMEN BRUNILDA A QUEZADA</v>
      </c>
      <c r="F1377" s="40" t="str">
        <f>_xlfn.XLOOKUP(Tabla12[[#This Row],[codigo]],Tabla5[codigo],Tabla5[Cargo])</f>
        <v>AUXILIAR</v>
      </c>
      <c r="G1377" s="40" t="str">
        <f>_xlfn.XLOOKUP(Tabla12[[#This Row],[codigo]],Tabla5[codigo],Tabla5[Lugar Funciones])</f>
        <v>MINISTERIO DE CULTURA</v>
      </c>
      <c r="H1377" s="45" t="str">
        <f>Tabla12[[#This Row],[TIPO]]</f>
        <v>TRAMITE DE PENSION</v>
      </c>
      <c r="I1377" s="45" t="e">
        <f>_xlfn.XLOOKUP(Tabla12[[#This Row],[nodoc]],'[1]Temporales 2022'!$B$146:$B$362,'[1]Temporales 2022'!$F$146:$F$362)</f>
        <v>#N/A</v>
      </c>
      <c r="J1377" s="45" t="e">
        <f>_xlfn.XLOOKUP(Tabla12[[#This Row],[nodoc]],'[1]Temporales 2022'!$B$146:$B$362,'[1]Temporales 2022'!$G$146:$G$362)</f>
        <v>#N/A</v>
      </c>
      <c r="K1377" s="43">
        <v>10000</v>
      </c>
      <c r="L1377" s="46">
        <v>0</v>
      </c>
      <c r="M1377" s="45">
        <v>304</v>
      </c>
      <c r="N1377" s="45">
        <v>287</v>
      </c>
      <c r="O1377" s="44">
        <f>+Tabla12[[#This Row],[sbruto]]-Tabla12[[#This Row],[Impuesto Sobre la R]]-Tabla12[[#This Row],[Seguro Familiar de]]-Tabla12[[#This Row],[AFP]]-Tabla12[[#This Row],[sneto]]</f>
        <v>375</v>
      </c>
      <c r="P1377" s="41">
        <v>9034</v>
      </c>
      <c r="Q1377" s="15" t="str" cm="1">
        <f t="array" ref="Q1377">_xlfn.XLOOKUP(Tabla12[[#This Row],[codigo]],Tabla5[codigo],LEFT(Tabla5[Genero],1))</f>
        <v>F</v>
      </c>
      <c r="R1377" s="15" t="str">
        <f>_xlfn.XLOOKUP(Tabla12[[#This Row],[codigo]],Tabla5[codigo],Tabla5[Lugar Funciones Codigo])</f>
        <v>01.83</v>
      </c>
    </row>
    <row r="1378" spans="1:18">
      <c r="A1378" s="40" t="s">
        <v>3363</v>
      </c>
      <c r="B1378" s="40" t="str">
        <f t="shared" si="21"/>
        <v>2.1.1.3.0100105524755</v>
      </c>
      <c r="C1378" s="40" t="str">
        <f>_xlfn.XLOOKUP(A1378,ctas[Tipo Empleado],ctas[cta])</f>
        <v>2.1.1.3.01</v>
      </c>
      <c r="D1378" s="40" t="s">
        <v>3135</v>
      </c>
      <c r="E1378" s="40" t="str">
        <f>_xlfn.XLOOKUP(Tabla12[[#This Row],[codigo]],Tabla5[codigo],Tabla5[Empleado])</f>
        <v>CONFESOR DE LA ROSA</v>
      </c>
      <c r="F1378" s="40" t="str">
        <f>_xlfn.XLOOKUP(Tabla12[[#This Row],[codigo]],Tabla5[codigo],Tabla5[Cargo])</f>
        <v>GUARDIAN</v>
      </c>
      <c r="G1378" s="40" t="str">
        <f>_xlfn.XLOOKUP(Tabla12[[#This Row],[codigo]],Tabla5[codigo],Tabla5[Lugar Funciones])</f>
        <v>MINISTERIO DE CULTURA</v>
      </c>
      <c r="H1378" s="45" t="str">
        <f>Tabla12[[#This Row],[TIPO]]</f>
        <v>TRAMITE DE PENSION</v>
      </c>
      <c r="I1378" s="45" t="e">
        <f>_xlfn.XLOOKUP(Tabla12[[#This Row],[nodoc]],'[1]Temporales 2022'!$B$146:$B$362,'[1]Temporales 2022'!$F$146:$F$362)</f>
        <v>#N/A</v>
      </c>
      <c r="J1378" s="45" t="e">
        <f>_xlfn.XLOOKUP(Tabla12[[#This Row],[nodoc]],'[1]Temporales 2022'!$B$146:$B$362,'[1]Temporales 2022'!$G$146:$G$362)</f>
        <v>#N/A</v>
      </c>
      <c r="K1378" s="43">
        <v>10000</v>
      </c>
      <c r="L1378" s="46">
        <v>0</v>
      </c>
      <c r="M1378" s="45">
        <v>304</v>
      </c>
      <c r="N1378" s="45">
        <v>287</v>
      </c>
      <c r="O1378" s="44">
        <f>+Tabla12[[#This Row],[sbruto]]-Tabla12[[#This Row],[Impuesto Sobre la R]]-Tabla12[[#This Row],[Seguro Familiar de]]-Tabla12[[#This Row],[AFP]]-Tabla12[[#This Row],[sneto]]</f>
        <v>75</v>
      </c>
      <c r="P1378" s="41">
        <v>9334</v>
      </c>
      <c r="Q1378" s="15" t="str" cm="1">
        <f t="array" ref="Q1378">_xlfn.XLOOKUP(Tabla12[[#This Row],[codigo]],Tabla5[codigo],LEFT(Tabla5[Genero],1))</f>
        <v>M</v>
      </c>
      <c r="R1378" s="15" t="str">
        <f>_xlfn.XLOOKUP(Tabla12[[#This Row],[codigo]],Tabla5[codigo],Tabla5[Lugar Funciones Codigo])</f>
        <v>01.83</v>
      </c>
    </row>
    <row r="1379" spans="1:18">
      <c r="A1379" s="40" t="s">
        <v>3363</v>
      </c>
      <c r="B1379" s="40" t="str">
        <f t="shared" si="21"/>
        <v>2.1.1.3.0100104830260</v>
      </c>
      <c r="C1379" s="40" t="str">
        <f>_xlfn.XLOOKUP(A1379,ctas[Tipo Empleado],ctas[cta])</f>
        <v>2.1.1.3.01</v>
      </c>
      <c r="D1379" s="40" t="s">
        <v>3137</v>
      </c>
      <c r="E1379" s="40" t="str">
        <f>_xlfn.XLOOKUP(Tabla12[[#This Row],[codigo]],Tabla5[codigo],Tabla5[Empleado])</f>
        <v>FRANK ALBERTO SANTANA DULUC</v>
      </c>
      <c r="F1379" s="40" t="str">
        <f>_xlfn.XLOOKUP(Tabla12[[#This Row],[codigo]],Tabla5[codigo],Tabla5[Cargo])</f>
        <v>PLOMERO</v>
      </c>
      <c r="G1379" s="40" t="str">
        <f>_xlfn.XLOOKUP(Tabla12[[#This Row],[codigo]],Tabla5[codigo],Tabla5[Lugar Funciones])</f>
        <v>MINISTERIO DE CULTURA</v>
      </c>
      <c r="H1379" s="45" t="str">
        <f>Tabla12[[#This Row],[TIPO]]</f>
        <v>TRAMITE DE PENSION</v>
      </c>
      <c r="I1379" s="45" t="e">
        <f>_xlfn.XLOOKUP(Tabla12[[#This Row],[nodoc]],'[1]Temporales 2022'!$B$146:$B$362,'[1]Temporales 2022'!$F$146:$F$362)</f>
        <v>#N/A</v>
      </c>
      <c r="J1379" s="45" t="e">
        <f>_xlfn.XLOOKUP(Tabla12[[#This Row],[nodoc]],'[1]Temporales 2022'!$B$146:$B$362,'[1]Temporales 2022'!$G$146:$G$362)</f>
        <v>#N/A</v>
      </c>
      <c r="K1379" s="43">
        <v>10000</v>
      </c>
      <c r="L1379" s="46">
        <v>0</v>
      </c>
      <c r="M1379" s="45">
        <v>304</v>
      </c>
      <c r="N1379" s="45">
        <v>287</v>
      </c>
      <c r="O1379" s="44">
        <f>+Tabla12[[#This Row],[sbruto]]-Tabla12[[#This Row],[Impuesto Sobre la R]]-Tabla12[[#This Row],[Seguro Familiar de]]-Tabla12[[#This Row],[AFP]]-Tabla12[[#This Row],[sneto]]</f>
        <v>375</v>
      </c>
      <c r="P1379" s="41">
        <v>9034</v>
      </c>
      <c r="Q1379" s="15" t="str" cm="1">
        <f t="array" ref="Q1379">_xlfn.XLOOKUP(Tabla12[[#This Row],[codigo]],Tabla5[codigo],LEFT(Tabla5[Genero],1))</f>
        <v>M</v>
      </c>
      <c r="R1379" s="15" t="str">
        <f>_xlfn.XLOOKUP(Tabla12[[#This Row],[codigo]],Tabla5[codigo],Tabla5[Lugar Funciones Codigo])</f>
        <v>01.83</v>
      </c>
    </row>
    <row r="1380" spans="1:18">
      <c r="A1380" s="40" t="s">
        <v>3363</v>
      </c>
      <c r="B1380" s="40" t="str">
        <f t="shared" si="21"/>
        <v>2.1.1.3.0100105644504</v>
      </c>
      <c r="C1380" s="40" t="str">
        <f>_xlfn.XLOOKUP(A1380,ctas[Tipo Empleado],ctas[cta])</f>
        <v>2.1.1.3.01</v>
      </c>
      <c r="D1380" s="40" t="s">
        <v>1648</v>
      </c>
      <c r="E1380" s="40" t="str">
        <f>_xlfn.XLOOKUP(Tabla12[[#This Row],[codigo]],Tabla5[codigo],Tabla5[Empleado])</f>
        <v>HECTOR GONZALEZ</v>
      </c>
      <c r="F1380" s="40" t="str">
        <f>_xlfn.XLOOKUP(Tabla12[[#This Row],[codigo]],Tabla5[codigo],Tabla5[Cargo])</f>
        <v>SERENO</v>
      </c>
      <c r="G1380" s="40" t="str">
        <f>_xlfn.XLOOKUP(Tabla12[[#This Row],[codigo]],Tabla5[codigo],Tabla5[Lugar Funciones])</f>
        <v>MINISTERIO DE CULTURA</v>
      </c>
      <c r="H1380" s="45" t="str">
        <f>Tabla12[[#This Row],[TIPO]]</f>
        <v>TRAMITE DE PENSION</v>
      </c>
      <c r="I1380" s="45" t="e">
        <f>_xlfn.XLOOKUP(Tabla12[[#This Row],[nodoc]],'[1]Temporales 2022'!$B$146:$B$362,'[1]Temporales 2022'!$F$146:$F$362)</f>
        <v>#N/A</v>
      </c>
      <c r="J1380" s="45" t="e">
        <f>_xlfn.XLOOKUP(Tabla12[[#This Row],[nodoc]],'[1]Temporales 2022'!$B$146:$B$362,'[1]Temporales 2022'!$G$146:$G$362)</f>
        <v>#N/A</v>
      </c>
      <c r="K1380" s="43">
        <v>10000</v>
      </c>
      <c r="L1380" s="46">
        <v>0</v>
      </c>
      <c r="M1380" s="45">
        <v>304</v>
      </c>
      <c r="N1380" s="45">
        <v>287</v>
      </c>
      <c r="O1380" s="44">
        <f>+Tabla12[[#This Row],[sbruto]]-Tabla12[[#This Row],[Impuesto Sobre la R]]-Tabla12[[#This Row],[Seguro Familiar de]]-Tabla12[[#This Row],[AFP]]-Tabla12[[#This Row],[sneto]]</f>
        <v>25</v>
      </c>
      <c r="P1380" s="41">
        <v>9384</v>
      </c>
      <c r="Q1380" s="15" t="str" cm="1">
        <f t="array" ref="Q1380">_xlfn.XLOOKUP(Tabla12[[#This Row],[codigo]],Tabla5[codigo],LEFT(Tabla5[Genero],1))</f>
        <v>M</v>
      </c>
      <c r="R1380" s="15" t="str">
        <f>_xlfn.XLOOKUP(Tabla12[[#This Row],[codigo]],Tabla5[codigo],Tabla5[Lugar Funciones Codigo])</f>
        <v>01.83</v>
      </c>
    </row>
    <row r="1381" spans="1:18">
      <c r="A1381" s="40" t="s">
        <v>3363</v>
      </c>
      <c r="B1381" s="40" t="str">
        <f t="shared" si="21"/>
        <v>2.1.1.3.0100108689282</v>
      </c>
      <c r="C1381" s="40" t="str">
        <f>_xlfn.XLOOKUP(A1381,ctas[Tipo Empleado],ctas[cta])</f>
        <v>2.1.1.3.01</v>
      </c>
      <c r="D1381" s="40" t="s">
        <v>3138</v>
      </c>
      <c r="E1381" s="40" t="str">
        <f>_xlfn.XLOOKUP(Tabla12[[#This Row],[codigo]],Tabla5[codigo],Tabla5[Empleado])</f>
        <v>HECTOR MANUEL GONZALEZ GONZALEZ</v>
      </c>
      <c r="F1381" s="40" t="str">
        <f>_xlfn.XLOOKUP(Tabla12[[#This Row],[codigo]],Tabla5[codigo],Tabla5[Cargo])</f>
        <v>GUARDIAN I</v>
      </c>
      <c r="G1381" s="40" t="str">
        <f>_xlfn.XLOOKUP(Tabla12[[#This Row],[codigo]],Tabla5[codigo],Tabla5[Lugar Funciones])</f>
        <v>MINISTERIO DE CULTURA</v>
      </c>
      <c r="H1381" s="45" t="str">
        <f>Tabla12[[#This Row],[TIPO]]</f>
        <v>TRAMITE DE PENSION</v>
      </c>
      <c r="I1381" s="45" t="e">
        <f>_xlfn.XLOOKUP(Tabla12[[#This Row],[nodoc]],'[1]Temporales 2022'!$B$146:$B$362,'[1]Temporales 2022'!$F$146:$F$362)</f>
        <v>#N/A</v>
      </c>
      <c r="J1381" s="45" t="e">
        <f>_xlfn.XLOOKUP(Tabla12[[#This Row],[nodoc]],'[1]Temporales 2022'!$B$146:$B$362,'[1]Temporales 2022'!$G$146:$G$362)</f>
        <v>#N/A</v>
      </c>
      <c r="K1381" s="43">
        <v>10000</v>
      </c>
      <c r="L1381" s="46">
        <v>0</v>
      </c>
      <c r="M1381" s="45">
        <v>304</v>
      </c>
      <c r="N1381" s="45">
        <v>287</v>
      </c>
      <c r="O1381" s="44">
        <f>+Tabla12[[#This Row],[sbruto]]-Tabla12[[#This Row],[Impuesto Sobre la R]]-Tabla12[[#This Row],[Seguro Familiar de]]-Tabla12[[#This Row],[AFP]]-Tabla12[[#This Row],[sneto]]</f>
        <v>75</v>
      </c>
      <c r="P1381" s="41">
        <v>9334</v>
      </c>
      <c r="Q1381" s="15" t="str" cm="1">
        <f t="array" ref="Q1381">_xlfn.XLOOKUP(Tabla12[[#This Row],[codigo]],Tabla5[codigo],LEFT(Tabla5[Genero],1))</f>
        <v>M</v>
      </c>
      <c r="R1381" s="15" t="str">
        <f>_xlfn.XLOOKUP(Tabla12[[#This Row],[codigo]],Tabla5[codigo],Tabla5[Lugar Funciones Codigo])</f>
        <v>01.83</v>
      </c>
    </row>
    <row r="1382" spans="1:18">
      <c r="A1382" s="40" t="s">
        <v>3363</v>
      </c>
      <c r="B1382" s="40" t="str">
        <f t="shared" si="21"/>
        <v>2.1.1.3.0108200098930</v>
      </c>
      <c r="C1382" s="40" t="str">
        <f>_xlfn.XLOOKUP(A1382,ctas[Tipo Empleado],ctas[cta])</f>
        <v>2.1.1.3.01</v>
      </c>
      <c r="D1382" s="40" t="s">
        <v>1649</v>
      </c>
      <c r="E1382" s="40" t="str">
        <f>_xlfn.XLOOKUP(Tabla12[[#This Row],[codigo]],Tabla5[codigo],Tabla5[Empleado])</f>
        <v>ISIDRA VALLEJO</v>
      </c>
      <c r="F1382" s="40" t="str">
        <f>_xlfn.XLOOKUP(Tabla12[[#This Row],[codigo]],Tabla5[codigo],Tabla5[Cargo])</f>
        <v>CONSERJE</v>
      </c>
      <c r="G1382" s="40" t="str">
        <f>_xlfn.XLOOKUP(Tabla12[[#This Row],[codigo]],Tabla5[codigo],Tabla5[Lugar Funciones])</f>
        <v>MINISTERIO DE CULTURA</v>
      </c>
      <c r="H1382" s="45" t="str">
        <f>Tabla12[[#This Row],[TIPO]]</f>
        <v>TRAMITE DE PENSION</v>
      </c>
      <c r="I1382" s="45" t="e">
        <f>_xlfn.XLOOKUP(Tabla12[[#This Row],[nodoc]],'[1]Temporales 2022'!$B$146:$B$362,'[1]Temporales 2022'!$F$146:$F$362)</f>
        <v>#N/A</v>
      </c>
      <c r="J1382" s="45" t="e">
        <f>_xlfn.XLOOKUP(Tabla12[[#This Row],[nodoc]],'[1]Temporales 2022'!$B$146:$B$362,'[1]Temporales 2022'!$G$146:$G$362)</f>
        <v>#N/A</v>
      </c>
      <c r="K1382" s="43">
        <v>10000</v>
      </c>
      <c r="L1382" s="46">
        <v>0</v>
      </c>
      <c r="M1382" s="45">
        <v>304</v>
      </c>
      <c r="N1382" s="45">
        <v>287</v>
      </c>
      <c r="O1382" s="44">
        <f>+Tabla12[[#This Row],[sbruto]]-Tabla12[[#This Row],[Impuesto Sobre la R]]-Tabla12[[#This Row],[Seguro Familiar de]]-Tabla12[[#This Row],[AFP]]-Tabla12[[#This Row],[sneto]]</f>
        <v>375</v>
      </c>
      <c r="P1382" s="41">
        <v>9034</v>
      </c>
      <c r="Q1382" s="15" t="str" cm="1">
        <f t="array" ref="Q1382">_xlfn.XLOOKUP(Tabla12[[#This Row],[codigo]],Tabla5[codigo],LEFT(Tabla5[Genero],1))</f>
        <v>F</v>
      </c>
      <c r="R1382" s="15" t="str">
        <f>_xlfn.XLOOKUP(Tabla12[[#This Row],[codigo]],Tabla5[codigo],Tabla5[Lugar Funciones Codigo])</f>
        <v>01.83</v>
      </c>
    </row>
    <row r="1383" spans="1:18">
      <c r="A1383" s="40" t="s">
        <v>3363</v>
      </c>
      <c r="B1383" s="40" t="str">
        <f t="shared" si="21"/>
        <v>2.1.1.3.0100110743721</v>
      </c>
      <c r="C1383" s="40" t="str">
        <f>_xlfn.XLOOKUP(A1383,ctas[Tipo Empleado],ctas[cta])</f>
        <v>2.1.1.3.01</v>
      </c>
      <c r="D1383" s="40" t="s">
        <v>3139</v>
      </c>
      <c r="E1383" s="40" t="str">
        <f>_xlfn.XLOOKUP(Tabla12[[#This Row],[codigo]],Tabla5[codigo],Tabla5[Empleado])</f>
        <v>JOSEFA SOTO DE GUZMAN</v>
      </c>
      <c r="F1383" s="40" t="str">
        <f>_xlfn.XLOOKUP(Tabla12[[#This Row],[codigo]],Tabla5[codigo],Tabla5[Cargo])</f>
        <v>SEC. AUX. I</v>
      </c>
      <c r="G1383" s="40" t="str">
        <f>_xlfn.XLOOKUP(Tabla12[[#This Row],[codigo]],Tabla5[codigo],Tabla5[Lugar Funciones])</f>
        <v>MINISTERIO DE CULTURA</v>
      </c>
      <c r="H1383" s="45" t="str">
        <f>Tabla12[[#This Row],[TIPO]]</f>
        <v>TRAMITE DE PENSION</v>
      </c>
      <c r="I1383" s="45" t="e">
        <f>_xlfn.XLOOKUP(Tabla12[[#This Row],[nodoc]],'[1]Temporales 2022'!$B$146:$B$362,'[1]Temporales 2022'!$F$146:$F$362)</f>
        <v>#N/A</v>
      </c>
      <c r="J1383" s="45" t="e">
        <f>_xlfn.XLOOKUP(Tabla12[[#This Row],[nodoc]],'[1]Temporales 2022'!$B$146:$B$362,'[1]Temporales 2022'!$G$146:$G$362)</f>
        <v>#N/A</v>
      </c>
      <c r="K1383" s="43">
        <v>10000</v>
      </c>
      <c r="L1383" s="46">
        <v>0</v>
      </c>
      <c r="M1383" s="45">
        <v>304</v>
      </c>
      <c r="N1383" s="45">
        <v>287</v>
      </c>
      <c r="O1383" s="44">
        <f>+Tabla12[[#This Row],[sbruto]]-Tabla12[[#This Row],[Impuesto Sobre la R]]-Tabla12[[#This Row],[Seguro Familiar de]]-Tabla12[[#This Row],[AFP]]-Tabla12[[#This Row],[sneto]]</f>
        <v>375</v>
      </c>
      <c r="P1383" s="41">
        <v>9034</v>
      </c>
      <c r="Q1383" s="15" t="str" cm="1">
        <f t="array" ref="Q1383">_xlfn.XLOOKUP(Tabla12[[#This Row],[codigo]],Tabla5[codigo],LEFT(Tabla5[Genero],1))</f>
        <v>F</v>
      </c>
      <c r="R1383" s="15" t="str">
        <f>_xlfn.XLOOKUP(Tabla12[[#This Row],[codigo]],Tabla5[codigo],Tabla5[Lugar Funciones Codigo])</f>
        <v>01.83</v>
      </c>
    </row>
    <row r="1384" spans="1:18">
      <c r="A1384" s="40" t="s">
        <v>3363</v>
      </c>
      <c r="B1384" s="40" t="str">
        <f t="shared" si="21"/>
        <v>2.1.1.3.0103103072314</v>
      </c>
      <c r="C1384" s="40" t="str">
        <f>_xlfn.XLOOKUP(A1384,ctas[Tipo Empleado],ctas[cta])</f>
        <v>2.1.1.3.01</v>
      </c>
      <c r="D1384" s="40" t="s">
        <v>3318</v>
      </c>
      <c r="E1384" s="40" t="e">
        <f>_xlfn.XLOOKUP(Tabla12[[#This Row],[codigo]],Tabla5[codigo],Tabla5[Empleado])</f>
        <v>#N/A</v>
      </c>
      <c r="F1384" s="40" t="e">
        <f>_xlfn.XLOOKUP(Tabla12[[#This Row],[codigo]],Tabla5[codigo],Tabla5[Cargo])</f>
        <v>#N/A</v>
      </c>
      <c r="G1384" s="40" t="e">
        <f>_xlfn.XLOOKUP(Tabla12[[#This Row],[codigo]],Tabla5[codigo],Tabla5[Lugar Funciones])</f>
        <v>#N/A</v>
      </c>
      <c r="H1384" s="45" t="str">
        <f>Tabla12[[#This Row],[TIPO]]</f>
        <v>TRAMITE DE PENSION</v>
      </c>
      <c r="I1384" s="45" t="e">
        <f>_xlfn.XLOOKUP(Tabla12[[#This Row],[nodoc]],'[1]Temporales 2022'!$B$146:$B$362,'[1]Temporales 2022'!$F$146:$F$362)</f>
        <v>#N/A</v>
      </c>
      <c r="J1384" s="45" t="e">
        <f>_xlfn.XLOOKUP(Tabla12[[#This Row],[nodoc]],'[1]Temporales 2022'!$B$146:$B$362,'[1]Temporales 2022'!$G$146:$G$362)</f>
        <v>#N/A</v>
      </c>
      <c r="K1384" s="43">
        <v>10000</v>
      </c>
      <c r="L1384" s="46">
        <v>0</v>
      </c>
      <c r="M1384" s="45">
        <v>304</v>
      </c>
      <c r="N1384" s="45">
        <v>287</v>
      </c>
      <c r="O1384" s="44">
        <f>+Tabla12[[#This Row],[sbruto]]-Tabla12[[#This Row],[Impuesto Sobre la R]]-Tabla12[[#This Row],[Seguro Familiar de]]-Tabla12[[#This Row],[AFP]]-Tabla12[[#This Row],[sneto]]</f>
        <v>395</v>
      </c>
      <c r="P1384" s="41">
        <v>9014</v>
      </c>
      <c r="Q1384" s="15" t="e" cm="1">
        <f t="array" ref="Q1384">_xlfn.XLOOKUP(Tabla12[[#This Row],[codigo]],Tabla5[codigo],LEFT(Tabla5[Genero],1))</f>
        <v>#N/A</v>
      </c>
      <c r="R1384" s="15" t="e">
        <f>_xlfn.XLOOKUP(Tabla12[[#This Row],[codigo]],Tabla5[codigo],Tabla5[Lugar Funciones Codigo])</f>
        <v>#N/A</v>
      </c>
    </row>
    <row r="1385" spans="1:18">
      <c r="A1385" s="40" t="s">
        <v>3363</v>
      </c>
      <c r="B1385" s="40" t="str">
        <f t="shared" si="21"/>
        <v>2.1.1.3.0100107431538</v>
      </c>
      <c r="C1385" s="40" t="str">
        <f>_xlfn.XLOOKUP(A1385,ctas[Tipo Empleado],ctas[cta])</f>
        <v>2.1.1.3.01</v>
      </c>
      <c r="D1385" s="40" t="s">
        <v>3140</v>
      </c>
      <c r="E1385" s="40" t="str">
        <f>_xlfn.XLOOKUP(Tabla12[[#This Row],[codigo]],Tabla5[codigo],Tabla5[Empleado])</f>
        <v>MERCEDES VICTORIA LAUREANO ALCANTARA</v>
      </c>
      <c r="F1385" s="40" t="str">
        <f>_xlfn.XLOOKUP(Tabla12[[#This Row],[codigo]],Tabla5[codigo],Tabla5[Cargo])</f>
        <v>ENC. LIMPIEZA</v>
      </c>
      <c r="G1385" s="40" t="str">
        <f>_xlfn.XLOOKUP(Tabla12[[#This Row],[codigo]],Tabla5[codigo],Tabla5[Lugar Funciones])</f>
        <v>MINISTERIO DE CULTURA</v>
      </c>
      <c r="H1385" s="45" t="str">
        <f>Tabla12[[#This Row],[TIPO]]</f>
        <v>TRAMITE DE PENSION</v>
      </c>
      <c r="I1385" s="45" t="e">
        <f>_xlfn.XLOOKUP(Tabla12[[#This Row],[nodoc]],'[1]Temporales 2022'!$B$146:$B$362,'[1]Temporales 2022'!$F$146:$F$362)</f>
        <v>#N/A</v>
      </c>
      <c r="J1385" s="45" t="e">
        <f>_xlfn.XLOOKUP(Tabla12[[#This Row],[nodoc]],'[1]Temporales 2022'!$B$146:$B$362,'[1]Temporales 2022'!$G$146:$G$362)</f>
        <v>#N/A</v>
      </c>
      <c r="K1385" s="43">
        <v>10000</v>
      </c>
      <c r="L1385" s="46">
        <v>0</v>
      </c>
      <c r="M1385" s="45">
        <v>304</v>
      </c>
      <c r="N1385" s="45">
        <v>287</v>
      </c>
      <c r="O1385" s="44">
        <f>+Tabla12[[#This Row],[sbruto]]-Tabla12[[#This Row],[Impuesto Sobre la R]]-Tabla12[[#This Row],[Seguro Familiar de]]-Tabla12[[#This Row],[AFP]]-Tabla12[[#This Row],[sneto]]</f>
        <v>75</v>
      </c>
      <c r="P1385" s="41">
        <v>9334</v>
      </c>
      <c r="Q1385" s="15" t="str" cm="1">
        <f t="array" ref="Q1385">_xlfn.XLOOKUP(Tabla12[[#This Row],[codigo]],Tabla5[codigo],LEFT(Tabla5[Genero],1))</f>
        <v>F</v>
      </c>
      <c r="R1385" s="15" t="str">
        <f>_xlfn.XLOOKUP(Tabla12[[#This Row],[codigo]],Tabla5[codigo],Tabla5[Lugar Funciones Codigo])</f>
        <v>01.83</v>
      </c>
    </row>
    <row r="1386" spans="1:18">
      <c r="A1386" s="40" t="s">
        <v>3363</v>
      </c>
      <c r="B1386" s="40" t="str">
        <f t="shared" si="21"/>
        <v>2.1.1.3.0100100552900</v>
      </c>
      <c r="C1386" s="40" t="str">
        <f>_xlfn.XLOOKUP(A1386,ctas[Tipo Empleado],ctas[cta])</f>
        <v>2.1.1.3.01</v>
      </c>
      <c r="D1386" s="40" t="s">
        <v>3142</v>
      </c>
      <c r="E1386" s="40" t="str">
        <f>_xlfn.XLOOKUP(Tabla12[[#This Row],[codigo]],Tabla5[codigo],Tabla5[Empleado])</f>
        <v>OLGA ALTAGRACIA PAULA RAMIREZ</v>
      </c>
      <c r="F1386" s="40" t="str">
        <f>_xlfn.XLOOKUP(Tabla12[[#This Row],[codigo]],Tabla5[codigo],Tabla5[Cargo])</f>
        <v>VIGILANTE</v>
      </c>
      <c r="G1386" s="40" t="str">
        <f>_xlfn.XLOOKUP(Tabla12[[#This Row],[codigo]],Tabla5[codigo],Tabla5[Lugar Funciones])</f>
        <v>MINISTERIO DE CULTURA</v>
      </c>
      <c r="H1386" s="45" t="str">
        <f>Tabla12[[#This Row],[TIPO]]</f>
        <v>TRAMITE DE PENSION</v>
      </c>
      <c r="I1386" s="45" t="e">
        <f>_xlfn.XLOOKUP(Tabla12[[#This Row],[nodoc]],'[1]Temporales 2022'!$B$146:$B$362,'[1]Temporales 2022'!$F$146:$F$362)</f>
        <v>#N/A</v>
      </c>
      <c r="J1386" s="45" t="e">
        <f>_xlfn.XLOOKUP(Tabla12[[#This Row],[nodoc]],'[1]Temporales 2022'!$B$146:$B$362,'[1]Temporales 2022'!$G$146:$G$362)</f>
        <v>#N/A</v>
      </c>
      <c r="K1386" s="43">
        <v>10000</v>
      </c>
      <c r="L1386" s="46">
        <v>0</v>
      </c>
      <c r="M1386" s="45">
        <v>304</v>
      </c>
      <c r="N1386" s="45">
        <v>287</v>
      </c>
      <c r="O1386" s="44">
        <f>+Tabla12[[#This Row],[sbruto]]-Tabla12[[#This Row],[Impuesto Sobre la R]]-Tabla12[[#This Row],[Seguro Familiar de]]-Tabla12[[#This Row],[AFP]]-Tabla12[[#This Row],[sneto]]</f>
        <v>75</v>
      </c>
      <c r="P1386" s="41">
        <v>9334</v>
      </c>
      <c r="Q1386" s="15" t="str" cm="1">
        <f t="array" ref="Q1386">_xlfn.XLOOKUP(Tabla12[[#This Row],[codigo]],Tabla5[codigo],LEFT(Tabla5[Genero],1))</f>
        <v>F</v>
      </c>
      <c r="R1386" s="15" t="str">
        <f>_xlfn.XLOOKUP(Tabla12[[#This Row],[codigo]],Tabla5[codigo],Tabla5[Lugar Funciones Codigo])</f>
        <v>01.83</v>
      </c>
    </row>
    <row r="1387" spans="1:18">
      <c r="A1387" s="40" t="s">
        <v>3363</v>
      </c>
      <c r="B1387" s="40" t="str">
        <f t="shared" si="21"/>
        <v>2.1.1.3.0100103167466</v>
      </c>
      <c r="C1387" s="40" t="str">
        <f>_xlfn.XLOOKUP(A1387,ctas[Tipo Empleado],ctas[cta])</f>
        <v>2.1.1.3.01</v>
      </c>
      <c r="D1387" s="40" t="s">
        <v>3319</v>
      </c>
      <c r="E1387" s="40" t="e">
        <f>_xlfn.XLOOKUP(Tabla12[[#This Row],[codigo]],Tabla5[codigo],Tabla5[Empleado])</f>
        <v>#N/A</v>
      </c>
      <c r="F1387" s="40" t="e">
        <f>_xlfn.XLOOKUP(Tabla12[[#This Row],[codigo]],Tabla5[codigo],Tabla5[Cargo])</f>
        <v>#N/A</v>
      </c>
      <c r="G1387" s="40" t="e">
        <f>_xlfn.XLOOKUP(Tabla12[[#This Row],[codigo]],Tabla5[codigo],Tabla5[Lugar Funciones])</f>
        <v>#N/A</v>
      </c>
      <c r="H1387" s="45" t="str">
        <f>Tabla12[[#This Row],[TIPO]]</f>
        <v>TRAMITE DE PENSION</v>
      </c>
      <c r="I1387" s="45" t="e">
        <f>_xlfn.XLOOKUP(Tabla12[[#This Row],[nodoc]],'[1]Temporales 2022'!$B$146:$B$362,'[1]Temporales 2022'!$F$146:$F$362)</f>
        <v>#N/A</v>
      </c>
      <c r="J1387" s="45" t="e">
        <f>_xlfn.XLOOKUP(Tabla12[[#This Row],[nodoc]],'[1]Temporales 2022'!$B$146:$B$362,'[1]Temporales 2022'!$G$146:$G$362)</f>
        <v>#N/A</v>
      </c>
      <c r="K1387" s="43">
        <v>10000</v>
      </c>
      <c r="L1387" s="46">
        <v>0</v>
      </c>
      <c r="M1387" s="45">
        <v>304</v>
      </c>
      <c r="N1387" s="45">
        <v>287</v>
      </c>
      <c r="O1387" s="44">
        <f>+Tabla12[[#This Row],[sbruto]]-Tabla12[[#This Row],[Impuesto Sobre la R]]-Tabla12[[#This Row],[Seguro Familiar de]]-Tabla12[[#This Row],[AFP]]-Tabla12[[#This Row],[sneto]]</f>
        <v>75</v>
      </c>
      <c r="P1387" s="41">
        <v>9334</v>
      </c>
      <c r="Q1387" s="15" t="e" cm="1">
        <f t="array" ref="Q1387">_xlfn.XLOOKUP(Tabla12[[#This Row],[codigo]],Tabla5[codigo],LEFT(Tabla5[Genero],1))</f>
        <v>#N/A</v>
      </c>
      <c r="R1387" s="15" t="e">
        <f>_xlfn.XLOOKUP(Tabla12[[#This Row],[codigo]],Tabla5[codigo],Tabla5[Lugar Funciones Codigo])</f>
        <v>#N/A</v>
      </c>
    </row>
    <row r="1388" spans="1:18">
      <c r="A1388" s="40" t="s">
        <v>3363</v>
      </c>
      <c r="B1388" s="40" t="str">
        <f t="shared" si="21"/>
        <v>2.1.1.3.0100100401082</v>
      </c>
      <c r="C1388" s="40" t="str">
        <f>_xlfn.XLOOKUP(A1388,ctas[Tipo Empleado],ctas[cta])</f>
        <v>2.1.1.3.01</v>
      </c>
      <c r="D1388" s="40" t="s">
        <v>3320</v>
      </c>
      <c r="E1388" s="40" t="e">
        <f>_xlfn.XLOOKUP(Tabla12[[#This Row],[codigo]],Tabla5[codigo],Tabla5[Empleado])</f>
        <v>#N/A</v>
      </c>
      <c r="F1388" s="40" t="e">
        <f>_xlfn.XLOOKUP(Tabla12[[#This Row],[codigo]],Tabla5[codigo],Tabla5[Cargo])</f>
        <v>#N/A</v>
      </c>
      <c r="G1388" s="40" t="e">
        <f>_xlfn.XLOOKUP(Tabla12[[#This Row],[codigo]],Tabla5[codigo],Tabla5[Lugar Funciones])</f>
        <v>#N/A</v>
      </c>
      <c r="H1388" s="45" t="str">
        <f>Tabla12[[#This Row],[TIPO]]</f>
        <v>TRAMITE DE PENSION</v>
      </c>
      <c r="I1388" s="45" t="e">
        <f>_xlfn.XLOOKUP(Tabla12[[#This Row],[nodoc]],'[1]Temporales 2022'!$B$146:$B$362,'[1]Temporales 2022'!$F$146:$F$362)</f>
        <v>#N/A</v>
      </c>
      <c r="J1388" s="45" t="e">
        <f>_xlfn.XLOOKUP(Tabla12[[#This Row],[nodoc]],'[1]Temporales 2022'!$B$146:$B$362,'[1]Temporales 2022'!$G$146:$G$362)</f>
        <v>#N/A</v>
      </c>
      <c r="K1388" s="43">
        <v>10000</v>
      </c>
      <c r="L1388" s="46">
        <v>0</v>
      </c>
      <c r="M1388" s="45">
        <v>304</v>
      </c>
      <c r="N1388" s="45">
        <v>287</v>
      </c>
      <c r="O1388" s="44">
        <f>+Tabla12[[#This Row],[sbruto]]-Tabla12[[#This Row],[Impuesto Sobre la R]]-Tabla12[[#This Row],[Seguro Familiar de]]-Tabla12[[#This Row],[AFP]]-Tabla12[[#This Row],[sneto]]</f>
        <v>375</v>
      </c>
      <c r="P1388" s="41">
        <v>9034</v>
      </c>
      <c r="Q1388" s="15" t="e" cm="1">
        <f t="array" ref="Q1388">_xlfn.XLOOKUP(Tabla12[[#This Row],[codigo]],Tabla5[codigo],LEFT(Tabla5[Genero],1))</f>
        <v>#N/A</v>
      </c>
      <c r="R1388" s="15" t="e">
        <f>_xlfn.XLOOKUP(Tabla12[[#This Row],[codigo]],Tabla5[codigo],Tabla5[Lugar Funciones Codigo])</f>
        <v>#N/A</v>
      </c>
    </row>
    <row r="1389" spans="1:18">
      <c r="A1389" s="40" t="s">
        <v>3363</v>
      </c>
      <c r="B1389" s="40" t="str">
        <f t="shared" si="21"/>
        <v>2.1.1.3.0100102447216</v>
      </c>
      <c r="C1389" s="40" t="str">
        <f>_xlfn.XLOOKUP(A1389,ctas[Tipo Empleado],ctas[cta])</f>
        <v>2.1.1.3.01</v>
      </c>
      <c r="D1389" s="40" t="s">
        <v>3143</v>
      </c>
      <c r="E1389" s="40" t="str">
        <f>_xlfn.XLOOKUP(Tabla12[[#This Row],[codigo]],Tabla5[codigo],Tabla5[Empleado])</f>
        <v>RAFAEL ABREU JESUS</v>
      </c>
      <c r="F1389" s="40" t="str">
        <f>_xlfn.XLOOKUP(Tabla12[[#This Row],[codigo]],Tabla5[codigo],Tabla5[Cargo])</f>
        <v>CHOFER I</v>
      </c>
      <c r="G1389" s="40" t="str">
        <f>_xlfn.XLOOKUP(Tabla12[[#This Row],[codigo]],Tabla5[codigo],Tabla5[Lugar Funciones])</f>
        <v>MINISTERIO DE CULTURA</v>
      </c>
      <c r="H1389" s="45" t="str">
        <f>Tabla12[[#This Row],[TIPO]]</f>
        <v>TRAMITE DE PENSION</v>
      </c>
      <c r="I1389" s="45" t="e">
        <f>_xlfn.XLOOKUP(Tabla12[[#This Row],[nodoc]],'[1]Temporales 2022'!$B$146:$B$362,'[1]Temporales 2022'!$F$146:$F$362)</f>
        <v>#N/A</v>
      </c>
      <c r="J1389" s="45" t="e">
        <f>_xlfn.XLOOKUP(Tabla12[[#This Row],[nodoc]],'[1]Temporales 2022'!$B$146:$B$362,'[1]Temporales 2022'!$G$146:$G$362)</f>
        <v>#N/A</v>
      </c>
      <c r="K1389" s="43">
        <v>10000</v>
      </c>
      <c r="L1389" s="46">
        <v>0</v>
      </c>
      <c r="M1389" s="45">
        <v>304</v>
      </c>
      <c r="N1389" s="45">
        <v>287</v>
      </c>
      <c r="O1389" s="44">
        <f>+Tabla12[[#This Row],[sbruto]]-Tabla12[[#This Row],[Impuesto Sobre la R]]-Tabla12[[#This Row],[Seguro Familiar de]]-Tabla12[[#This Row],[AFP]]-Tabla12[[#This Row],[sneto]]</f>
        <v>4216.99</v>
      </c>
      <c r="P1389" s="41">
        <v>5192.01</v>
      </c>
      <c r="Q1389" s="15" t="str" cm="1">
        <f t="array" ref="Q1389">_xlfn.XLOOKUP(Tabla12[[#This Row],[codigo]],Tabla5[codigo],LEFT(Tabla5[Genero],1))</f>
        <v>M</v>
      </c>
      <c r="R1389" s="15" t="str">
        <f>_xlfn.XLOOKUP(Tabla12[[#This Row],[codigo]],Tabla5[codigo],Tabla5[Lugar Funciones Codigo])</f>
        <v>01.83</v>
      </c>
    </row>
    <row r="1390" spans="1:18">
      <c r="A1390" s="40" t="s">
        <v>3363</v>
      </c>
      <c r="B1390" s="40" t="str">
        <f t="shared" si="21"/>
        <v>2.1.1.3.0100103404737</v>
      </c>
      <c r="C1390" s="40" t="str">
        <f>_xlfn.XLOOKUP(A1390,ctas[Tipo Empleado],ctas[cta])</f>
        <v>2.1.1.3.01</v>
      </c>
      <c r="D1390" s="40" t="s">
        <v>3145</v>
      </c>
      <c r="E1390" s="40" t="str">
        <f>_xlfn.XLOOKUP(Tabla12[[#This Row],[codigo]],Tabla5[codigo],Tabla5[Empleado])</f>
        <v>RAFAEL ENRIQUE RAMIREZ</v>
      </c>
      <c r="F1390" s="40" t="str">
        <f>_xlfn.XLOOKUP(Tabla12[[#This Row],[codigo]],Tabla5[codigo],Tabla5[Cargo])</f>
        <v>VIGILANTE</v>
      </c>
      <c r="G1390" s="40" t="str">
        <f>_xlfn.XLOOKUP(Tabla12[[#This Row],[codigo]],Tabla5[codigo],Tabla5[Lugar Funciones])</f>
        <v>MINISTERIO DE CULTURA</v>
      </c>
      <c r="H1390" s="45" t="str">
        <f>Tabla12[[#This Row],[TIPO]]</f>
        <v>TRAMITE DE PENSION</v>
      </c>
      <c r="I1390" s="45" t="e">
        <f>_xlfn.XLOOKUP(Tabla12[[#This Row],[nodoc]],'[1]Temporales 2022'!$B$146:$B$362,'[1]Temporales 2022'!$F$146:$F$362)</f>
        <v>#N/A</v>
      </c>
      <c r="J1390" s="45" t="e">
        <f>_xlfn.XLOOKUP(Tabla12[[#This Row],[nodoc]],'[1]Temporales 2022'!$B$146:$B$362,'[1]Temporales 2022'!$G$146:$G$362)</f>
        <v>#N/A</v>
      </c>
      <c r="K1390" s="43">
        <v>10000</v>
      </c>
      <c r="L1390" s="46">
        <v>0</v>
      </c>
      <c r="M1390" s="45">
        <v>304</v>
      </c>
      <c r="N1390" s="45">
        <v>287</v>
      </c>
      <c r="O1390" s="44">
        <f>+Tabla12[[#This Row],[sbruto]]-Tabla12[[#This Row],[Impuesto Sobre la R]]-Tabla12[[#This Row],[Seguro Familiar de]]-Tabla12[[#This Row],[AFP]]-Tabla12[[#This Row],[sneto]]</f>
        <v>1971</v>
      </c>
      <c r="P1390" s="41">
        <v>7438</v>
      </c>
      <c r="Q1390" s="15" t="str" cm="1">
        <f t="array" ref="Q1390">_xlfn.XLOOKUP(Tabla12[[#This Row],[codigo]],Tabla5[codigo],LEFT(Tabla5[Genero],1))</f>
        <v>M</v>
      </c>
      <c r="R1390" s="15" t="str">
        <f>_xlfn.XLOOKUP(Tabla12[[#This Row],[codigo]],Tabla5[codigo],Tabla5[Lugar Funciones Codigo])</f>
        <v>01.83</v>
      </c>
    </row>
    <row r="1391" spans="1:18">
      <c r="A1391" s="40" t="s">
        <v>3363</v>
      </c>
      <c r="B1391" s="40" t="str">
        <f t="shared" si="21"/>
        <v>2.1.1.3.0100109872143</v>
      </c>
      <c r="C1391" s="40" t="str">
        <f>_xlfn.XLOOKUP(A1391,ctas[Tipo Empleado],ctas[cta])</f>
        <v>2.1.1.3.01</v>
      </c>
      <c r="D1391" s="40" t="s">
        <v>1650</v>
      </c>
      <c r="E1391" s="40" t="str">
        <f>_xlfn.XLOOKUP(Tabla12[[#This Row],[codigo]],Tabla5[codigo],Tabla5[Empleado])</f>
        <v>ROSA NAVARRO</v>
      </c>
      <c r="F1391" s="40" t="str">
        <f>_xlfn.XLOOKUP(Tabla12[[#This Row],[codigo]],Tabla5[codigo],Tabla5[Cargo])</f>
        <v>VIGILANTE</v>
      </c>
      <c r="G1391" s="40" t="str">
        <f>_xlfn.XLOOKUP(Tabla12[[#This Row],[codigo]],Tabla5[codigo],Tabla5[Lugar Funciones])</f>
        <v>MINISTERIO DE CULTURA</v>
      </c>
      <c r="H1391" s="45" t="str">
        <f>Tabla12[[#This Row],[TIPO]]</f>
        <v>TRAMITE DE PENSION</v>
      </c>
      <c r="I1391" s="45" t="e">
        <f>_xlfn.XLOOKUP(Tabla12[[#This Row],[nodoc]],'[1]Temporales 2022'!$B$146:$B$362,'[1]Temporales 2022'!$F$146:$F$362)</f>
        <v>#N/A</v>
      </c>
      <c r="J1391" s="45" t="e">
        <f>_xlfn.XLOOKUP(Tabla12[[#This Row],[nodoc]],'[1]Temporales 2022'!$B$146:$B$362,'[1]Temporales 2022'!$G$146:$G$362)</f>
        <v>#N/A</v>
      </c>
      <c r="K1391" s="43">
        <v>10000</v>
      </c>
      <c r="L1391" s="46">
        <v>0</v>
      </c>
      <c r="M1391" s="45">
        <v>304</v>
      </c>
      <c r="N1391" s="45">
        <v>287</v>
      </c>
      <c r="O1391" s="44">
        <f>+Tabla12[[#This Row],[sbruto]]-Tabla12[[#This Row],[Impuesto Sobre la R]]-Tabla12[[#This Row],[Seguro Familiar de]]-Tabla12[[#This Row],[AFP]]-Tabla12[[#This Row],[sneto]]</f>
        <v>375</v>
      </c>
      <c r="P1391" s="41">
        <v>9034</v>
      </c>
      <c r="Q1391" s="15" t="str" cm="1">
        <f t="array" ref="Q1391">_xlfn.XLOOKUP(Tabla12[[#This Row],[codigo]],Tabla5[codigo],LEFT(Tabla5[Genero],1))</f>
        <v>F</v>
      </c>
      <c r="R1391" s="15" t="str">
        <f>_xlfn.XLOOKUP(Tabla12[[#This Row],[codigo]],Tabla5[codigo],Tabla5[Lugar Funciones Codigo])</f>
        <v>01.83</v>
      </c>
    </row>
    <row r="1392" spans="1:18">
      <c r="A1392" s="40" t="s">
        <v>3363</v>
      </c>
      <c r="B1392" s="40" t="str">
        <f t="shared" si="21"/>
        <v>2.1.1.3.0100102601978</v>
      </c>
      <c r="C1392" s="40" t="str">
        <f>_xlfn.XLOOKUP(A1392,ctas[Tipo Empleado],ctas[cta])</f>
        <v>2.1.1.3.01</v>
      </c>
      <c r="D1392" s="40" t="s">
        <v>3321</v>
      </c>
      <c r="E1392" s="40" t="e">
        <f>_xlfn.XLOOKUP(Tabla12[[#This Row],[codigo]],Tabla5[codigo],Tabla5[Empleado])</f>
        <v>#N/A</v>
      </c>
      <c r="F1392" s="40" t="e">
        <f>_xlfn.XLOOKUP(Tabla12[[#This Row],[codigo]],Tabla5[codigo],Tabla5[Cargo])</f>
        <v>#N/A</v>
      </c>
      <c r="G1392" s="40" t="e">
        <f>_xlfn.XLOOKUP(Tabla12[[#This Row],[codigo]],Tabla5[codigo],Tabla5[Lugar Funciones])</f>
        <v>#N/A</v>
      </c>
      <c r="H1392" s="45" t="str">
        <f>Tabla12[[#This Row],[TIPO]]</f>
        <v>TRAMITE DE PENSION</v>
      </c>
      <c r="I1392" s="45" t="e">
        <f>_xlfn.XLOOKUP(Tabla12[[#This Row],[nodoc]],'[1]Temporales 2022'!$B$146:$B$362,'[1]Temporales 2022'!$F$146:$F$362)</f>
        <v>#N/A</v>
      </c>
      <c r="J1392" s="45" t="e">
        <f>_xlfn.XLOOKUP(Tabla12[[#This Row],[nodoc]],'[1]Temporales 2022'!$B$146:$B$362,'[1]Temporales 2022'!$G$146:$G$362)</f>
        <v>#N/A</v>
      </c>
      <c r="K1392" s="43">
        <v>10000</v>
      </c>
      <c r="L1392" s="46">
        <v>0</v>
      </c>
      <c r="M1392" s="45">
        <v>304</v>
      </c>
      <c r="N1392" s="45">
        <v>287</v>
      </c>
      <c r="O1392" s="44">
        <f>+Tabla12[[#This Row],[sbruto]]-Tabla12[[#This Row],[Impuesto Sobre la R]]-Tabla12[[#This Row],[Seguro Familiar de]]-Tabla12[[#This Row],[AFP]]-Tabla12[[#This Row],[sneto]]</f>
        <v>575</v>
      </c>
      <c r="P1392" s="41">
        <v>8834</v>
      </c>
      <c r="Q1392" s="15" t="e" cm="1">
        <f t="array" ref="Q1392">_xlfn.XLOOKUP(Tabla12[[#This Row],[codigo]],Tabla5[codigo],LEFT(Tabla5[Genero],1))</f>
        <v>#N/A</v>
      </c>
      <c r="R1392" s="15" t="e">
        <f>_xlfn.XLOOKUP(Tabla12[[#This Row],[codigo]],Tabla5[codigo],Tabla5[Lugar Funciones Codigo])</f>
        <v>#N/A</v>
      </c>
    </row>
    <row r="1393" spans="1:18">
      <c r="A1393" s="40" t="s">
        <v>3363</v>
      </c>
      <c r="B1393" s="40" t="str">
        <f t="shared" si="21"/>
        <v>2.1.1.3.0100109991505</v>
      </c>
      <c r="C1393" s="40" t="str">
        <f>_xlfn.XLOOKUP(A1393,ctas[Tipo Empleado],ctas[cta])</f>
        <v>2.1.1.3.01</v>
      </c>
      <c r="D1393" s="40" t="s">
        <v>3316</v>
      </c>
      <c r="E1393" s="40" t="e">
        <f>_xlfn.XLOOKUP(Tabla12[[#This Row],[codigo]],Tabla5[codigo],Tabla5[Empleado])</f>
        <v>#N/A</v>
      </c>
      <c r="F1393" s="40" t="e">
        <f>_xlfn.XLOOKUP(Tabla12[[#This Row],[codigo]],Tabla5[codigo],Tabla5[Cargo])</f>
        <v>#N/A</v>
      </c>
      <c r="G1393" s="40" t="e">
        <f>_xlfn.XLOOKUP(Tabla12[[#This Row],[codigo]],Tabla5[codigo],Tabla5[Lugar Funciones])</f>
        <v>#N/A</v>
      </c>
      <c r="H1393" s="45" t="str">
        <f>Tabla12[[#This Row],[TIPO]]</f>
        <v>TRAMITE DE PENSION</v>
      </c>
      <c r="I1393" s="45" t="e">
        <f>_xlfn.XLOOKUP(Tabla12[[#This Row],[nodoc]],'[1]Temporales 2022'!$B$146:$B$362,'[1]Temporales 2022'!$F$146:$F$362)</f>
        <v>#N/A</v>
      </c>
      <c r="J1393" s="45" t="e">
        <f>_xlfn.XLOOKUP(Tabla12[[#This Row],[nodoc]],'[1]Temporales 2022'!$B$146:$B$362,'[1]Temporales 2022'!$G$146:$G$362)</f>
        <v>#N/A</v>
      </c>
      <c r="K1393" s="43">
        <v>65000</v>
      </c>
      <c r="L1393" s="45">
        <v>4427.58</v>
      </c>
      <c r="M1393" s="45">
        <v>1976</v>
      </c>
      <c r="N1393" s="45">
        <v>1865.5</v>
      </c>
      <c r="O1393" s="44">
        <f>+Tabla12[[#This Row],[sbruto]]-Tabla12[[#This Row],[Impuesto Sobre la R]]-Tabla12[[#This Row],[Seguro Familiar de]]-Tabla12[[#This Row],[AFP]]-Tabla12[[#This Row],[sneto]]</f>
        <v>75</v>
      </c>
      <c r="P1393" s="41">
        <v>56655.92</v>
      </c>
      <c r="Q1393" s="15" t="e" cm="1">
        <f t="array" ref="Q1393">_xlfn.XLOOKUP(Tabla12[[#This Row],[codigo]],Tabla5[codigo],LEFT(Tabla5[Genero],1))</f>
        <v>#N/A</v>
      </c>
      <c r="R1393" s="15" t="e">
        <f>_xlfn.XLOOKUP(Tabla12[[#This Row],[codigo]],Tabla5[codigo],Tabla5[Lugar Funciones Codigo])</f>
        <v>#N/A</v>
      </c>
    </row>
    <row r="1394" spans="1:18">
      <c r="A1394" s="40" t="s">
        <v>3363</v>
      </c>
      <c r="B1394" s="40" t="str">
        <f t="shared" si="21"/>
        <v>2.1.1.3.0100100122811</v>
      </c>
      <c r="C1394" s="40" t="str">
        <f>_xlfn.XLOOKUP(A1394,ctas[Tipo Empleado],ctas[cta])</f>
        <v>2.1.1.3.01</v>
      </c>
      <c r="D1394" s="40" t="s">
        <v>3144</v>
      </c>
      <c r="E1394" s="40" t="str">
        <f>_xlfn.XLOOKUP(Tabla12[[#This Row],[codigo]],Tabla5[codigo],Tabla5[Empleado])</f>
        <v>RAFAEL BIENVENIDO PEREZ ESPINAL</v>
      </c>
      <c r="F1394" s="40" t="str">
        <f>_xlfn.XLOOKUP(Tabla12[[#This Row],[codigo]],Tabla5[codigo],Tabla5[Cargo])</f>
        <v>ENC. DEPTO. DE ACTIVO FIJO</v>
      </c>
      <c r="G1394" s="40" t="str">
        <f>_xlfn.XLOOKUP(Tabla12[[#This Row],[codigo]],Tabla5[codigo],Tabla5[Lugar Funciones])</f>
        <v>DEPARTAMENTO DE ACTIVO FIJO</v>
      </c>
      <c r="H1394" s="45" t="str">
        <f>Tabla12[[#This Row],[TIPO]]</f>
        <v>TRAMITE DE PENSION</v>
      </c>
      <c r="I1394" s="45" t="e">
        <f>_xlfn.XLOOKUP(Tabla12[[#This Row],[nodoc]],'[1]Temporales 2022'!$B$146:$B$362,'[1]Temporales 2022'!$F$146:$F$362)</f>
        <v>#N/A</v>
      </c>
      <c r="J1394" s="45" t="e">
        <f>_xlfn.XLOOKUP(Tabla12[[#This Row],[nodoc]],'[1]Temporales 2022'!$B$146:$B$362,'[1]Temporales 2022'!$G$146:$G$362)</f>
        <v>#N/A</v>
      </c>
      <c r="K1394" s="43">
        <v>21735</v>
      </c>
      <c r="L1394" s="46">
        <v>0</v>
      </c>
      <c r="M1394" s="45">
        <v>660.74</v>
      </c>
      <c r="N1394" s="45">
        <v>623.79</v>
      </c>
      <c r="O1394" s="44">
        <f>+Tabla12[[#This Row],[sbruto]]-Tabla12[[#This Row],[Impuesto Sobre la R]]-Tabla12[[#This Row],[Seguro Familiar de]]-Tabla12[[#This Row],[AFP]]-Tabla12[[#This Row],[sneto]]</f>
        <v>474.99999999999636</v>
      </c>
      <c r="P1394" s="41">
        <v>19975.47</v>
      </c>
      <c r="Q1394" s="15" t="str" cm="1">
        <f t="array" ref="Q1394">_xlfn.XLOOKUP(Tabla12[[#This Row],[codigo]],Tabla5[codigo],LEFT(Tabla5[Genero],1))</f>
        <v>M</v>
      </c>
      <c r="R1394" s="15" t="str">
        <f>_xlfn.XLOOKUP(Tabla12[[#This Row],[codigo]],Tabla5[codigo],Tabla5[Lugar Funciones Codigo])</f>
        <v>01.83.00.00.12.03</v>
      </c>
    </row>
    <row r="1395" spans="1:18">
      <c r="A1395" s="40" t="s">
        <v>3363</v>
      </c>
      <c r="B1395" s="40" t="str">
        <f t="shared" si="21"/>
        <v>2.1.1.3.0100100344571</v>
      </c>
      <c r="C1395" s="40" t="str">
        <f>_xlfn.XLOOKUP(A1395,ctas[Tipo Empleado],ctas[cta])</f>
        <v>2.1.1.3.01</v>
      </c>
      <c r="D1395" s="40" t="s">
        <v>3146</v>
      </c>
      <c r="E1395" s="40" t="str">
        <f>_xlfn.XLOOKUP(Tabla12[[#This Row],[codigo]],Tabla5[codigo],Tabla5[Empleado])</f>
        <v>RAFAEL ERNESTO JOVINE CEBALLOS</v>
      </c>
      <c r="F1395" s="40" t="str">
        <f>_xlfn.XLOOKUP(Tabla12[[#This Row],[codigo]],Tabla5[codigo],Tabla5[Cargo])</f>
        <v>AUXILIAR OFICINA</v>
      </c>
      <c r="G1395" s="40" t="str">
        <f>_xlfn.XLOOKUP(Tabla12[[#This Row],[codigo]],Tabla5[codigo],Tabla5[Lugar Funciones])</f>
        <v>DEPARTAMENTO DE ACTIVO FIJO</v>
      </c>
      <c r="H1395" s="45" t="str">
        <f>Tabla12[[#This Row],[TIPO]]</f>
        <v>TRAMITE DE PENSION</v>
      </c>
      <c r="I1395" s="45" t="e">
        <f>_xlfn.XLOOKUP(Tabla12[[#This Row],[nodoc]],'[1]Temporales 2022'!$B$146:$B$362,'[1]Temporales 2022'!$F$146:$F$362)</f>
        <v>#N/A</v>
      </c>
      <c r="J1395" s="45" t="e">
        <f>_xlfn.XLOOKUP(Tabla12[[#This Row],[nodoc]],'[1]Temporales 2022'!$B$146:$B$362,'[1]Temporales 2022'!$G$146:$G$362)</f>
        <v>#N/A</v>
      </c>
      <c r="K1395" s="43">
        <v>19000.55</v>
      </c>
      <c r="L1395" s="46">
        <v>0</v>
      </c>
      <c r="M1395" s="45">
        <v>577.62</v>
      </c>
      <c r="N1395" s="45">
        <v>545.32000000000005</v>
      </c>
      <c r="O1395" s="44">
        <f>+Tabla12[[#This Row],[sbruto]]-Tabla12[[#This Row],[Impuesto Sobre la R]]-Tabla12[[#This Row],[Seguro Familiar de]]-Tabla12[[#This Row],[AFP]]-Tabla12[[#This Row],[sneto]]</f>
        <v>75</v>
      </c>
      <c r="P1395" s="41">
        <v>17802.61</v>
      </c>
      <c r="Q1395" s="15" t="str" cm="1">
        <f t="array" ref="Q1395">_xlfn.XLOOKUP(Tabla12[[#This Row],[codigo]],Tabla5[codigo],LEFT(Tabla5[Genero],1))</f>
        <v>M</v>
      </c>
      <c r="R1395" s="15" t="str">
        <f>_xlfn.XLOOKUP(Tabla12[[#This Row],[codigo]],Tabla5[codigo],Tabla5[Lugar Funciones Codigo])</f>
        <v>01.83.00.00.12.03</v>
      </c>
    </row>
    <row r="1396" spans="1:18">
      <c r="A1396" s="40" t="s">
        <v>3363</v>
      </c>
      <c r="B1396" s="40" t="str">
        <f t="shared" si="21"/>
        <v>2.1.1.3.0105400396320</v>
      </c>
      <c r="C1396" s="40" t="str">
        <f>_xlfn.XLOOKUP(A1396,ctas[Tipo Empleado],ctas[cta])</f>
        <v>2.1.1.3.01</v>
      </c>
      <c r="D1396" s="40" t="s">
        <v>3315</v>
      </c>
      <c r="E1396" s="40" t="e">
        <f>_xlfn.XLOOKUP(Tabla12[[#This Row],[codigo]],Tabla5[codigo],Tabla5[Empleado])</f>
        <v>#N/A</v>
      </c>
      <c r="F1396" s="40" t="e">
        <f>_xlfn.XLOOKUP(Tabla12[[#This Row],[codigo]],Tabla5[codigo],Tabla5[Cargo])</f>
        <v>#N/A</v>
      </c>
      <c r="G1396" s="40" t="e">
        <f>_xlfn.XLOOKUP(Tabla12[[#This Row],[codigo]],Tabla5[codigo],Tabla5[Lugar Funciones])</f>
        <v>#N/A</v>
      </c>
      <c r="H1396" s="45" t="str">
        <f>Tabla12[[#This Row],[TIPO]]</f>
        <v>TRAMITE DE PENSION</v>
      </c>
      <c r="I1396" s="45" t="e">
        <f>_xlfn.XLOOKUP(Tabla12[[#This Row],[nodoc]],'[1]Temporales 2022'!$B$146:$B$362,'[1]Temporales 2022'!$F$146:$F$362)</f>
        <v>#N/A</v>
      </c>
      <c r="J1396" s="45" t="e">
        <f>_xlfn.XLOOKUP(Tabla12[[#This Row],[nodoc]],'[1]Temporales 2022'!$B$146:$B$362,'[1]Temporales 2022'!$G$146:$G$362)</f>
        <v>#N/A</v>
      </c>
      <c r="K1396" s="43">
        <v>35000</v>
      </c>
      <c r="L1396" s="46">
        <v>0</v>
      </c>
      <c r="M1396" s="45">
        <v>1064</v>
      </c>
      <c r="N1396" s="45">
        <v>1004.5</v>
      </c>
      <c r="O1396" s="44">
        <f>+Tabla12[[#This Row],[sbruto]]-Tabla12[[#This Row],[Impuesto Sobre la R]]-Tabla12[[#This Row],[Seguro Familiar de]]-Tabla12[[#This Row],[AFP]]-Tabla12[[#This Row],[sneto]]</f>
        <v>25</v>
      </c>
      <c r="P1396" s="41">
        <v>32906.5</v>
      </c>
      <c r="Q1396" s="15" t="e" cm="1">
        <f t="array" ref="Q1396">_xlfn.XLOOKUP(Tabla12[[#This Row],[codigo]],Tabla5[codigo],LEFT(Tabla5[Genero],1))</f>
        <v>#N/A</v>
      </c>
      <c r="R1396" s="15" t="e">
        <f>_xlfn.XLOOKUP(Tabla12[[#This Row],[codigo]],Tabla5[codigo],Tabla5[Lugar Funciones Codigo])</f>
        <v>#N/A</v>
      </c>
    </row>
    <row r="1397" spans="1:18">
      <c r="A1397" s="40" t="s">
        <v>3363</v>
      </c>
      <c r="B1397" s="40" t="str">
        <f t="shared" si="21"/>
        <v>2.1.1.3.0103100157175</v>
      </c>
      <c r="C1397" s="40" t="str">
        <f>_xlfn.XLOOKUP(A1397,ctas[Tipo Empleado],ctas[cta])</f>
        <v>2.1.1.3.01</v>
      </c>
      <c r="D1397" s="40" t="s">
        <v>3141</v>
      </c>
      <c r="E1397" s="40" t="str">
        <f>_xlfn.XLOOKUP(Tabla12[[#This Row],[codigo]],Tabla5[codigo],Tabla5[Empleado])</f>
        <v>OLGA ALTAGRACIA BALBUENA REYES</v>
      </c>
      <c r="F1397" s="40" t="str">
        <f>_xlfn.XLOOKUP(Tabla12[[#This Row],[codigo]],Tabla5[codigo],Tabla5[Cargo])</f>
        <v>CONSERJE</v>
      </c>
      <c r="G1397" s="40" t="str">
        <f>_xlfn.XLOOKUP(Tabla12[[#This Row],[codigo]],Tabla5[codigo],Tabla5[Lugar Funciones])</f>
        <v>GRAN TEATRO DEL CIBAO</v>
      </c>
      <c r="H1397" s="45" t="str">
        <f>Tabla12[[#This Row],[TIPO]]</f>
        <v>TRAMITE DE PENSION</v>
      </c>
      <c r="I1397" s="45" t="e">
        <f>_xlfn.XLOOKUP(Tabla12[[#This Row],[nodoc]],'[1]Temporales 2022'!$B$146:$B$362,'[1]Temporales 2022'!$F$146:$F$362)</f>
        <v>#N/A</v>
      </c>
      <c r="J1397" s="45" t="e">
        <f>_xlfn.XLOOKUP(Tabla12[[#This Row],[nodoc]],'[1]Temporales 2022'!$B$146:$B$362,'[1]Temporales 2022'!$G$146:$G$362)</f>
        <v>#N/A</v>
      </c>
      <c r="K1397" s="43">
        <v>15000</v>
      </c>
      <c r="L1397" s="46">
        <v>0</v>
      </c>
      <c r="M1397" s="45">
        <v>456</v>
      </c>
      <c r="N1397" s="45">
        <v>430.5</v>
      </c>
      <c r="O1397" s="44">
        <f>+Tabla12[[#This Row],[sbruto]]-Tabla12[[#This Row],[Impuesto Sobre la R]]-Tabla12[[#This Row],[Seguro Familiar de]]-Tabla12[[#This Row],[AFP]]-Tabla12[[#This Row],[sneto]]</f>
        <v>25</v>
      </c>
      <c r="P1397" s="41">
        <v>14088.5</v>
      </c>
      <c r="Q1397" s="15" t="str" cm="1">
        <f t="array" ref="Q1397">_xlfn.XLOOKUP(Tabla12[[#This Row],[codigo]],Tabla5[codigo],LEFT(Tabla5[Genero],1))</f>
        <v>F</v>
      </c>
      <c r="R1397" s="15" t="str">
        <f>_xlfn.XLOOKUP(Tabla12[[#This Row],[codigo]],Tabla5[codigo],Tabla5[Lugar Funciones Codigo])</f>
        <v>01.83.02.00.02</v>
      </c>
    </row>
    <row r="1398" spans="1:18">
      <c r="A1398" s="40" t="s">
        <v>3363</v>
      </c>
      <c r="B1398" s="40" t="str">
        <f t="shared" si="21"/>
        <v>2.1.1.3.0100106133812</v>
      </c>
      <c r="C1398" s="40" t="str">
        <f>_xlfn.XLOOKUP(A1398,ctas[Tipo Empleado],ctas[cta])</f>
        <v>2.1.1.3.01</v>
      </c>
      <c r="D1398" s="40" t="s">
        <v>1495</v>
      </c>
      <c r="E1398" s="40" t="str">
        <f>_xlfn.XLOOKUP(Tabla12[[#This Row],[codigo]],Tabla5[codigo],Tabla5[Empleado])</f>
        <v>HIPOLITO JAQUEZ</v>
      </c>
      <c r="F1398" s="40" t="str">
        <f>_xlfn.XLOOKUP(Tabla12[[#This Row],[codigo]],Tabla5[codigo],Tabla5[Cargo])</f>
        <v>CONSERJE</v>
      </c>
      <c r="G1398" s="40" t="str">
        <f>_xlfn.XLOOKUP(Tabla12[[#This Row],[codigo]],Tabla5[codigo],Tabla5[Lugar Funciones])</f>
        <v>DIRECCION GENERAL DE MUSEOS</v>
      </c>
      <c r="H1398" s="45" t="str">
        <f>Tabla12[[#This Row],[TIPO]]</f>
        <v>TRAMITE DE PENSION</v>
      </c>
      <c r="I1398" s="45" t="e">
        <f>_xlfn.XLOOKUP(Tabla12[[#This Row],[nodoc]],'[1]Temporales 2022'!$B$146:$B$362,'[1]Temporales 2022'!$F$146:$F$362)</f>
        <v>#N/A</v>
      </c>
      <c r="J1398" s="45" t="e">
        <f>_xlfn.XLOOKUP(Tabla12[[#This Row],[nodoc]],'[1]Temporales 2022'!$B$146:$B$362,'[1]Temporales 2022'!$G$146:$G$362)</f>
        <v>#N/A</v>
      </c>
      <c r="K1398" s="43">
        <v>16500</v>
      </c>
      <c r="L1398" s="46">
        <v>0</v>
      </c>
      <c r="M1398" s="45">
        <v>501.6</v>
      </c>
      <c r="N1398" s="45">
        <v>473.55</v>
      </c>
      <c r="O1398" s="44">
        <f>+Tabla12[[#This Row],[sbruto]]-Tabla12[[#This Row],[Impuesto Sobre la R]]-Tabla12[[#This Row],[Seguro Familiar de]]-Tabla12[[#This Row],[AFP]]-Tabla12[[#This Row],[sneto]]</f>
        <v>25</v>
      </c>
      <c r="P1398" s="41">
        <v>15499.85</v>
      </c>
      <c r="Q1398" s="15" t="str" cm="1">
        <f t="array" ref="Q1398">_xlfn.XLOOKUP(Tabla12[[#This Row],[codigo]],Tabla5[codigo],LEFT(Tabla5[Genero],1))</f>
        <v>M</v>
      </c>
      <c r="R1398" s="15" t="str">
        <f>_xlfn.XLOOKUP(Tabla12[[#This Row],[codigo]],Tabla5[codigo],Tabla5[Lugar Funciones Codigo])</f>
        <v>01.83.03.04</v>
      </c>
    </row>
    <row r="1399" spans="1:18">
      <c r="A1399" s="40" t="s">
        <v>3363</v>
      </c>
      <c r="B1399" s="40" t="str">
        <f t="shared" si="21"/>
        <v>2.1.1.3.0100103549812</v>
      </c>
      <c r="C1399" s="40" t="str">
        <f>_xlfn.XLOOKUP(A1399,ctas[Tipo Empleado],ctas[cta])</f>
        <v>2.1.1.3.01</v>
      </c>
      <c r="D1399" s="40" t="s">
        <v>3132</v>
      </c>
      <c r="E1399" s="40" t="str">
        <f>_xlfn.XLOOKUP(Tabla12[[#This Row],[codigo]],Tabla5[codigo],Tabla5[Empleado])</f>
        <v>BERNARDINA SANTANA</v>
      </c>
      <c r="F1399" s="40" t="str">
        <f>_xlfn.XLOOKUP(Tabla12[[#This Row],[codigo]],Tabla5[codigo],Tabla5[Cargo])</f>
        <v>SECRETARIA AUXILIAR</v>
      </c>
      <c r="G1399" s="40" t="str">
        <f>_xlfn.XLOOKUP(Tabla12[[#This Row],[codigo]],Tabla5[codigo],Tabla5[Lugar Funciones])</f>
        <v>DIRECCION DE PARTICIPACION POPULAR</v>
      </c>
      <c r="H1399" s="45" t="str">
        <f>Tabla12[[#This Row],[TIPO]]</f>
        <v>TRAMITE DE PENSION</v>
      </c>
      <c r="I1399" s="45" t="e">
        <f>_xlfn.XLOOKUP(Tabla12[[#This Row],[nodoc]],'[1]Temporales 2022'!$B$146:$B$362,'[1]Temporales 2022'!$F$146:$F$362)</f>
        <v>#N/A</v>
      </c>
      <c r="J1399" s="45" t="e">
        <f>_xlfn.XLOOKUP(Tabla12[[#This Row],[nodoc]],'[1]Temporales 2022'!$B$146:$B$362,'[1]Temporales 2022'!$G$146:$G$362)</f>
        <v>#N/A</v>
      </c>
      <c r="K1399" s="43">
        <v>10000</v>
      </c>
      <c r="L1399" s="46">
        <v>0</v>
      </c>
      <c r="M1399" s="45">
        <v>304</v>
      </c>
      <c r="N1399" s="45">
        <v>287</v>
      </c>
      <c r="O1399" s="44">
        <f>+Tabla12[[#This Row],[sbruto]]-Tabla12[[#This Row],[Impuesto Sobre la R]]-Tabla12[[#This Row],[Seguro Familiar de]]-Tabla12[[#This Row],[AFP]]-Tabla12[[#This Row],[sneto]]</f>
        <v>1425.12</v>
      </c>
      <c r="P1399" s="41">
        <v>7983.88</v>
      </c>
      <c r="Q1399" s="15" t="str" cm="1">
        <f t="array" ref="Q1399">_xlfn.XLOOKUP(Tabla12[[#This Row],[codigo]],Tabla5[codigo],LEFT(Tabla5[Genero],1))</f>
        <v>F</v>
      </c>
      <c r="R1399" s="15" t="str">
        <f>_xlfn.XLOOKUP(Tabla12[[#This Row],[codigo]],Tabla5[codigo],Tabla5[Lugar Funciones Codigo])</f>
        <v>01.83.04.00.02</v>
      </c>
    </row>
  </sheetData>
  <phoneticPr fontId="14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79A9-7931-4CB6-BA90-2A311326C204}">
  <dimension ref="A1:H214"/>
  <sheetViews>
    <sheetView workbookViewId="0"/>
  </sheetViews>
  <sheetFormatPr baseColWidth="10" defaultRowHeight="15"/>
  <cols>
    <col min="1" max="1" width="43.7109375" customWidth="1"/>
    <col min="3" max="3" width="10.7109375" bestFit="1" customWidth="1"/>
    <col min="4" max="4" width="26.28515625" customWidth="1"/>
    <col min="7" max="7" width="36.42578125" bestFit="1" customWidth="1"/>
    <col min="8" max="8" width="53.28515625" bestFit="1" customWidth="1"/>
  </cols>
  <sheetData>
    <row r="1" spans="1:8">
      <c r="A1" t="s">
        <v>1986</v>
      </c>
      <c r="B1" t="s">
        <v>3366</v>
      </c>
    </row>
    <row r="2" spans="1:8">
      <c r="A2" t="s">
        <v>3333</v>
      </c>
      <c r="B2" t="s">
        <v>3367</v>
      </c>
    </row>
    <row r="3" spans="1:8">
      <c r="A3" t="s">
        <v>11</v>
      </c>
      <c r="B3" t="s">
        <v>3368</v>
      </c>
    </row>
    <row r="4" spans="1:8">
      <c r="A4" t="s">
        <v>3357</v>
      </c>
      <c r="B4" t="s">
        <v>3369</v>
      </c>
    </row>
    <row r="5" spans="1:8">
      <c r="A5" t="s">
        <v>3363</v>
      </c>
      <c r="B5" t="s">
        <v>3370</v>
      </c>
    </row>
    <row r="8" spans="1:8">
      <c r="G8" t="s">
        <v>3472</v>
      </c>
      <c r="H8" t="s">
        <v>2</v>
      </c>
    </row>
    <row r="9" spans="1:8">
      <c r="A9" t="s">
        <v>1721</v>
      </c>
      <c r="B9" t="s">
        <v>1067</v>
      </c>
      <c r="C9" t="s">
        <v>1068</v>
      </c>
      <c r="G9" t="s">
        <v>809</v>
      </c>
      <c r="H9" t="s">
        <v>1670</v>
      </c>
    </row>
    <row r="10" spans="1:8" hidden="1">
      <c r="A10" t="s">
        <v>1641</v>
      </c>
      <c r="B10" s="55">
        <v>44593</v>
      </c>
      <c r="C10" s="55">
        <v>44774</v>
      </c>
      <c r="G10" t="s">
        <v>809</v>
      </c>
      <c r="H10" t="s">
        <v>965</v>
      </c>
    </row>
    <row r="11" spans="1:8" hidden="1">
      <c r="A11" t="s">
        <v>1681</v>
      </c>
      <c r="B11" s="55">
        <v>44621</v>
      </c>
      <c r="C11" s="55">
        <v>44805</v>
      </c>
      <c r="G11" t="s">
        <v>809</v>
      </c>
      <c r="H11" t="s">
        <v>1248</v>
      </c>
    </row>
    <row r="12" spans="1:8" hidden="1">
      <c r="A12" t="s">
        <v>1950</v>
      </c>
      <c r="B12" s="55">
        <v>44682</v>
      </c>
      <c r="C12" s="55">
        <v>44866</v>
      </c>
      <c r="G12" t="s">
        <v>809</v>
      </c>
      <c r="H12" t="s">
        <v>127</v>
      </c>
    </row>
    <row r="13" spans="1:8" hidden="1">
      <c r="A13" t="s">
        <v>1683</v>
      </c>
      <c r="B13" s="55">
        <v>44621</v>
      </c>
      <c r="C13" s="55">
        <v>44805</v>
      </c>
      <c r="G13" t="s">
        <v>809</v>
      </c>
      <c r="H13" t="s">
        <v>61</v>
      </c>
    </row>
    <row r="14" spans="1:8" hidden="1">
      <c r="A14" t="s">
        <v>1236</v>
      </c>
      <c r="B14" s="55">
        <v>44682</v>
      </c>
      <c r="C14" s="55">
        <v>44866</v>
      </c>
      <c r="G14" t="s">
        <v>809</v>
      </c>
      <c r="H14" t="s">
        <v>404</v>
      </c>
    </row>
    <row r="15" spans="1:8" hidden="1">
      <c r="A15" t="s">
        <v>1952</v>
      </c>
      <c r="B15" s="55">
        <v>44682</v>
      </c>
      <c r="C15" s="55">
        <v>44866</v>
      </c>
      <c r="G15" t="s">
        <v>809</v>
      </c>
      <c r="H15" t="s">
        <v>808</v>
      </c>
    </row>
    <row r="16" spans="1:8" hidden="1">
      <c r="A16" t="s">
        <v>1953</v>
      </c>
      <c r="B16" s="55">
        <v>44682</v>
      </c>
      <c r="C16" s="55">
        <v>44866</v>
      </c>
      <c r="G16" t="s">
        <v>152</v>
      </c>
      <c r="H16" t="s">
        <v>103</v>
      </c>
    </row>
    <row r="17" spans="1:8" hidden="1">
      <c r="A17" t="s">
        <v>1804</v>
      </c>
      <c r="B17" s="55">
        <v>44713</v>
      </c>
      <c r="C17" s="55">
        <v>44896</v>
      </c>
      <c r="G17" t="s">
        <v>152</v>
      </c>
      <c r="H17" t="s">
        <v>808</v>
      </c>
    </row>
    <row r="18" spans="1:8" hidden="1">
      <c r="A18" t="s">
        <v>1954</v>
      </c>
      <c r="B18" s="55">
        <v>44621</v>
      </c>
      <c r="C18" s="55">
        <v>44805</v>
      </c>
      <c r="G18" t="s">
        <v>152</v>
      </c>
      <c r="H18" t="s">
        <v>1239</v>
      </c>
    </row>
    <row r="19" spans="1:8" hidden="1">
      <c r="A19" t="s">
        <v>2982</v>
      </c>
      <c r="B19" s="55">
        <v>44713</v>
      </c>
      <c r="C19" s="55">
        <v>44896</v>
      </c>
      <c r="G19" t="s">
        <v>152</v>
      </c>
      <c r="H19" t="s">
        <v>1720</v>
      </c>
    </row>
    <row r="20" spans="1:8" hidden="1">
      <c r="A20" t="s">
        <v>1955</v>
      </c>
      <c r="B20" s="55">
        <v>44713</v>
      </c>
      <c r="C20" s="55">
        <v>44896</v>
      </c>
      <c r="G20" t="s">
        <v>2146</v>
      </c>
      <c r="H20" t="s">
        <v>756</v>
      </c>
    </row>
    <row r="21" spans="1:8" hidden="1">
      <c r="A21" t="s">
        <v>1957</v>
      </c>
      <c r="B21" s="55">
        <v>44682</v>
      </c>
      <c r="C21" s="55">
        <v>44866</v>
      </c>
      <c r="G21" t="s">
        <v>2146</v>
      </c>
      <c r="H21" t="s">
        <v>10</v>
      </c>
    </row>
    <row r="22" spans="1:8" hidden="1">
      <c r="A22" t="s">
        <v>1235</v>
      </c>
      <c r="B22" s="55">
        <v>44682</v>
      </c>
      <c r="C22" s="55">
        <v>44866</v>
      </c>
      <c r="G22" t="s">
        <v>2146</v>
      </c>
      <c r="H22" t="s">
        <v>8</v>
      </c>
    </row>
    <row r="23" spans="1:8" hidden="1">
      <c r="A23" t="s">
        <v>1958</v>
      </c>
      <c r="B23" s="55">
        <v>44713</v>
      </c>
      <c r="C23" s="55">
        <v>44896</v>
      </c>
      <c r="G23" t="s">
        <v>2146</v>
      </c>
      <c r="H23" t="s">
        <v>1661</v>
      </c>
    </row>
    <row r="24" spans="1:8" hidden="1">
      <c r="A24" t="s">
        <v>1234</v>
      </c>
      <c r="B24" s="55">
        <v>44682</v>
      </c>
      <c r="C24" s="55">
        <v>44866</v>
      </c>
      <c r="G24" t="s">
        <v>2146</v>
      </c>
      <c r="H24" t="s">
        <v>228</v>
      </c>
    </row>
    <row r="25" spans="1:8" hidden="1">
      <c r="A25" t="s">
        <v>1891</v>
      </c>
      <c r="B25" s="55">
        <v>44713</v>
      </c>
      <c r="C25" s="55">
        <v>44896</v>
      </c>
      <c r="G25" t="s">
        <v>2146</v>
      </c>
      <c r="H25" t="s">
        <v>134</v>
      </c>
    </row>
    <row r="26" spans="1:8" hidden="1">
      <c r="A26" t="s">
        <v>1684</v>
      </c>
      <c r="B26" s="55">
        <v>44621</v>
      </c>
      <c r="C26" s="55">
        <v>44805</v>
      </c>
      <c r="G26" t="s">
        <v>2146</v>
      </c>
      <c r="H26" t="s">
        <v>42</v>
      </c>
    </row>
    <row r="27" spans="1:8" hidden="1">
      <c r="A27" t="s">
        <v>1642</v>
      </c>
      <c r="B27" s="55">
        <v>44593</v>
      </c>
      <c r="C27" s="55">
        <v>44774</v>
      </c>
      <c r="G27" t="s">
        <v>2146</v>
      </c>
      <c r="H27" t="s">
        <v>139</v>
      </c>
    </row>
    <row r="28" spans="1:8" hidden="1">
      <c r="A28" t="s">
        <v>1685</v>
      </c>
      <c r="B28" s="55">
        <v>44621</v>
      </c>
      <c r="C28" s="55">
        <v>44805</v>
      </c>
      <c r="G28" t="s">
        <v>2146</v>
      </c>
      <c r="H28" t="s">
        <v>1112</v>
      </c>
    </row>
    <row r="29" spans="1:8" hidden="1">
      <c r="A29" t="s">
        <v>1233</v>
      </c>
      <c r="B29" s="55">
        <v>44682</v>
      </c>
      <c r="C29" s="55">
        <v>44866</v>
      </c>
      <c r="G29" t="s">
        <v>2146</v>
      </c>
      <c r="H29" t="s">
        <v>124</v>
      </c>
    </row>
    <row r="30" spans="1:8" hidden="1">
      <c r="A30" t="s">
        <v>1686</v>
      </c>
      <c r="B30" s="55">
        <v>44621</v>
      </c>
      <c r="C30" s="55">
        <v>44805</v>
      </c>
      <c r="G30" t="s">
        <v>2146</v>
      </c>
      <c r="H30" t="s">
        <v>179</v>
      </c>
    </row>
    <row r="31" spans="1:8" hidden="1">
      <c r="A31" t="s">
        <v>2003</v>
      </c>
      <c r="B31" s="55">
        <v>44682</v>
      </c>
      <c r="C31" s="55">
        <v>44866</v>
      </c>
      <c r="G31" t="s">
        <v>2146</v>
      </c>
      <c r="H31" t="s">
        <v>30</v>
      </c>
    </row>
    <row r="32" spans="1:8" hidden="1">
      <c r="A32" t="s">
        <v>2075</v>
      </c>
      <c r="B32" s="55">
        <v>44609</v>
      </c>
      <c r="C32" s="55">
        <v>44790</v>
      </c>
      <c r="G32" t="s">
        <v>2146</v>
      </c>
      <c r="H32" t="s">
        <v>27</v>
      </c>
    </row>
    <row r="33" spans="1:8" hidden="1">
      <c r="A33" t="s">
        <v>1687</v>
      </c>
      <c r="B33" s="55">
        <v>44621</v>
      </c>
      <c r="C33" s="55">
        <v>44805</v>
      </c>
      <c r="G33" t="s">
        <v>2146</v>
      </c>
      <c r="H33" t="s">
        <v>497</v>
      </c>
    </row>
    <row r="34" spans="1:8" hidden="1">
      <c r="A34" t="s">
        <v>1688</v>
      </c>
      <c r="B34" s="55">
        <v>44256</v>
      </c>
      <c r="C34" s="55">
        <v>44805</v>
      </c>
      <c r="G34" t="s">
        <v>2146</v>
      </c>
      <c r="H34" t="s">
        <v>729</v>
      </c>
    </row>
    <row r="35" spans="1:8" hidden="1">
      <c r="A35" t="s">
        <v>1232</v>
      </c>
      <c r="B35" s="55">
        <v>44682</v>
      </c>
      <c r="C35" s="55">
        <v>44866</v>
      </c>
      <c r="G35" t="s">
        <v>2146</v>
      </c>
      <c r="H35" t="s">
        <v>307</v>
      </c>
    </row>
    <row r="36" spans="1:8" hidden="1">
      <c r="A36" t="s">
        <v>1959</v>
      </c>
      <c r="B36" s="55">
        <v>44713</v>
      </c>
      <c r="C36" s="55">
        <v>44896</v>
      </c>
      <c r="G36" t="s">
        <v>2146</v>
      </c>
      <c r="H36" t="s">
        <v>305</v>
      </c>
    </row>
    <row r="37" spans="1:8" hidden="1">
      <c r="A37" t="s">
        <v>3001</v>
      </c>
      <c r="B37" s="55">
        <v>44713</v>
      </c>
      <c r="C37" s="55">
        <v>44896</v>
      </c>
      <c r="G37" t="s">
        <v>2146</v>
      </c>
      <c r="H37" t="s">
        <v>2046</v>
      </c>
    </row>
    <row r="38" spans="1:8" hidden="1">
      <c r="A38" t="s">
        <v>1836</v>
      </c>
      <c r="B38" s="55">
        <v>44713</v>
      </c>
      <c r="C38" s="55">
        <v>44896</v>
      </c>
      <c r="G38" t="s">
        <v>2146</v>
      </c>
      <c r="H38" t="s">
        <v>22</v>
      </c>
    </row>
    <row r="39" spans="1:8" hidden="1">
      <c r="A39" t="s">
        <v>810</v>
      </c>
      <c r="B39" s="55">
        <v>44713</v>
      </c>
      <c r="C39" s="55">
        <v>44896</v>
      </c>
      <c r="G39" t="s">
        <v>2146</v>
      </c>
      <c r="H39" t="s">
        <v>902</v>
      </c>
    </row>
    <row r="40" spans="1:8" hidden="1">
      <c r="A40" t="s">
        <v>1643</v>
      </c>
      <c r="B40" s="55">
        <v>44593</v>
      </c>
      <c r="C40" s="55">
        <v>44774</v>
      </c>
      <c r="G40" t="s">
        <v>2146</v>
      </c>
      <c r="H40" t="s">
        <v>465</v>
      </c>
    </row>
    <row r="41" spans="1:8" hidden="1">
      <c r="A41" t="s">
        <v>1960</v>
      </c>
      <c r="B41" s="55">
        <v>44713</v>
      </c>
      <c r="C41" s="55">
        <v>44896</v>
      </c>
      <c r="G41" t="s">
        <v>2146</v>
      </c>
      <c r="H41" t="s">
        <v>113</v>
      </c>
    </row>
    <row r="42" spans="1:8" hidden="1">
      <c r="A42" t="s">
        <v>1352</v>
      </c>
      <c r="B42" s="55">
        <v>44682</v>
      </c>
      <c r="C42" s="55">
        <v>44866</v>
      </c>
      <c r="G42" t="s">
        <v>2146</v>
      </c>
      <c r="H42" t="s">
        <v>98</v>
      </c>
    </row>
    <row r="43" spans="1:8" hidden="1">
      <c r="A43" t="s">
        <v>1689</v>
      </c>
      <c r="B43" s="55">
        <v>44621</v>
      </c>
      <c r="C43" s="55">
        <v>44805</v>
      </c>
      <c r="G43" t="s">
        <v>2146</v>
      </c>
      <c r="H43" t="s">
        <v>380</v>
      </c>
    </row>
    <row r="44" spans="1:8" hidden="1">
      <c r="A44" t="s">
        <v>1070</v>
      </c>
      <c r="B44" s="55">
        <v>44652</v>
      </c>
      <c r="C44" s="55">
        <v>44835</v>
      </c>
      <c r="G44" t="s">
        <v>2146</v>
      </c>
      <c r="H44" t="s">
        <v>1301</v>
      </c>
    </row>
    <row r="45" spans="1:8" hidden="1">
      <c r="A45" t="s">
        <v>1097</v>
      </c>
      <c r="B45" s="55">
        <v>44593</v>
      </c>
      <c r="C45" s="55">
        <v>44774</v>
      </c>
      <c r="G45" t="s">
        <v>2146</v>
      </c>
      <c r="H45" t="s">
        <v>453</v>
      </c>
    </row>
    <row r="46" spans="1:8" hidden="1">
      <c r="A46" t="s">
        <v>1961</v>
      </c>
      <c r="B46" s="55">
        <v>44682</v>
      </c>
      <c r="C46" s="55">
        <v>44866</v>
      </c>
      <c r="G46" t="s">
        <v>2146</v>
      </c>
      <c r="H46" t="s">
        <v>445</v>
      </c>
    </row>
    <row r="47" spans="1:8" hidden="1">
      <c r="A47" t="s">
        <v>2161</v>
      </c>
      <c r="B47" s="55">
        <v>44682</v>
      </c>
      <c r="C47" s="55">
        <v>44835</v>
      </c>
      <c r="G47" t="s">
        <v>2146</v>
      </c>
      <c r="H47" t="s">
        <v>530</v>
      </c>
    </row>
    <row r="48" spans="1:8" hidden="1">
      <c r="A48" t="s">
        <v>1690</v>
      </c>
      <c r="B48" s="55">
        <v>44621</v>
      </c>
      <c r="C48" s="55">
        <v>44805</v>
      </c>
      <c r="G48" t="s">
        <v>11</v>
      </c>
      <c r="H48" t="s">
        <v>1127</v>
      </c>
    </row>
    <row r="49" spans="1:8">
      <c r="A49" t="s">
        <v>1992</v>
      </c>
      <c r="B49" s="68">
        <v>44743</v>
      </c>
      <c r="C49" s="68">
        <v>44927</v>
      </c>
      <c r="G49" t="s">
        <v>11</v>
      </c>
      <c r="H49" t="s">
        <v>32</v>
      </c>
    </row>
    <row r="50" spans="1:8" hidden="1">
      <c r="A50" t="s">
        <v>1883</v>
      </c>
      <c r="B50" s="55">
        <v>44713</v>
      </c>
      <c r="C50" s="55">
        <v>44896</v>
      </c>
      <c r="G50" t="s">
        <v>11</v>
      </c>
      <c r="H50" t="s">
        <v>136</v>
      </c>
    </row>
    <row r="51" spans="1:8" hidden="1">
      <c r="A51" t="s">
        <v>1072</v>
      </c>
      <c r="B51" s="55">
        <v>44593</v>
      </c>
      <c r="C51" s="55">
        <v>44774</v>
      </c>
      <c r="G51" t="s">
        <v>11</v>
      </c>
      <c r="H51" t="s">
        <v>103</v>
      </c>
    </row>
    <row r="52" spans="1:8" hidden="1">
      <c r="A52" t="s">
        <v>2009</v>
      </c>
      <c r="B52" s="55">
        <v>44743</v>
      </c>
      <c r="C52" s="55">
        <v>44927</v>
      </c>
      <c r="G52" t="s">
        <v>11</v>
      </c>
      <c r="H52" t="s">
        <v>205</v>
      </c>
    </row>
    <row r="53" spans="1:8" hidden="1">
      <c r="A53" t="s">
        <v>1179</v>
      </c>
      <c r="B53" s="55">
        <v>44652</v>
      </c>
      <c r="C53" s="55">
        <v>44835</v>
      </c>
      <c r="G53" t="s">
        <v>11</v>
      </c>
      <c r="H53" t="s">
        <v>56</v>
      </c>
    </row>
    <row r="54" spans="1:8" hidden="1">
      <c r="A54" t="s">
        <v>1644</v>
      </c>
      <c r="B54" s="55">
        <v>44593</v>
      </c>
      <c r="C54" s="55">
        <v>44774</v>
      </c>
      <c r="G54" t="s">
        <v>11</v>
      </c>
      <c r="H54" t="s">
        <v>817</v>
      </c>
    </row>
    <row r="55" spans="1:8" hidden="1">
      <c r="B55" s="55"/>
      <c r="C55" s="55"/>
      <c r="G55" t="s">
        <v>11</v>
      </c>
      <c r="H55" t="s">
        <v>409</v>
      </c>
    </row>
    <row r="56" spans="1:8">
      <c r="A56" t="s">
        <v>3342</v>
      </c>
      <c r="B56" s="68">
        <v>44743</v>
      </c>
      <c r="C56" s="68">
        <v>44927</v>
      </c>
      <c r="G56" t="s">
        <v>11</v>
      </c>
      <c r="H56" t="s">
        <v>1334</v>
      </c>
    </row>
    <row r="57" spans="1:8" hidden="1">
      <c r="A57" t="s">
        <v>1994</v>
      </c>
      <c r="B57" s="55">
        <v>44713</v>
      </c>
      <c r="C57" s="55">
        <v>44896</v>
      </c>
      <c r="G57" t="s">
        <v>11</v>
      </c>
      <c r="H57" t="s">
        <v>1130</v>
      </c>
    </row>
    <row r="58" spans="1:8" hidden="1">
      <c r="A58" t="s">
        <v>1963</v>
      </c>
      <c r="B58" s="55">
        <v>44713</v>
      </c>
      <c r="C58" s="55">
        <v>44896</v>
      </c>
      <c r="G58" t="s">
        <v>11</v>
      </c>
      <c r="H58" t="s">
        <v>836</v>
      </c>
    </row>
    <row r="59" spans="1:8">
      <c r="A59" t="s">
        <v>1996</v>
      </c>
      <c r="B59" s="68">
        <v>44743</v>
      </c>
      <c r="C59" s="68">
        <v>44927</v>
      </c>
      <c r="G59" t="s">
        <v>11</v>
      </c>
      <c r="H59" t="s">
        <v>107</v>
      </c>
    </row>
    <row r="60" spans="1:8" hidden="1">
      <c r="A60" t="s">
        <v>1691</v>
      </c>
      <c r="B60" s="55">
        <v>44621</v>
      </c>
      <c r="C60" s="55">
        <v>44805</v>
      </c>
      <c r="G60" t="s">
        <v>11</v>
      </c>
      <c r="H60" t="s">
        <v>15</v>
      </c>
    </row>
    <row r="61" spans="1:8" hidden="1">
      <c r="A61" t="s">
        <v>1353</v>
      </c>
      <c r="B61" s="55">
        <v>44682</v>
      </c>
      <c r="C61" s="55">
        <v>44866</v>
      </c>
      <c r="G61" t="s">
        <v>11</v>
      </c>
      <c r="H61" t="s">
        <v>824</v>
      </c>
    </row>
    <row r="62" spans="1:8" hidden="1">
      <c r="A62" t="s">
        <v>1692</v>
      </c>
      <c r="B62" s="55">
        <v>44621</v>
      </c>
      <c r="C62" s="55">
        <v>44805</v>
      </c>
      <c r="G62" t="s">
        <v>11</v>
      </c>
      <c r="H62" t="s">
        <v>421</v>
      </c>
    </row>
    <row r="63" spans="1:8" hidden="1">
      <c r="A63" t="s">
        <v>1718</v>
      </c>
      <c r="B63" s="55">
        <v>44652</v>
      </c>
      <c r="C63" s="55">
        <v>44835</v>
      </c>
      <c r="G63" t="s">
        <v>11</v>
      </c>
      <c r="H63" t="s">
        <v>263</v>
      </c>
    </row>
    <row r="64" spans="1:8" hidden="1">
      <c r="A64" t="s">
        <v>1964</v>
      </c>
      <c r="B64" s="55">
        <v>44713</v>
      </c>
      <c r="C64" s="55">
        <v>44896</v>
      </c>
      <c r="G64" t="s">
        <v>11</v>
      </c>
      <c r="H64" t="s">
        <v>804</v>
      </c>
    </row>
    <row r="65" spans="1:8" hidden="1">
      <c r="A65" t="s">
        <v>1693</v>
      </c>
      <c r="B65" s="55">
        <v>44621</v>
      </c>
      <c r="C65" s="55">
        <v>44805</v>
      </c>
      <c r="G65" t="s">
        <v>11</v>
      </c>
      <c r="H65" t="s">
        <v>813</v>
      </c>
    </row>
    <row r="66" spans="1:8" hidden="1">
      <c r="A66" t="s">
        <v>1078</v>
      </c>
      <c r="B66" s="55">
        <v>44682</v>
      </c>
      <c r="C66" s="55">
        <v>44866</v>
      </c>
      <c r="G66" t="s">
        <v>11</v>
      </c>
      <c r="H66" t="s">
        <v>61</v>
      </c>
    </row>
    <row r="67" spans="1:8" hidden="1">
      <c r="B67" s="55"/>
      <c r="C67" s="55"/>
      <c r="G67" t="s">
        <v>11</v>
      </c>
      <c r="H67" t="s">
        <v>142</v>
      </c>
    </row>
    <row r="68" spans="1:8" hidden="1">
      <c r="A68" t="s">
        <v>3347</v>
      </c>
      <c r="B68" s="55">
        <v>44713</v>
      </c>
      <c r="C68" s="55">
        <v>44896</v>
      </c>
      <c r="G68" t="s">
        <v>11</v>
      </c>
      <c r="H68" t="s">
        <v>85</v>
      </c>
    </row>
    <row r="69" spans="1:8" hidden="1">
      <c r="A69" t="s">
        <v>1814</v>
      </c>
      <c r="B69" s="55">
        <v>44713</v>
      </c>
      <c r="C69" s="55">
        <v>44896</v>
      </c>
      <c r="G69" t="s">
        <v>11</v>
      </c>
      <c r="H69" t="s">
        <v>1118</v>
      </c>
    </row>
    <row r="70" spans="1:8" hidden="1">
      <c r="A70" t="s">
        <v>1991</v>
      </c>
      <c r="B70" s="55">
        <v>44713</v>
      </c>
      <c r="C70" s="55">
        <v>44896</v>
      </c>
      <c r="G70" t="s">
        <v>11</v>
      </c>
      <c r="H70" t="s">
        <v>197</v>
      </c>
    </row>
    <row r="71" spans="1:8" hidden="1">
      <c r="A71" t="s">
        <v>2162</v>
      </c>
      <c r="B71" s="55">
        <v>44652</v>
      </c>
      <c r="C71" s="55">
        <v>44835</v>
      </c>
      <c r="G71" t="s">
        <v>11</v>
      </c>
      <c r="H71" t="s">
        <v>1327</v>
      </c>
    </row>
    <row r="72" spans="1:8">
      <c r="A72" t="s">
        <v>2008</v>
      </c>
      <c r="B72" s="68">
        <v>44743</v>
      </c>
      <c r="C72" s="68">
        <v>44927</v>
      </c>
      <c r="G72" t="s">
        <v>11</v>
      </c>
      <c r="H72" t="s">
        <v>146</v>
      </c>
    </row>
    <row r="73" spans="1:8" hidden="1">
      <c r="A73" t="s">
        <v>1999</v>
      </c>
      <c r="B73" s="55">
        <v>44593</v>
      </c>
      <c r="C73" s="55">
        <v>44774</v>
      </c>
      <c r="G73" t="s">
        <v>11</v>
      </c>
      <c r="H73" t="s">
        <v>182</v>
      </c>
    </row>
    <row r="74" spans="1:8" hidden="1">
      <c r="A74" t="s">
        <v>1354</v>
      </c>
      <c r="B74" s="55">
        <v>44682</v>
      </c>
      <c r="C74" s="55">
        <v>44866</v>
      </c>
      <c r="G74" t="s">
        <v>11</v>
      </c>
      <c r="H74" t="s">
        <v>185</v>
      </c>
    </row>
    <row r="75" spans="1:8" hidden="1">
      <c r="A75" t="s">
        <v>1694</v>
      </c>
      <c r="B75" s="55">
        <v>44621</v>
      </c>
      <c r="C75" s="55">
        <v>44805</v>
      </c>
      <c r="G75" t="s">
        <v>11</v>
      </c>
      <c r="H75" t="s">
        <v>155</v>
      </c>
    </row>
    <row r="76" spans="1:8" hidden="1">
      <c r="A76" t="s">
        <v>1231</v>
      </c>
      <c r="B76" s="55">
        <v>44682</v>
      </c>
      <c r="C76" s="55">
        <v>44866</v>
      </c>
      <c r="G76" t="s">
        <v>11</v>
      </c>
      <c r="H76" t="s">
        <v>170</v>
      </c>
    </row>
    <row r="77" spans="1:8" hidden="1">
      <c r="A77" t="s">
        <v>1965</v>
      </c>
      <c r="B77" s="55">
        <v>44713</v>
      </c>
      <c r="C77" s="55">
        <v>44896</v>
      </c>
      <c r="G77" t="s">
        <v>11</v>
      </c>
      <c r="H77" t="s">
        <v>153</v>
      </c>
    </row>
    <row r="78" spans="1:8" hidden="1">
      <c r="A78" t="s">
        <v>1695</v>
      </c>
      <c r="B78" s="55">
        <v>44621</v>
      </c>
      <c r="C78" s="55">
        <v>44805</v>
      </c>
      <c r="G78" t="s">
        <v>11</v>
      </c>
      <c r="H78" t="s">
        <v>151</v>
      </c>
    </row>
    <row r="79" spans="1:8">
      <c r="A79" t="s">
        <v>2002</v>
      </c>
      <c r="B79" s="68">
        <v>44743</v>
      </c>
      <c r="C79" s="68">
        <v>44927</v>
      </c>
      <c r="G79" t="s">
        <v>11</v>
      </c>
      <c r="H79" t="s">
        <v>157</v>
      </c>
    </row>
    <row r="80" spans="1:8" hidden="1">
      <c r="A80" t="s">
        <v>1696</v>
      </c>
      <c r="B80" s="55">
        <v>44621</v>
      </c>
      <c r="C80" s="55">
        <v>44805</v>
      </c>
      <c r="G80" t="s">
        <v>11</v>
      </c>
      <c r="H80" t="s">
        <v>173</v>
      </c>
    </row>
    <row r="81" spans="1:8" hidden="1">
      <c r="A81" t="s">
        <v>1355</v>
      </c>
      <c r="B81" s="55">
        <v>44682</v>
      </c>
      <c r="C81" s="55">
        <v>44866</v>
      </c>
      <c r="G81" t="s">
        <v>11</v>
      </c>
      <c r="H81" t="s">
        <v>162</v>
      </c>
    </row>
    <row r="82" spans="1:8" hidden="1">
      <c r="A82" t="s">
        <v>1966</v>
      </c>
      <c r="B82" s="55">
        <v>44682</v>
      </c>
      <c r="C82" s="55">
        <v>44866</v>
      </c>
      <c r="G82" t="s">
        <v>11</v>
      </c>
      <c r="H82" t="s">
        <v>1132</v>
      </c>
    </row>
    <row r="83" spans="1:8" hidden="1">
      <c r="A83" t="s">
        <v>1698</v>
      </c>
      <c r="B83" s="55">
        <v>44621</v>
      </c>
      <c r="C83" s="55">
        <v>44805</v>
      </c>
      <c r="G83" t="s">
        <v>11</v>
      </c>
      <c r="H83" t="s">
        <v>242</v>
      </c>
    </row>
    <row r="84" spans="1:8" hidden="1">
      <c r="A84" t="s">
        <v>1967</v>
      </c>
      <c r="B84" s="55">
        <v>44713</v>
      </c>
      <c r="C84" s="55">
        <v>44896</v>
      </c>
      <c r="G84" t="s">
        <v>11</v>
      </c>
      <c r="H84" t="s">
        <v>280</v>
      </c>
    </row>
    <row r="85" spans="1:8">
      <c r="A85" t="s">
        <v>1998</v>
      </c>
      <c r="B85" s="68">
        <v>44743</v>
      </c>
      <c r="C85" s="68">
        <v>44927</v>
      </c>
      <c r="G85" t="s">
        <v>11</v>
      </c>
      <c r="H85" t="s">
        <v>849</v>
      </c>
    </row>
    <row r="86" spans="1:8" hidden="1">
      <c r="A86" t="s">
        <v>2011</v>
      </c>
      <c r="B86" s="55">
        <v>44621</v>
      </c>
      <c r="C86" s="55">
        <v>44805</v>
      </c>
      <c r="G86" t="s">
        <v>11</v>
      </c>
      <c r="H86" t="s">
        <v>163</v>
      </c>
    </row>
    <row r="87" spans="1:8" hidden="1">
      <c r="A87" t="s">
        <v>3048</v>
      </c>
      <c r="B87" s="55">
        <v>44713</v>
      </c>
      <c r="C87" s="55">
        <v>44896</v>
      </c>
      <c r="G87" t="s">
        <v>11</v>
      </c>
      <c r="H87" t="s">
        <v>861</v>
      </c>
    </row>
    <row r="88" spans="1:8" hidden="1">
      <c r="A88" t="s">
        <v>1645</v>
      </c>
      <c r="B88" s="55">
        <v>44593</v>
      </c>
      <c r="C88" s="55">
        <v>44774</v>
      </c>
      <c r="G88" t="s">
        <v>11</v>
      </c>
      <c r="H88" t="s">
        <v>273</v>
      </c>
    </row>
    <row r="89" spans="1:8" hidden="1">
      <c r="A89" t="s">
        <v>1968</v>
      </c>
      <c r="B89" s="55">
        <v>44713</v>
      </c>
      <c r="C89" s="55">
        <v>44896</v>
      </c>
      <c r="G89" t="s">
        <v>11</v>
      </c>
      <c r="H89" t="s">
        <v>1811</v>
      </c>
    </row>
    <row r="90" spans="1:8" hidden="1">
      <c r="A90" t="s">
        <v>3052</v>
      </c>
      <c r="B90" s="55">
        <v>44697</v>
      </c>
      <c r="C90" s="55">
        <v>44881</v>
      </c>
      <c r="G90" t="s">
        <v>11</v>
      </c>
      <c r="H90" t="s">
        <v>251</v>
      </c>
    </row>
    <row r="91" spans="1:8" hidden="1">
      <c r="A91" t="s">
        <v>2163</v>
      </c>
      <c r="B91" s="55">
        <v>44652</v>
      </c>
      <c r="C91" s="55">
        <v>44835</v>
      </c>
      <c r="G91" t="s">
        <v>11</v>
      </c>
      <c r="H91" t="s">
        <v>254</v>
      </c>
    </row>
    <row r="92" spans="1:8" hidden="1">
      <c r="A92" t="s">
        <v>2164</v>
      </c>
      <c r="B92" s="55">
        <v>44641</v>
      </c>
      <c r="C92" s="55">
        <v>44825</v>
      </c>
      <c r="G92" t="s">
        <v>11</v>
      </c>
      <c r="H92" t="s">
        <v>271</v>
      </c>
    </row>
    <row r="93" spans="1:8">
      <c r="A93" t="s">
        <v>1926</v>
      </c>
      <c r="B93" s="68">
        <v>44682</v>
      </c>
      <c r="C93" s="68">
        <v>44866</v>
      </c>
      <c r="G93" t="s">
        <v>11</v>
      </c>
      <c r="H93" t="s">
        <v>219</v>
      </c>
    </row>
    <row r="94" spans="1:8">
      <c r="A94" t="s">
        <v>2005</v>
      </c>
      <c r="B94" s="68">
        <v>44743</v>
      </c>
      <c r="C94" s="68">
        <v>44927</v>
      </c>
      <c r="G94" t="s">
        <v>11</v>
      </c>
      <c r="H94" t="s">
        <v>303</v>
      </c>
    </row>
    <row r="95" spans="1:8" hidden="1">
      <c r="A95" t="s">
        <v>1230</v>
      </c>
      <c r="B95" s="55">
        <v>44682</v>
      </c>
      <c r="C95" s="55">
        <v>44866</v>
      </c>
      <c r="G95" t="s">
        <v>11</v>
      </c>
      <c r="H95" t="s">
        <v>1274</v>
      </c>
    </row>
    <row r="96" spans="1:8" hidden="1">
      <c r="A96" t="s">
        <v>1724</v>
      </c>
      <c r="B96" s="55">
        <v>44652</v>
      </c>
      <c r="C96" s="55">
        <v>44835</v>
      </c>
      <c r="G96" t="s">
        <v>11</v>
      </c>
      <c r="H96" t="s">
        <v>1680</v>
      </c>
    </row>
    <row r="97" spans="1:8" hidden="1">
      <c r="A97" t="s">
        <v>1357</v>
      </c>
      <c r="B97" s="55">
        <v>44682</v>
      </c>
      <c r="C97" s="55">
        <v>44866</v>
      </c>
      <c r="G97" t="s">
        <v>11</v>
      </c>
      <c r="H97" t="s">
        <v>339</v>
      </c>
    </row>
    <row r="98" spans="1:8" hidden="1">
      <c r="A98" t="s">
        <v>1969</v>
      </c>
      <c r="B98" s="55">
        <v>44713</v>
      </c>
      <c r="C98" s="55">
        <v>44896</v>
      </c>
      <c r="G98" t="s">
        <v>11</v>
      </c>
      <c r="H98" t="s">
        <v>457</v>
      </c>
    </row>
    <row r="99" spans="1:8" hidden="1">
      <c r="A99" t="s">
        <v>1726</v>
      </c>
      <c r="B99" s="55">
        <v>44652</v>
      </c>
      <c r="C99" s="55">
        <v>44835</v>
      </c>
      <c r="G99" t="s">
        <v>11</v>
      </c>
      <c r="H99" t="s">
        <v>220</v>
      </c>
    </row>
    <row r="100" spans="1:8" hidden="1">
      <c r="A100" t="s">
        <v>3399</v>
      </c>
      <c r="B100" s="55">
        <v>44718</v>
      </c>
      <c r="C100" s="55">
        <v>44901</v>
      </c>
      <c r="G100" t="s">
        <v>11</v>
      </c>
      <c r="H100" t="s">
        <v>13</v>
      </c>
    </row>
    <row r="101" spans="1:8" hidden="1">
      <c r="A101" t="s">
        <v>1970</v>
      </c>
      <c r="B101" s="55">
        <v>44713</v>
      </c>
      <c r="C101" s="55">
        <v>44896</v>
      </c>
      <c r="G101" t="s">
        <v>11</v>
      </c>
      <c r="H101" t="s">
        <v>604</v>
      </c>
    </row>
    <row r="102" spans="1:8">
      <c r="A102" t="s">
        <v>1997</v>
      </c>
      <c r="B102" s="68">
        <v>44743</v>
      </c>
      <c r="C102" s="68">
        <v>44927</v>
      </c>
      <c r="G102" t="s">
        <v>11</v>
      </c>
      <c r="H102" t="s">
        <v>78</v>
      </c>
    </row>
    <row r="103" spans="1:8" hidden="1">
      <c r="A103" t="s">
        <v>2165</v>
      </c>
      <c r="B103" s="55">
        <v>44652</v>
      </c>
      <c r="C103" s="55">
        <v>44835</v>
      </c>
      <c r="G103" t="s">
        <v>11</v>
      </c>
      <c r="H103" t="s">
        <v>71</v>
      </c>
    </row>
    <row r="104" spans="1:8" hidden="1">
      <c r="A104" t="s">
        <v>1700</v>
      </c>
      <c r="B104" s="55">
        <v>44621</v>
      </c>
      <c r="C104" s="55">
        <v>44805</v>
      </c>
      <c r="G104" t="s">
        <v>11</v>
      </c>
      <c r="H104" t="s">
        <v>3351</v>
      </c>
    </row>
    <row r="105" spans="1:8" hidden="1">
      <c r="A105" t="s">
        <v>1701</v>
      </c>
      <c r="B105" s="55">
        <v>44621</v>
      </c>
      <c r="C105" s="55">
        <v>44805</v>
      </c>
      <c r="G105" t="s">
        <v>11</v>
      </c>
      <c r="H105" t="s">
        <v>400</v>
      </c>
    </row>
    <row r="106" spans="1:8" hidden="1">
      <c r="A106" t="s">
        <v>1229</v>
      </c>
      <c r="B106" s="55">
        <v>44682</v>
      </c>
      <c r="C106" s="55">
        <v>44866</v>
      </c>
      <c r="G106" t="s">
        <v>11</v>
      </c>
      <c r="H106" t="s">
        <v>413</v>
      </c>
    </row>
    <row r="107" spans="1:8" hidden="1">
      <c r="B107" s="55"/>
      <c r="C107" s="55"/>
      <c r="G107" t="s">
        <v>11</v>
      </c>
      <c r="H107" t="s">
        <v>325</v>
      </c>
    </row>
    <row r="108" spans="1:8" hidden="1">
      <c r="A108" t="s">
        <v>3458</v>
      </c>
      <c r="B108" s="55">
        <v>44621</v>
      </c>
      <c r="C108" s="55">
        <v>44805</v>
      </c>
      <c r="G108" t="s">
        <v>11</v>
      </c>
      <c r="H108" t="s">
        <v>105</v>
      </c>
    </row>
    <row r="109" spans="1:8" hidden="1">
      <c r="A109" t="s">
        <v>1971</v>
      </c>
      <c r="B109" s="55">
        <v>44652</v>
      </c>
      <c r="C109" s="55">
        <v>44835</v>
      </c>
      <c r="G109" t="s">
        <v>11</v>
      </c>
      <c r="H109" t="s">
        <v>114</v>
      </c>
    </row>
    <row r="110" spans="1:8" hidden="1">
      <c r="A110" t="s">
        <v>1358</v>
      </c>
      <c r="B110" s="55">
        <v>44682</v>
      </c>
      <c r="C110" s="55">
        <v>44866</v>
      </c>
      <c r="G110" t="s">
        <v>11</v>
      </c>
      <c r="H110" t="s">
        <v>979</v>
      </c>
    </row>
    <row r="111" spans="1:8" hidden="1">
      <c r="A111" t="s">
        <v>1646</v>
      </c>
      <c r="B111" s="55">
        <v>44593</v>
      </c>
      <c r="C111" s="55">
        <v>44774</v>
      </c>
      <c r="G111" t="s">
        <v>11</v>
      </c>
      <c r="H111" t="s">
        <v>953</v>
      </c>
    </row>
    <row r="112" spans="1:8" hidden="1">
      <c r="A112" t="s">
        <v>1817</v>
      </c>
      <c r="B112" s="55">
        <v>44713</v>
      </c>
      <c r="C112" s="55">
        <v>44896</v>
      </c>
      <c r="G112" t="s">
        <v>11</v>
      </c>
      <c r="H112" t="s">
        <v>973</v>
      </c>
    </row>
    <row r="113" spans="1:8" hidden="1">
      <c r="A113" t="s">
        <v>2072</v>
      </c>
      <c r="B113" s="55">
        <v>44634</v>
      </c>
      <c r="C113" s="55">
        <v>44818</v>
      </c>
      <c r="G113" t="s">
        <v>11</v>
      </c>
      <c r="H113" t="s">
        <v>404</v>
      </c>
    </row>
    <row r="114" spans="1:8" hidden="1">
      <c r="A114" t="s">
        <v>1972</v>
      </c>
      <c r="B114" s="55">
        <v>44713</v>
      </c>
      <c r="C114" s="55">
        <v>44896</v>
      </c>
      <c r="G114" t="s">
        <v>11</v>
      </c>
      <c r="H114" t="s">
        <v>588</v>
      </c>
    </row>
    <row r="115" spans="1:8" hidden="1">
      <c r="A115" t="s">
        <v>1183</v>
      </c>
      <c r="B115" s="55">
        <v>44652</v>
      </c>
      <c r="C115" s="55">
        <v>44835</v>
      </c>
      <c r="G115" t="s">
        <v>11</v>
      </c>
      <c r="H115" t="s">
        <v>900</v>
      </c>
    </row>
    <row r="116" spans="1:8" hidden="1">
      <c r="A116" t="s">
        <v>2166</v>
      </c>
      <c r="B116" s="55">
        <v>44684</v>
      </c>
      <c r="C116" s="55">
        <v>44868</v>
      </c>
      <c r="G116" t="s">
        <v>11</v>
      </c>
      <c r="H116" t="s">
        <v>905</v>
      </c>
    </row>
    <row r="117" spans="1:8" hidden="1">
      <c r="A117" t="s">
        <v>1702</v>
      </c>
      <c r="B117" s="55">
        <v>44621</v>
      </c>
      <c r="C117" s="55">
        <v>44805</v>
      </c>
      <c r="G117" t="s">
        <v>11</v>
      </c>
      <c r="H117" t="s">
        <v>36</v>
      </c>
    </row>
    <row r="118" spans="1:8" hidden="1">
      <c r="A118" t="s">
        <v>1973</v>
      </c>
      <c r="B118" s="55">
        <v>44682</v>
      </c>
      <c r="C118" s="55">
        <v>44866</v>
      </c>
      <c r="G118" t="s">
        <v>11</v>
      </c>
      <c r="H118" t="s">
        <v>792</v>
      </c>
    </row>
    <row r="119" spans="1:8" hidden="1">
      <c r="A119" t="s">
        <v>1703</v>
      </c>
      <c r="B119" s="55">
        <v>44621</v>
      </c>
      <c r="C119" s="55">
        <v>44805</v>
      </c>
      <c r="G119" t="s">
        <v>11</v>
      </c>
      <c r="H119" t="s">
        <v>940</v>
      </c>
    </row>
    <row r="120" spans="1:8" hidden="1">
      <c r="A120" t="s">
        <v>1098</v>
      </c>
      <c r="B120" s="55">
        <v>44682</v>
      </c>
      <c r="C120" s="55">
        <v>44866</v>
      </c>
      <c r="G120" t="s">
        <v>11</v>
      </c>
      <c r="H120" t="s">
        <v>2045</v>
      </c>
    </row>
    <row r="121" spans="1:8" hidden="1">
      <c r="A121" t="s">
        <v>1729</v>
      </c>
      <c r="B121" s="55">
        <v>44652</v>
      </c>
      <c r="C121" s="55">
        <v>44835</v>
      </c>
      <c r="G121" t="s">
        <v>11</v>
      </c>
      <c r="H121" t="s">
        <v>865</v>
      </c>
    </row>
    <row r="122" spans="1:8" hidden="1">
      <c r="A122" t="s">
        <v>1864</v>
      </c>
      <c r="B122" s="55">
        <v>44682</v>
      </c>
      <c r="C122" s="55">
        <v>44866</v>
      </c>
      <c r="G122" t="s">
        <v>11</v>
      </c>
      <c r="H122" t="s">
        <v>933</v>
      </c>
    </row>
    <row r="123" spans="1:8" hidden="1">
      <c r="A123" t="s">
        <v>1704</v>
      </c>
      <c r="B123" s="55">
        <v>44621</v>
      </c>
      <c r="C123" s="55">
        <v>44805</v>
      </c>
      <c r="G123" t="s">
        <v>11</v>
      </c>
      <c r="H123" t="s">
        <v>120</v>
      </c>
    </row>
    <row r="124" spans="1:8" hidden="1">
      <c r="A124" t="s">
        <v>1975</v>
      </c>
      <c r="B124" s="55">
        <v>44652</v>
      </c>
      <c r="C124" s="55">
        <v>44835</v>
      </c>
      <c r="G124" t="s">
        <v>11</v>
      </c>
      <c r="H124" t="s">
        <v>62</v>
      </c>
    </row>
    <row r="125" spans="1:8" hidden="1">
      <c r="A125" t="s">
        <v>1705</v>
      </c>
      <c r="B125" s="55">
        <v>44621</v>
      </c>
      <c r="C125" s="55">
        <v>44805</v>
      </c>
      <c r="G125" t="s">
        <v>11</v>
      </c>
      <c r="H125" t="s">
        <v>907</v>
      </c>
    </row>
    <row r="126" spans="1:8" hidden="1">
      <c r="B126" s="55"/>
      <c r="C126" s="55"/>
      <c r="G126" t="s">
        <v>11</v>
      </c>
      <c r="H126" t="s">
        <v>17</v>
      </c>
    </row>
    <row r="127" spans="1:8" hidden="1">
      <c r="A127" t="s">
        <v>3400</v>
      </c>
      <c r="B127" s="55">
        <v>44682</v>
      </c>
      <c r="C127" s="55">
        <v>44866</v>
      </c>
      <c r="G127" t="s">
        <v>11</v>
      </c>
      <c r="H127" t="s">
        <v>763</v>
      </c>
    </row>
    <row r="128" spans="1:8" hidden="1">
      <c r="A128" t="s">
        <v>1730</v>
      </c>
      <c r="B128" s="55">
        <v>44652</v>
      </c>
      <c r="C128" s="55">
        <v>44835</v>
      </c>
      <c r="G128" t="s">
        <v>11</v>
      </c>
      <c r="H128" t="s">
        <v>506</v>
      </c>
    </row>
    <row r="129" spans="1:8" hidden="1">
      <c r="B129" s="55"/>
      <c r="C129" s="55"/>
      <c r="G129" t="s">
        <v>11</v>
      </c>
      <c r="H129" t="s">
        <v>557</v>
      </c>
    </row>
    <row r="130" spans="1:8" hidden="1">
      <c r="A130" t="s">
        <v>3439</v>
      </c>
      <c r="B130" s="55">
        <v>44652</v>
      </c>
      <c r="C130" s="55">
        <v>44835</v>
      </c>
      <c r="G130" t="s">
        <v>11</v>
      </c>
      <c r="H130" t="s">
        <v>774</v>
      </c>
    </row>
    <row r="131" spans="1:8" hidden="1">
      <c r="A131" t="s">
        <v>1976</v>
      </c>
      <c r="B131" s="55">
        <v>44682</v>
      </c>
      <c r="C131" s="55">
        <v>44866</v>
      </c>
      <c r="G131" t="s">
        <v>11</v>
      </c>
      <c r="H131" t="s">
        <v>260</v>
      </c>
    </row>
    <row r="132" spans="1:8" hidden="1">
      <c r="A132" t="s">
        <v>3090</v>
      </c>
      <c r="B132" s="55">
        <v>44713</v>
      </c>
      <c r="C132" s="55">
        <v>44896</v>
      </c>
      <c r="G132" t="s">
        <v>11</v>
      </c>
      <c r="H132" t="s">
        <v>797</v>
      </c>
    </row>
    <row r="133" spans="1:8" hidden="1">
      <c r="A133" t="s">
        <v>3092</v>
      </c>
      <c r="B133" s="55">
        <v>44713</v>
      </c>
      <c r="C133" s="55">
        <v>44896</v>
      </c>
      <c r="G133" t="s">
        <v>11</v>
      </c>
      <c r="H133" t="s">
        <v>69</v>
      </c>
    </row>
    <row r="134" spans="1:8" hidden="1">
      <c r="A134" t="s">
        <v>1228</v>
      </c>
      <c r="B134" s="55">
        <v>44682</v>
      </c>
      <c r="C134" s="55">
        <v>44866</v>
      </c>
      <c r="G134" t="s">
        <v>11</v>
      </c>
      <c r="H134" t="s">
        <v>24</v>
      </c>
    </row>
    <row r="135" spans="1:8" hidden="1">
      <c r="A135" t="s">
        <v>1184</v>
      </c>
      <c r="B135" s="55">
        <v>44621</v>
      </c>
      <c r="C135" s="55">
        <v>44805</v>
      </c>
      <c r="G135" t="s">
        <v>11</v>
      </c>
      <c r="H135" t="s">
        <v>43</v>
      </c>
    </row>
    <row r="136" spans="1:8" hidden="1">
      <c r="B136" s="55"/>
      <c r="C136" s="55"/>
      <c r="G136" t="s">
        <v>11</v>
      </c>
      <c r="H136" t="s">
        <v>20</v>
      </c>
    </row>
    <row r="137" spans="1:8" hidden="1">
      <c r="A137" t="s">
        <v>3334</v>
      </c>
      <c r="B137" s="55">
        <v>44713</v>
      </c>
      <c r="C137" s="55">
        <v>44896</v>
      </c>
      <c r="G137" t="s">
        <v>11</v>
      </c>
      <c r="H137" t="s">
        <v>34</v>
      </c>
    </row>
    <row r="138" spans="1:8" hidden="1">
      <c r="A138" t="s">
        <v>1903</v>
      </c>
      <c r="B138" s="55">
        <v>44713</v>
      </c>
      <c r="C138" s="55">
        <v>44896</v>
      </c>
      <c r="G138" t="s">
        <v>11</v>
      </c>
      <c r="H138" t="s">
        <v>45</v>
      </c>
    </row>
    <row r="139" spans="1:8" hidden="1">
      <c r="A139" t="s">
        <v>1812</v>
      </c>
      <c r="B139" s="55">
        <v>44713</v>
      </c>
      <c r="C139" s="55">
        <v>44896</v>
      </c>
      <c r="G139" t="s">
        <v>11</v>
      </c>
      <c r="H139" t="s">
        <v>47</v>
      </c>
    </row>
    <row r="140" spans="1:8" hidden="1">
      <c r="A140" t="s">
        <v>1185</v>
      </c>
      <c r="B140" s="55">
        <v>44256</v>
      </c>
      <c r="C140" s="55">
        <v>44805</v>
      </c>
      <c r="G140" t="s">
        <v>11</v>
      </c>
      <c r="H140" t="s">
        <v>52</v>
      </c>
    </row>
    <row r="141" spans="1:8" hidden="1">
      <c r="A141" t="s">
        <v>2001</v>
      </c>
      <c r="B141" s="55">
        <v>44682</v>
      </c>
      <c r="C141" s="55">
        <v>44866</v>
      </c>
      <c r="G141" t="s">
        <v>11</v>
      </c>
      <c r="H141" t="s">
        <v>55</v>
      </c>
    </row>
    <row r="142" spans="1:8" hidden="1">
      <c r="A142" t="s">
        <v>1977</v>
      </c>
      <c r="B142" s="55">
        <v>44682</v>
      </c>
      <c r="C142" s="55">
        <v>44866</v>
      </c>
      <c r="G142" t="s">
        <v>11</v>
      </c>
      <c r="H142" t="s">
        <v>58</v>
      </c>
    </row>
    <row r="143" spans="1:8">
      <c r="A143" t="s">
        <v>2004</v>
      </c>
      <c r="B143" s="68">
        <v>44743</v>
      </c>
      <c r="C143" s="68">
        <v>44927</v>
      </c>
      <c r="G143" t="s">
        <v>11</v>
      </c>
      <c r="H143" t="s">
        <v>65</v>
      </c>
    </row>
    <row r="144" spans="1:8" hidden="1">
      <c r="A144" t="s">
        <v>720</v>
      </c>
      <c r="B144" s="55">
        <v>44256</v>
      </c>
      <c r="C144" s="55">
        <v>44805</v>
      </c>
      <c r="G144" t="s">
        <v>11</v>
      </c>
      <c r="H144" t="s">
        <v>74</v>
      </c>
    </row>
    <row r="145" spans="1:8" hidden="1">
      <c r="A145" t="s">
        <v>1336</v>
      </c>
      <c r="B145" s="55">
        <v>44682</v>
      </c>
      <c r="C145" s="55">
        <v>44866</v>
      </c>
      <c r="G145" t="s">
        <v>11</v>
      </c>
      <c r="H145" t="s">
        <v>127</v>
      </c>
    </row>
    <row r="146" spans="1:8">
      <c r="A146" t="s">
        <v>2007</v>
      </c>
      <c r="B146" s="68">
        <v>44743</v>
      </c>
      <c r="C146" s="68">
        <v>44927</v>
      </c>
      <c r="G146" t="s">
        <v>11</v>
      </c>
      <c r="H146" t="s">
        <v>1216</v>
      </c>
    </row>
    <row r="147" spans="1:8">
      <c r="A147" t="s">
        <v>1995</v>
      </c>
      <c r="B147" s="68">
        <v>44743</v>
      </c>
      <c r="C147" s="68">
        <v>44927</v>
      </c>
      <c r="G147" t="s">
        <v>11</v>
      </c>
      <c r="H147" t="s">
        <v>80</v>
      </c>
    </row>
    <row r="148" spans="1:8" hidden="1">
      <c r="A148" t="s">
        <v>1227</v>
      </c>
      <c r="B148" s="55">
        <v>44682</v>
      </c>
      <c r="C148" s="55">
        <v>44866</v>
      </c>
      <c r="G148" t="s">
        <v>11</v>
      </c>
      <c r="H148" t="s">
        <v>87</v>
      </c>
    </row>
    <row r="149" spans="1:8">
      <c r="A149" t="s">
        <v>1993</v>
      </c>
      <c r="B149" s="68">
        <v>44743</v>
      </c>
      <c r="C149" s="68">
        <v>44927</v>
      </c>
      <c r="G149" t="s">
        <v>11</v>
      </c>
      <c r="H149" t="s">
        <v>101</v>
      </c>
    </row>
    <row r="150" spans="1:8" hidden="1">
      <c r="A150" t="s">
        <v>1186</v>
      </c>
      <c r="B150" s="55">
        <v>44621</v>
      </c>
      <c r="C150" s="55">
        <v>44805</v>
      </c>
      <c r="G150" t="s">
        <v>11</v>
      </c>
      <c r="H150" t="s">
        <v>1128</v>
      </c>
    </row>
    <row r="151" spans="1:8" hidden="1">
      <c r="A151" t="s">
        <v>1187</v>
      </c>
      <c r="B151" s="55">
        <v>44652</v>
      </c>
      <c r="C151" s="55">
        <v>44835</v>
      </c>
      <c r="G151" t="s">
        <v>11</v>
      </c>
      <c r="H151" t="s">
        <v>1029</v>
      </c>
    </row>
    <row r="152" spans="1:8" hidden="1">
      <c r="A152" t="s">
        <v>2074</v>
      </c>
      <c r="B152" s="55">
        <v>44652</v>
      </c>
      <c r="C152" s="55">
        <v>44835</v>
      </c>
      <c r="G152" t="s">
        <v>11</v>
      </c>
      <c r="H152" t="s">
        <v>514</v>
      </c>
    </row>
    <row r="153" spans="1:8" hidden="1">
      <c r="A153" t="s">
        <v>2006</v>
      </c>
      <c r="B153" s="55">
        <v>44593</v>
      </c>
      <c r="C153" s="55">
        <v>44774</v>
      </c>
      <c r="G153" t="s">
        <v>11</v>
      </c>
      <c r="H153" t="s">
        <v>478</v>
      </c>
    </row>
    <row r="154" spans="1:8" hidden="1">
      <c r="A154" t="s">
        <v>1978</v>
      </c>
      <c r="B154" s="55">
        <v>44713</v>
      </c>
      <c r="C154" s="55">
        <v>44896</v>
      </c>
      <c r="G154" t="s">
        <v>11</v>
      </c>
      <c r="H154" t="s">
        <v>1006</v>
      </c>
    </row>
    <row r="155" spans="1:8" hidden="1">
      <c r="B155" s="55"/>
      <c r="C155" s="55"/>
      <c r="G155" t="s">
        <v>11</v>
      </c>
      <c r="H155" t="s">
        <v>819</v>
      </c>
    </row>
    <row r="156" spans="1:8" hidden="1">
      <c r="A156" t="s">
        <v>3460</v>
      </c>
      <c r="B156" s="55">
        <v>44713</v>
      </c>
      <c r="C156" s="55">
        <v>44896</v>
      </c>
      <c r="G156" t="s">
        <v>11</v>
      </c>
      <c r="H156" t="s">
        <v>816</v>
      </c>
    </row>
    <row r="157" spans="1:8" hidden="1">
      <c r="A157" t="s">
        <v>2010</v>
      </c>
      <c r="B157" s="55">
        <v>44621</v>
      </c>
      <c r="C157" s="55">
        <v>44805</v>
      </c>
      <c r="G157" t="s">
        <v>11</v>
      </c>
      <c r="H157" t="s">
        <v>1143</v>
      </c>
    </row>
    <row r="158" spans="1:8" hidden="1">
      <c r="A158" t="s">
        <v>2000</v>
      </c>
      <c r="B158" s="55">
        <v>44713</v>
      </c>
      <c r="C158" s="55">
        <v>44896</v>
      </c>
      <c r="G158" t="s">
        <v>11</v>
      </c>
      <c r="H158" t="s">
        <v>704</v>
      </c>
    </row>
    <row r="159" spans="1:8" hidden="1">
      <c r="A159" t="s">
        <v>3348</v>
      </c>
      <c r="B159" s="55">
        <v>44682</v>
      </c>
      <c r="C159" s="55">
        <v>44866</v>
      </c>
      <c r="G159" t="s">
        <v>11</v>
      </c>
      <c r="H159" t="s">
        <v>1181</v>
      </c>
    </row>
    <row r="160" spans="1:8" hidden="1">
      <c r="A160" t="s">
        <v>2073</v>
      </c>
      <c r="B160" s="55">
        <v>44652</v>
      </c>
      <c r="C160" s="55">
        <v>44835</v>
      </c>
      <c r="G160" t="s">
        <v>11</v>
      </c>
      <c r="H160" t="s">
        <v>702</v>
      </c>
    </row>
    <row r="161" spans="1:8" hidden="1">
      <c r="A161" t="s">
        <v>1707</v>
      </c>
      <c r="B161" s="55">
        <v>44621</v>
      </c>
      <c r="C161" s="55">
        <v>44805</v>
      </c>
      <c r="G161" t="s">
        <v>11</v>
      </c>
      <c r="H161" t="s">
        <v>678</v>
      </c>
    </row>
    <row r="162" spans="1:8" hidden="1">
      <c r="A162" t="s">
        <v>1188</v>
      </c>
      <c r="B162" s="55">
        <v>44621</v>
      </c>
      <c r="C162" s="55">
        <v>44805</v>
      </c>
      <c r="G162" t="s">
        <v>11</v>
      </c>
      <c r="H162" t="s">
        <v>192</v>
      </c>
    </row>
    <row r="163" spans="1:8" hidden="1">
      <c r="A163" t="s">
        <v>1280</v>
      </c>
      <c r="B163" s="55">
        <v>44682</v>
      </c>
      <c r="C163" s="55">
        <v>44866</v>
      </c>
      <c r="G163" t="s">
        <v>11</v>
      </c>
      <c r="H163" t="s">
        <v>688</v>
      </c>
    </row>
    <row r="164" spans="1:8" hidden="1">
      <c r="A164" t="s">
        <v>1805</v>
      </c>
      <c r="B164" s="55">
        <v>44713</v>
      </c>
      <c r="C164" s="55">
        <v>44896</v>
      </c>
      <c r="G164" t="s">
        <v>11</v>
      </c>
      <c r="H164" t="s">
        <v>666</v>
      </c>
    </row>
    <row r="165" spans="1:8" hidden="1">
      <c r="A165" t="s">
        <v>1223</v>
      </c>
      <c r="B165" s="55">
        <v>44682</v>
      </c>
      <c r="C165" s="55">
        <v>44866</v>
      </c>
      <c r="G165" t="s">
        <v>11</v>
      </c>
      <c r="H165" t="s">
        <v>461</v>
      </c>
    </row>
    <row r="166" spans="1:8" hidden="1">
      <c r="A166" t="s">
        <v>1189</v>
      </c>
      <c r="B166" s="55">
        <v>44652</v>
      </c>
      <c r="C166" s="55">
        <v>44835</v>
      </c>
      <c r="G166" t="s">
        <v>11</v>
      </c>
      <c r="H166" t="s">
        <v>3356</v>
      </c>
    </row>
    <row r="167" spans="1:8" hidden="1">
      <c r="A167" t="s">
        <v>1708</v>
      </c>
      <c r="B167" s="55">
        <v>44621</v>
      </c>
      <c r="C167" s="55">
        <v>44805</v>
      </c>
      <c r="G167" t="s">
        <v>11</v>
      </c>
      <c r="H167" t="s">
        <v>1137</v>
      </c>
    </row>
    <row r="168" spans="1:8" hidden="1">
      <c r="A168" t="s">
        <v>2167</v>
      </c>
      <c r="B168" s="55">
        <v>44662</v>
      </c>
      <c r="C168" s="55">
        <v>44845</v>
      </c>
      <c r="G168" t="s">
        <v>11</v>
      </c>
      <c r="H168" t="s">
        <v>1142</v>
      </c>
    </row>
    <row r="169" spans="1:8" hidden="1">
      <c r="A169" t="s">
        <v>1734</v>
      </c>
      <c r="B169" s="55">
        <v>44652</v>
      </c>
      <c r="C169" s="55">
        <v>44835</v>
      </c>
      <c r="G169" t="s">
        <v>11</v>
      </c>
      <c r="H169" t="s">
        <v>573</v>
      </c>
    </row>
    <row r="170" spans="1:8" hidden="1">
      <c r="A170" t="s">
        <v>3461</v>
      </c>
      <c r="B170" s="55">
        <v>44621</v>
      </c>
      <c r="C170" s="55">
        <v>44805</v>
      </c>
      <c r="G170" t="s">
        <v>11</v>
      </c>
      <c r="H170" t="s">
        <v>594</v>
      </c>
    </row>
    <row r="171" spans="1:8" hidden="1">
      <c r="B171" s="55"/>
      <c r="C171" s="55"/>
      <c r="G171" t="s">
        <v>11</v>
      </c>
      <c r="H171" t="s">
        <v>568</v>
      </c>
    </row>
    <row r="172" spans="1:8" hidden="1">
      <c r="A172" t="s">
        <v>1709</v>
      </c>
      <c r="B172" s="55">
        <v>44621</v>
      </c>
      <c r="C172" s="55">
        <v>44805</v>
      </c>
      <c r="G172" t="s">
        <v>11</v>
      </c>
      <c r="H172" t="s">
        <v>488</v>
      </c>
    </row>
    <row r="173" spans="1:8" hidden="1">
      <c r="A173" t="s">
        <v>3398</v>
      </c>
      <c r="B173" s="55">
        <v>44684</v>
      </c>
      <c r="C173" s="55">
        <v>44868</v>
      </c>
      <c r="G173" t="s">
        <v>11</v>
      </c>
      <c r="H173" t="s">
        <v>565</v>
      </c>
    </row>
    <row r="174" spans="1:8">
      <c r="G174" t="s">
        <v>11</v>
      </c>
      <c r="H174" t="s">
        <v>371</v>
      </c>
    </row>
    <row r="175" spans="1:8">
      <c r="G175" t="s">
        <v>11</v>
      </c>
      <c r="H175" t="s">
        <v>408</v>
      </c>
    </row>
    <row r="176" spans="1:8">
      <c r="G176" t="s">
        <v>11</v>
      </c>
      <c r="H176" t="s">
        <v>575</v>
      </c>
    </row>
    <row r="177" spans="7:8">
      <c r="G177" t="s">
        <v>11</v>
      </c>
      <c r="H177" t="s">
        <v>89</v>
      </c>
    </row>
    <row r="178" spans="7:8">
      <c r="G178" t="s">
        <v>11</v>
      </c>
      <c r="H178" t="s">
        <v>361</v>
      </c>
    </row>
    <row r="179" spans="7:8">
      <c r="G179" t="s">
        <v>11</v>
      </c>
      <c r="H179" t="s">
        <v>598</v>
      </c>
    </row>
    <row r="180" spans="7:8">
      <c r="G180" t="s">
        <v>11</v>
      </c>
      <c r="H180" t="s">
        <v>418</v>
      </c>
    </row>
    <row r="181" spans="7:8">
      <c r="G181" t="s">
        <v>11</v>
      </c>
      <c r="H181" t="s">
        <v>455</v>
      </c>
    </row>
    <row r="182" spans="7:8">
      <c r="G182" t="s">
        <v>11</v>
      </c>
      <c r="H182" t="s">
        <v>464</v>
      </c>
    </row>
    <row r="183" spans="7:8">
      <c r="G183" t="s">
        <v>11</v>
      </c>
      <c r="H183" t="s">
        <v>186</v>
      </c>
    </row>
    <row r="184" spans="7:8">
      <c r="G184" t="s">
        <v>11</v>
      </c>
      <c r="H184" t="s">
        <v>364</v>
      </c>
    </row>
    <row r="185" spans="7:8">
      <c r="G185" t="s">
        <v>11</v>
      </c>
      <c r="H185" t="s">
        <v>483</v>
      </c>
    </row>
    <row r="186" spans="7:8">
      <c r="G186" t="s">
        <v>11</v>
      </c>
      <c r="H186" t="s">
        <v>583</v>
      </c>
    </row>
    <row r="187" spans="7:8">
      <c r="G187" t="s">
        <v>11</v>
      </c>
      <c r="H187" t="s">
        <v>427</v>
      </c>
    </row>
    <row r="188" spans="7:8">
      <c r="G188" t="s">
        <v>11</v>
      </c>
      <c r="H188" t="s">
        <v>504</v>
      </c>
    </row>
    <row r="189" spans="7:8">
      <c r="G189" t="s">
        <v>11</v>
      </c>
      <c r="H189" t="s">
        <v>438</v>
      </c>
    </row>
    <row r="190" spans="7:8">
      <c r="G190" t="s">
        <v>11</v>
      </c>
      <c r="H190" t="s">
        <v>467</v>
      </c>
    </row>
    <row r="191" spans="7:8">
      <c r="G191" t="s">
        <v>11</v>
      </c>
      <c r="H191" t="s">
        <v>563</v>
      </c>
    </row>
    <row r="192" spans="7:8">
      <c r="G192" t="s">
        <v>11</v>
      </c>
      <c r="H192" t="s">
        <v>382</v>
      </c>
    </row>
    <row r="193" spans="7:8">
      <c r="G193" t="s">
        <v>11</v>
      </c>
      <c r="H193" t="s">
        <v>436</v>
      </c>
    </row>
    <row r="194" spans="7:8">
      <c r="G194" t="s">
        <v>11</v>
      </c>
      <c r="H194" t="s">
        <v>475</v>
      </c>
    </row>
    <row r="195" spans="7:8">
      <c r="G195" t="s">
        <v>11</v>
      </c>
      <c r="H195" t="s">
        <v>629</v>
      </c>
    </row>
    <row r="196" spans="7:8">
      <c r="G196" t="s">
        <v>11</v>
      </c>
      <c r="H196" t="s">
        <v>631</v>
      </c>
    </row>
    <row r="197" spans="7:8">
      <c r="G197" t="s">
        <v>11</v>
      </c>
      <c r="H197" t="s">
        <v>636</v>
      </c>
    </row>
    <row r="198" spans="7:8">
      <c r="G198" t="s">
        <v>11</v>
      </c>
      <c r="H198" t="s">
        <v>634</v>
      </c>
    </row>
    <row r="199" spans="7:8">
      <c r="G199" t="s">
        <v>11</v>
      </c>
      <c r="H199" t="s">
        <v>203</v>
      </c>
    </row>
    <row r="200" spans="7:8">
      <c r="G200" t="s">
        <v>11</v>
      </c>
      <c r="H200" t="s">
        <v>1125</v>
      </c>
    </row>
    <row r="201" spans="7:8">
      <c r="G201" t="s">
        <v>11</v>
      </c>
      <c r="H201" t="s">
        <v>3354</v>
      </c>
    </row>
    <row r="202" spans="7:8">
      <c r="G202" t="s">
        <v>11</v>
      </c>
      <c r="H202" t="s">
        <v>207</v>
      </c>
    </row>
    <row r="203" spans="7:8">
      <c r="G203" t="s">
        <v>11</v>
      </c>
      <c r="H203" t="s">
        <v>709</v>
      </c>
    </row>
    <row r="204" spans="7:8">
      <c r="G204" t="s">
        <v>11</v>
      </c>
      <c r="H204" t="s">
        <v>93</v>
      </c>
    </row>
    <row r="205" spans="7:8">
      <c r="G205" t="s">
        <v>11</v>
      </c>
      <c r="H205" t="s">
        <v>617</v>
      </c>
    </row>
    <row r="206" spans="7:8">
      <c r="G206" t="s">
        <v>11</v>
      </c>
      <c r="H206" t="s">
        <v>619</v>
      </c>
    </row>
    <row r="207" spans="7:8">
      <c r="G207" t="s">
        <v>11</v>
      </c>
      <c r="H207" t="s">
        <v>350</v>
      </c>
    </row>
    <row r="208" spans="7:8">
      <c r="G208" t="s">
        <v>11</v>
      </c>
      <c r="H208" t="s">
        <v>310</v>
      </c>
    </row>
    <row r="209" spans="7:8">
      <c r="G209" t="s">
        <v>11</v>
      </c>
      <c r="H209" t="s">
        <v>348</v>
      </c>
    </row>
    <row r="210" spans="7:8">
      <c r="G210" t="s">
        <v>11</v>
      </c>
      <c r="H210" t="s">
        <v>213</v>
      </c>
    </row>
    <row r="211" spans="7:8">
      <c r="G211" t="s">
        <v>11</v>
      </c>
      <c r="H211" t="s">
        <v>122</v>
      </c>
    </row>
    <row r="212" spans="7:8">
      <c r="G212" t="s">
        <v>11</v>
      </c>
      <c r="H212" t="s">
        <v>110</v>
      </c>
    </row>
    <row r="213" spans="7:8">
      <c r="G213" t="s">
        <v>11</v>
      </c>
      <c r="H213" t="s">
        <v>1215</v>
      </c>
    </row>
    <row r="214" spans="7:8">
      <c r="G214" t="s">
        <v>11</v>
      </c>
      <c r="H214" t="s">
        <v>711</v>
      </c>
    </row>
  </sheetData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85142-FF59-4D18-87EA-D67DE17E0891}">
  <dimension ref="A1:K1384"/>
  <sheetViews>
    <sheetView topLeftCell="F1" workbookViewId="0"/>
  </sheetViews>
  <sheetFormatPr baseColWidth="10" defaultRowHeight="15"/>
  <cols>
    <col min="1" max="1" width="24" bestFit="1" customWidth="1"/>
    <col min="2" max="2" width="24" customWidth="1"/>
    <col min="3" max="3" width="13.7109375" customWidth="1"/>
    <col min="4" max="4" width="14.5703125" customWidth="1"/>
    <col min="5" max="5" width="50.7109375" bestFit="1" customWidth="1"/>
    <col min="6" max="6" width="53.28515625" bestFit="1" customWidth="1"/>
    <col min="7" max="7" width="79.28515625" bestFit="1" customWidth="1"/>
    <col min="8" max="8" width="23.85546875" customWidth="1"/>
    <col min="10" max="10" width="36.42578125" bestFit="1" customWidth="1"/>
    <col min="11" max="11" width="12" bestFit="1" customWidth="1"/>
  </cols>
  <sheetData>
    <row r="1" spans="1:11">
      <c r="A1" t="s">
        <v>1986</v>
      </c>
      <c r="B1" t="s">
        <v>3374</v>
      </c>
      <c r="C1" t="s">
        <v>3331</v>
      </c>
      <c r="D1" t="s">
        <v>3332</v>
      </c>
      <c r="E1" t="s">
        <v>1987</v>
      </c>
      <c r="F1" t="s">
        <v>2068</v>
      </c>
      <c r="G1" t="s">
        <v>2069</v>
      </c>
      <c r="H1" t="s">
        <v>1988</v>
      </c>
      <c r="I1" t="s">
        <v>1990</v>
      </c>
      <c r="J1" t="s">
        <v>3397</v>
      </c>
      <c r="K1" t="s">
        <v>3396</v>
      </c>
    </row>
    <row r="2" spans="1:11">
      <c r="A2" t="s">
        <v>3333</v>
      </c>
      <c r="B2" t="str">
        <f>C2&amp;D2</f>
        <v>2.1.1.2.0800100115112</v>
      </c>
      <c r="C2" s="40" t="str">
        <f>_xlfn.XLOOKUP(A2,ctas[Tipo Empleado],ctas[cta])</f>
        <v>2.1.1.2.08</v>
      </c>
      <c r="D2" s="4" t="s">
        <v>3045</v>
      </c>
      <c r="E2" t="s">
        <v>1967</v>
      </c>
      <c r="F2" t="s">
        <v>205</v>
      </c>
      <c r="G2" t="s">
        <v>705</v>
      </c>
      <c r="H2" t="s">
        <v>1758</v>
      </c>
      <c r="I2" t="s">
        <v>3372</v>
      </c>
      <c r="J2" t="s">
        <v>3333</v>
      </c>
      <c r="K2" t="s">
        <v>3414</v>
      </c>
    </row>
    <row r="3" spans="1:11">
      <c r="A3" t="s">
        <v>3333</v>
      </c>
      <c r="B3" t="str">
        <f t="shared" ref="B3:B66" si="0">C3&amp;D3</f>
        <v>2.1.1.2.0800100126408</v>
      </c>
      <c r="C3" s="40" t="str">
        <f>_xlfn.XLOOKUP(A3,ctas[Tipo Empleado],ctas[cta])</f>
        <v>2.1.1.2.08</v>
      </c>
      <c r="D3" s="4" t="s">
        <v>3023</v>
      </c>
      <c r="E3" t="s">
        <v>1691</v>
      </c>
      <c r="F3" t="s">
        <v>103</v>
      </c>
      <c r="G3" t="s">
        <v>845</v>
      </c>
      <c r="H3" t="s">
        <v>1774</v>
      </c>
      <c r="I3" t="s">
        <v>3372</v>
      </c>
      <c r="J3" t="s">
        <v>3333</v>
      </c>
      <c r="K3" t="s">
        <v>3414</v>
      </c>
    </row>
    <row r="4" spans="1:11">
      <c r="A4" t="s">
        <v>3333</v>
      </c>
      <c r="B4" t="str">
        <f t="shared" si="0"/>
        <v>2.1.1.2.0800100429778</v>
      </c>
      <c r="C4" s="40" t="str">
        <f>_xlfn.XLOOKUP(A4,ctas[Tipo Empleado],ctas[cta])</f>
        <v>2.1.1.2.08</v>
      </c>
      <c r="D4" s="4" t="s">
        <v>3079</v>
      </c>
      <c r="E4" t="s">
        <v>1973</v>
      </c>
      <c r="F4" t="s">
        <v>1974</v>
      </c>
      <c r="G4" t="s">
        <v>1163</v>
      </c>
      <c r="H4" t="s">
        <v>1748</v>
      </c>
      <c r="I4" t="s">
        <v>3372</v>
      </c>
      <c r="J4" t="s">
        <v>3333</v>
      </c>
      <c r="K4" t="s">
        <v>3414</v>
      </c>
    </row>
    <row r="5" spans="1:11">
      <c r="A5" t="s">
        <v>3333</v>
      </c>
      <c r="B5" t="str">
        <f t="shared" si="0"/>
        <v>2.1.1.2.0800100560812</v>
      </c>
      <c r="C5" s="40" t="str">
        <f>_xlfn.XLOOKUP(A5,ctas[Tipo Empleado],ctas[cta])</f>
        <v>2.1.1.2.08</v>
      </c>
      <c r="D5" s="4" t="s">
        <v>2980</v>
      </c>
      <c r="E5" t="s">
        <v>1804</v>
      </c>
      <c r="F5" t="s">
        <v>61</v>
      </c>
      <c r="G5" t="s">
        <v>357</v>
      </c>
      <c r="H5" t="s">
        <v>1738</v>
      </c>
      <c r="I5" t="s">
        <v>3373</v>
      </c>
      <c r="J5" t="s">
        <v>3333</v>
      </c>
      <c r="K5" t="s">
        <v>3414</v>
      </c>
    </row>
    <row r="6" spans="1:11">
      <c r="A6" t="s">
        <v>3333</v>
      </c>
      <c r="B6" t="str">
        <f t="shared" si="0"/>
        <v>2.1.1.2.0800100649052</v>
      </c>
      <c r="C6" s="40" t="str">
        <f>_xlfn.XLOOKUP(A6,ctas[Tipo Empleado],ctas[cta])</f>
        <v>2.1.1.2.08</v>
      </c>
      <c r="D6" s="4" t="s">
        <v>3032</v>
      </c>
      <c r="E6" t="s">
        <v>1991</v>
      </c>
      <c r="F6" t="s">
        <v>61</v>
      </c>
      <c r="G6" t="s">
        <v>357</v>
      </c>
      <c r="H6" t="s">
        <v>1738</v>
      </c>
      <c r="I6" t="s">
        <v>3373</v>
      </c>
      <c r="J6" t="s">
        <v>3333</v>
      </c>
      <c r="K6" t="s">
        <v>3414</v>
      </c>
    </row>
    <row r="7" spans="1:11">
      <c r="A7" t="s">
        <v>3333</v>
      </c>
      <c r="B7" t="str">
        <f t="shared" si="0"/>
        <v>2.1.1.2.0800100690775</v>
      </c>
      <c r="C7" s="40" t="str">
        <f>_xlfn.XLOOKUP(A7,ctas[Tipo Empleado],ctas[cta])</f>
        <v>2.1.1.2.08</v>
      </c>
      <c r="D7" s="4" t="s">
        <v>3062</v>
      </c>
      <c r="E7" t="s">
        <v>1726</v>
      </c>
      <c r="F7" t="s">
        <v>61</v>
      </c>
      <c r="G7" t="s">
        <v>354</v>
      </c>
      <c r="H7" t="s">
        <v>1749</v>
      </c>
      <c r="I7" t="s">
        <v>3373</v>
      </c>
      <c r="J7" t="s">
        <v>3333</v>
      </c>
      <c r="K7" t="s">
        <v>3414</v>
      </c>
    </row>
    <row r="8" spans="1:11">
      <c r="A8" t="s">
        <v>3333</v>
      </c>
      <c r="B8" t="str">
        <f t="shared" si="0"/>
        <v>2.1.1.2.0800100718972</v>
      </c>
      <c r="C8" s="40" t="str">
        <f>_xlfn.XLOOKUP(A8,ctas[Tipo Empleado],ctas[cta])</f>
        <v>2.1.1.2.08</v>
      </c>
      <c r="D8" s="4" t="s">
        <v>3036</v>
      </c>
      <c r="E8" t="s">
        <v>1354</v>
      </c>
      <c r="F8" t="s">
        <v>103</v>
      </c>
      <c r="G8" t="s">
        <v>1163</v>
      </c>
      <c r="H8" t="s">
        <v>1748</v>
      </c>
      <c r="I8" t="s">
        <v>3372</v>
      </c>
      <c r="J8" t="s">
        <v>3333</v>
      </c>
      <c r="K8" t="s">
        <v>3414</v>
      </c>
    </row>
    <row r="9" spans="1:11">
      <c r="A9" t="s">
        <v>3333</v>
      </c>
      <c r="B9" t="str">
        <f t="shared" si="0"/>
        <v>2.1.1.2.0800100843283</v>
      </c>
      <c r="C9" s="40" t="str">
        <f>_xlfn.XLOOKUP(A9,ctas[Tipo Empleado],ctas[cta])</f>
        <v>2.1.1.2.08</v>
      </c>
      <c r="D9" s="4" t="s">
        <v>3043</v>
      </c>
      <c r="E9" t="s">
        <v>1966</v>
      </c>
      <c r="F9" t="s">
        <v>136</v>
      </c>
      <c r="G9" t="s">
        <v>2047</v>
      </c>
      <c r="H9" t="s">
        <v>1794</v>
      </c>
      <c r="I9" t="s">
        <v>3372</v>
      </c>
      <c r="J9" t="s">
        <v>3333</v>
      </c>
      <c r="K9" t="s">
        <v>3414</v>
      </c>
    </row>
    <row r="10" spans="1:11">
      <c r="A10" t="s">
        <v>3333</v>
      </c>
      <c r="B10" t="str">
        <f t="shared" si="0"/>
        <v>2.1.1.2.0800100872035</v>
      </c>
      <c r="C10" s="40" t="str">
        <f>_xlfn.XLOOKUP(A10,ctas[Tipo Empleado],ctas[cta])</f>
        <v>2.1.1.2.08</v>
      </c>
      <c r="D10" s="4" t="s">
        <v>3061</v>
      </c>
      <c r="E10" t="s">
        <v>1969</v>
      </c>
      <c r="F10" t="s">
        <v>103</v>
      </c>
      <c r="G10" t="s">
        <v>357</v>
      </c>
      <c r="H10" t="s">
        <v>1738</v>
      </c>
      <c r="I10" t="s">
        <v>3373</v>
      </c>
      <c r="J10" t="s">
        <v>3333</v>
      </c>
      <c r="K10" t="s">
        <v>3414</v>
      </c>
    </row>
    <row r="11" spans="1:11">
      <c r="A11" t="s">
        <v>3333</v>
      </c>
      <c r="B11" t="str">
        <f t="shared" si="0"/>
        <v>2.1.1.2.0800100876093</v>
      </c>
      <c r="C11" s="40" t="str">
        <f>_xlfn.XLOOKUP(A11,ctas[Tipo Empleado],ctas[cta])</f>
        <v>2.1.1.2.08</v>
      </c>
      <c r="D11" s="4" t="s">
        <v>3120</v>
      </c>
      <c r="E11" t="s">
        <v>1805</v>
      </c>
      <c r="F11" t="s">
        <v>61</v>
      </c>
      <c r="G11" t="s">
        <v>357</v>
      </c>
      <c r="H11" t="s">
        <v>1738</v>
      </c>
      <c r="I11" t="s">
        <v>3372</v>
      </c>
      <c r="J11" t="s">
        <v>3333</v>
      </c>
      <c r="K11" t="s">
        <v>3414</v>
      </c>
    </row>
    <row r="12" spans="1:11">
      <c r="A12" t="s">
        <v>3333</v>
      </c>
      <c r="B12" t="str">
        <f t="shared" si="0"/>
        <v>2.1.1.2.0800100901081</v>
      </c>
      <c r="C12" s="40" t="str">
        <f>_xlfn.XLOOKUP(A12,ctas[Tipo Empleado],ctas[cta])</f>
        <v>2.1.1.2.08</v>
      </c>
      <c r="D12" s="4" t="s">
        <v>3013</v>
      </c>
      <c r="E12" t="s">
        <v>1992</v>
      </c>
      <c r="F12" t="s">
        <v>2042</v>
      </c>
      <c r="G12" t="s">
        <v>357</v>
      </c>
      <c r="H12" t="s">
        <v>1738</v>
      </c>
      <c r="I12" t="s">
        <v>3372</v>
      </c>
      <c r="J12" t="s">
        <v>3333</v>
      </c>
      <c r="K12" t="s">
        <v>3414</v>
      </c>
    </row>
    <row r="13" spans="1:11">
      <c r="A13" t="s">
        <v>3333</v>
      </c>
      <c r="B13" t="str">
        <f t="shared" si="0"/>
        <v>2.1.1.2.0800101028314</v>
      </c>
      <c r="C13" s="40" t="str">
        <f>_xlfn.XLOOKUP(A13,ctas[Tipo Empleado],ctas[cta])</f>
        <v>2.1.1.2.08</v>
      </c>
      <c r="D13" s="4" t="s">
        <v>3082</v>
      </c>
      <c r="E13" t="s">
        <v>1729</v>
      </c>
      <c r="F13" t="s">
        <v>136</v>
      </c>
      <c r="G13" t="s">
        <v>2048</v>
      </c>
      <c r="H13" t="s">
        <v>1750</v>
      </c>
      <c r="I13" t="s">
        <v>3373</v>
      </c>
      <c r="J13" t="s">
        <v>3333</v>
      </c>
      <c r="K13" t="s">
        <v>3414</v>
      </c>
    </row>
    <row r="14" spans="1:11">
      <c r="A14" t="s">
        <v>3333</v>
      </c>
      <c r="B14" t="str">
        <f t="shared" si="0"/>
        <v>2.1.1.2.0800101032183</v>
      </c>
      <c r="C14" s="40" t="str">
        <f>_xlfn.XLOOKUP(A14,ctas[Tipo Empleado],ctas[cta])</f>
        <v>2.1.1.2.08</v>
      </c>
      <c r="D14" s="4" t="s">
        <v>3040</v>
      </c>
      <c r="E14" t="s">
        <v>1695</v>
      </c>
      <c r="F14" t="s">
        <v>103</v>
      </c>
      <c r="G14" t="s">
        <v>2049</v>
      </c>
      <c r="H14" t="s">
        <v>1751</v>
      </c>
      <c r="I14" t="s">
        <v>3372</v>
      </c>
      <c r="J14" t="s">
        <v>3333</v>
      </c>
      <c r="K14" t="s">
        <v>3414</v>
      </c>
    </row>
    <row r="15" spans="1:11">
      <c r="A15" t="s">
        <v>3333</v>
      </c>
      <c r="B15" t="str">
        <f t="shared" si="0"/>
        <v>2.1.1.2.0800101045581</v>
      </c>
      <c r="C15" s="40" t="str">
        <f>_xlfn.XLOOKUP(A15,ctas[Tipo Empleado],ctas[cta])</f>
        <v>2.1.1.2.08</v>
      </c>
      <c r="D15" s="4" t="s">
        <v>2990</v>
      </c>
      <c r="E15" t="s">
        <v>1684</v>
      </c>
      <c r="F15" t="s">
        <v>1647</v>
      </c>
      <c r="G15" t="s">
        <v>2050</v>
      </c>
      <c r="H15" t="s">
        <v>1752</v>
      </c>
      <c r="I15" t="s">
        <v>3372</v>
      </c>
      <c r="J15" t="s">
        <v>3333</v>
      </c>
      <c r="K15" t="s">
        <v>3414</v>
      </c>
    </row>
    <row r="16" spans="1:11">
      <c r="A16" t="s">
        <v>3333</v>
      </c>
      <c r="B16" t="str">
        <f t="shared" si="0"/>
        <v>2.1.1.2.0800101198794</v>
      </c>
      <c r="C16" s="40" t="str">
        <f>_xlfn.XLOOKUP(A16,ctas[Tipo Empleado],ctas[cta])</f>
        <v>2.1.1.2.08</v>
      </c>
      <c r="D16" s="4" t="s">
        <v>3053</v>
      </c>
      <c r="E16" t="s">
        <v>3052</v>
      </c>
      <c r="F16" t="s">
        <v>61</v>
      </c>
      <c r="G16" t="s">
        <v>616</v>
      </c>
      <c r="H16" t="s">
        <v>1784</v>
      </c>
      <c r="I16" t="s">
        <v>3373</v>
      </c>
      <c r="J16" t="s">
        <v>3333</v>
      </c>
      <c r="K16" t="s">
        <v>3414</v>
      </c>
    </row>
    <row r="17" spans="1:11">
      <c r="A17" t="s">
        <v>3333</v>
      </c>
      <c r="B17" t="str">
        <f t="shared" si="0"/>
        <v>2.1.1.2.0800101535060</v>
      </c>
      <c r="C17" s="40" t="str">
        <f>_xlfn.XLOOKUP(A17,ctas[Tipo Empleado],ctas[cta])</f>
        <v>2.1.1.2.08</v>
      </c>
      <c r="D17" s="4" t="s">
        <v>3096</v>
      </c>
      <c r="E17" t="s">
        <v>3334</v>
      </c>
      <c r="F17" t="s">
        <v>1807</v>
      </c>
      <c r="G17" t="s">
        <v>2051</v>
      </c>
      <c r="H17" t="s">
        <v>1746</v>
      </c>
      <c r="I17" t="s">
        <v>3373</v>
      </c>
      <c r="J17" t="s">
        <v>3333</v>
      </c>
      <c r="K17" t="s">
        <v>3414</v>
      </c>
    </row>
    <row r="18" spans="1:11">
      <c r="A18" t="s">
        <v>3333</v>
      </c>
      <c r="B18" t="str">
        <f t="shared" si="0"/>
        <v>2.1.1.2.0800101844918</v>
      </c>
      <c r="C18" s="40" t="str">
        <f>_xlfn.XLOOKUP(A18,ctas[Tipo Empleado],ctas[cta])</f>
        <v>2.1.1.2.08</v>
      </c>
      <c r="D18" s="4" t="s">
        <v>3004</v>
      </c>
      <c r="E18" t="s">
        <v>1643</v>
      </c>
      <c r="F18" t="s">
        <v>113</v>
      </c>
      <c r="G18" t="s">
        <v>76</v>
      </c>
      <c r="H18" t="s">
        <v>1753</v>
      </c>
      <c r="I18" t="s">
        <v>3373</v>
      </c>
      <c r="J18" t="s">
        <v>3333</v>
      </c>
      <c r="K18" t="s">
        <v>3414</v>
      </c>
    </row>
    <row r="19" spans="1:11">
      <c r="A19" t="s">
        <v>3333</v>
      </c>
      <c r="B19" t="str">
        <f t="shared" si="0"/>
        <v>2.1.1.2.0800101958809</v>
      </c>
      <c r="C19" s="40" t="str">
        <f>_xlfn.XLOOKUP(A19,ctas[Tipo Empleado],ctas[cta])</f>
        <v>2.1.1.2.08</v>
      </c>
      <c r="D19" s="4" t="s">
        <v>2997</v>
      </c>
      <c r="E19" t="s">
        <v>1687</v>
      </c>
      <c r="F19" t="s">
        <v>1647</v>
      </c>
      <c r="G19" t="s">
        <v>2050</v>
      </c>
      <c r="H19" t="s">
        <v>1752</v>
      </c>
      <c r="I19" t="s">
        <v>3373</v>
      </c>
      <c r="J19" t="s">
        <v>3333</v>
      </c>
      <c r="K19" t="s">
        <v>3414</v>
      </c>
    </row>
    <row r="20" spans="1:11">
      <c r="A20" t="s">
        <v>3333</v>
      </c>
      <c r="B20" t="str">
        <f t="shared" si="0"/>
        <v>2.1.1.2.0800102103215</v>
      </c>
      <c r="C20" s="40" t="str">
        <f>_xlfn.XLOOKUP(A20,ctas[Tipo Empleado],ctas[cta])</f>
        <v>2.1.1.2.08</v>
      </c>
      <c r="D20" s="4" t="s">
        <v>2987</v>
      </c>
      <c r="E20" t="s">
        <v>1958</v>
      </c>
      <c r="F20" t="s">
        <v>310</v>
      </c>
      <c r="G20" t="s">
        <v>347</v>
      </c>
      <c r="H20" t="s">
        <v>1791</v>
      </c>
      <c r="I20" t="s">
        <v>3372</v>
      </c>
      <c r="J20" t="s">
        <v>3333</v>
      </c>
      <c r="K20" t="s">
        <v>3414</v>
      </c>
    </row>
    <row r="21" spans="1:11">
      <c r="A21" t="s">
        <v>3333</v>
      </c>
      <c r="B21" t="str">
        <f t="shared" si="0"/>
        <v>2.1.1.2.0800102658465</v>
      </c>
      <c r="C21" s="40" t="str">
        <f>_xlfn.XLOOKUP(A21,ctas[Tipo Empleado],ctas[cta])</f>
        <v>2.1.1.2.08</v>
      </c>
      <c r="D21" s="4" t="s">
        <v>3042</v>
      </c>
      <c r="E21" t="s">
        <v>1355</v>
      </c>
      <c r="F21" t="s">
        <v>1356</v>
      </c>
      <c r="G21" t="s">
        <v>2050</v>
      </c>
      <c r="H21" t="s">
        <v>1752</v>
      </c>
      <c r="I21" t="s">
        <v>3372</v>
      </c>
      <c r="J21" t="s">
        <v>3333</v>
      </c>
      <c r="K21" t="s">
        <v>3414</v>
      </c>
    </row>
    <row r="22" spans="1:11">
      <c r="A22" t="s">
        <v>3333</v>
      </c>
      <c r="B22" t="str">
        <f t="shared" si="0"/>
        <v>2.1.1.2.0800103644092</v>
      </c>
      <c r="C22" s="40" t="str">
        <f>_xlfn.XLOOKUP(A22,ctas[Tipo Empleado],ctas[cta])</f>
        <v>2.1.1.2.08</v>
      </c>
      <c r="D22" s="4" t="s">
        <v>3028</v>
      </c>
      <c r="E22" t="s">
        <v>1693</v>
      </c>
      <c r="F22" t="s">
        <v>205</v>
      </c>
      <c r="G22" t="s">
        <v>705</v>
      </c>
      <c r="H22" t="s">
        <v>1758</v>
      </c>
      <c r="I22" t="s">
        <v>3372</v>
      </c>
      <c r="J22" t="s">
        <v>3333</v>
      </c>
      <c r="K22" t="s">
        <v>3414</v>
      </c>
    </row>
    <row r="23" spans="1:11">
      <c r="A23" t="s">
        <v>3333</v>
      </c>
      <c r="B23" t="str">
        <f t="shared" si="0"/>
        <v>2.1.1.2.0800103848339</v>
      </c>
      <c r="C23" s="40" t="str">
        <f>_xlfn.XLOOKUP(A23,ctas[Tipo Empleado],ctas[cta])</f>
        <v>2.1.1.2.08</v>
      </c>
      <c r="D23" s="4" t="s">
        <v>3107</v>
      </c>
      <c r="E23" t="s">
        <v>1993</v>
      </c>
      <c r="F23" t="s">
        <v>1807</v>
      </c>
      <c r="G23" t="s">
        <v>623</v>
      </c>
      <c r="H23" t="s">
        <v>1767</v>
      </c>
      <c r="I23" t="s">
        <v>3373</v>
      </c>
      <c r="J23" t="s">
        <v>3333</v>
      </c>
      <c r="K23" t="s">
        <v>3414</v>
      </c>
    </row>
    <row r="24" spans="1:11">
      <c r="A24" t="s">
        <v>3333</v>
      </c>
      <c r="B24" t="str">
        <f t="shared" si="0"/>
        <v>2.1.1.2.0800103894622</v>
      </c>
      <c r="C24" s="40" t="str">
        <f>_xlfn.XLOOKUP(A24,ctas[Tipo Empleado],ctas[cta])</f>
        <v>2.1.1.2.08</v>
      </c>
      <c r="D24" s="4" t="s">
        <v>2994</v>
      </c>
      <c r="E24" t="s">
        <v>1686</v>
      </c>
      <c r="F24" t="s">
        <v>1647</v>
      </c>
      <c r="G24" t="s">
        <v>2050</v>
      </c>
      <c r="H24" t="s">
        <v>1752</v>
      </c>
      <c r="I24" t="s">
        <v>3372</v>
      </c>
      <c r="J24" t="s">
        <v>3333</v>
      </c>
      <c r="K24" t="s">
        <v>3414</v>
      </c>
    </row>
    <row r="25" spans="1:11">
      <c r="A25" t="s">
        <v>3333</v>
      </c>
      <c r="B25" t="str">
        <f t="shared" si="0"/>
        <v>2.1.1.2.0800104862065</v>
      </c>
      <c r="C25" s="40" t="str">
        <f>_xlfn.XLOOKUP(A25,ctas[Tipo Empleado],ctas[cta])</f>
        <v>2.1.1.2.08</v>
      </c>
      <c r="D25" s="4" t="s">
        <v>3103</v>
      </c>
      <c r="E25" t="s">
        <v>1336</v>
      </c>
      <c r="F25" t="s">
        <v>1337</v>
      </c>
      <c r="G25" t="s">
        <v>864</v>
      </c>
      <c r="H25" t="s">
        <v>1741</v>
      </c>
      <c r="I25" t="s">
        <v>3373</v>
      </c>
      <c r="J25" t="s">
        <v>3333</v>
      </c>
      <c r="K25" t="s">
        <v>3414</v>
      </c>
    </row>
    <row r="26" spans="1:11">
      <c r="A26" t="s">
        <v>3333</v>
      </c>
      <c r="B26" t="str">
        <f t="shared" si="0"/>
        <v>2.1.1.2.0800104953153</v>
      </c>
      <c r="C26" s="40" t="str">
        <f>_xlfn.XLOOKUP(A26,ctas[Tipo Empleado],ctas[cta])</f>
        <v>2.1.1.2.08</v>
      </c>
      <c r="D26" s="4" t="s">
        <v>3063</v>
      </c>
      <c r="E26" t="s">
        <v>1970</v>
      </c>
      <c r="F26" t="s">
        <v>3335</v>
      </c>
      <c r="G26" t="s">
        <v>357</v>
      </c>
      <c r="H26" t="s">
        <v>1738</v>
      </c>
      <c r="I26" t="s">
        <v>3372</v>
      </c>
      <c r="J26" t="s">
        <v>3333</v>
      </c>
      <c r="K26" t="s">
        <v>3414</v>
      </c>
    </row>
    <row r="27" spans="1:11">
      <c r="A27" t="s">
        <v>3333</v>
      </c>
      <c r="B27" t="str">
        <f t="shared" si="0"/>
        <v>2.1.1.2.0800106712094</v>
      </c>
      <c r="C27" s="40" t="str">
        <f>_xlfn.XLOOKUP(A27,ctas[Tipo Empleado],ctas[cta])</f>
        <v>2.1.1.2.08</v>
      </c>
      <c r="D27" s="4" t="s">
        <v>3067</v>
      </c>
      <c r="E27" t="s">
        <v>1701</v>
      </c>
      <c r="F27" t="s">
        <v>113</v>
      </c>
      <c r="G27" t="s">
        <v>109</v>
      </c>
      <c r="H27" t="s">
        <v>1759</v>
      </c>
      <c r="I27" t="s">
        <v>3372</v>
      </c>
      <c r="J27" t="s">
        <v>3333</v>
      </c>
      <c r="K27" t="s">
        <v>3414</v>
      </c>
    </row>
    <row r="28" spans="1:11">
      <c r="A28" t="s">
        <v>3333</v>
      </c>
      <c r="B28" t="str">
        <f t="shared" si="0"/>
        <v>2.1.1.2.0800106995319</v>
      </c>
      <c r="C28" s="40" t="str">
        <f>_xlfn.XLOOKUP(A28,ctas[Tipo Empleado],ctas[cta])</f>
        <v>2.1.1.2.08</v>
      </c>
      <c r="D28" s="4" t="s">
        <v>3094</v>
      </c>
      <c r="E28" t="s">
        <v>1228</v>
      </c>
      <c r="F28" t="s">
        <v>61</v>
      </c>
      <c r="G28" t="s">
        <v>2052</v>
      </c>
      <c r="H28" t="s">
        <v>1737</v>
      </c>
      <c r="I28" t="s">
        <v>3372</v>
      </c>
      <c r="J28" t="s">
        <v>3333</v>
      </c>
      <c r="K28" t="s">
        <v>3414</v>
      </c>
    </row>
    <row r="29" spans="1:11">
      <c r="A29" t="s">
        <v>3333</v>
      </c>
      <c r="B29" t="str">
        <f t="shared" si="0"/>
        <v>2.1.1.2.0800108154220</v>
      </c>
      <c r="C29" s="40" t="str">
        <f>_xlfn.XLOOKUP(A29,ctas[Tipo Empleado],ctas[cta])</f>
        <v>2.1.1.2.08</v>
      </c>
      <c r="D29" s="4" t="s">
        <v>3098</v>
      </c>
      <c r="E29" t="s">
        <v>1812</v>
      </c>
      <c r="F29" t="s">
        <v>1813</v>
      </c>
      <c r="G29" t="s">
        <v>301</v>
      </c>
      <c r="H29" t="s">
        <v>1736</v>
      </c>
      <c r="I29" t="s">
        <v>3372</v>
      </c>
      <c r="J29" t="s">
        <v>3333</v>
      </c>
      <c r="K29" t="s">
        <v>3414</v>
      </c>
    </row>
    <row r="30" spans="1:11">
      <c r="A30" t="s">
        <v>3333</v>
      </c>
      <c r="B30" t="str">
        <f t="shared" si="0"/>
        <v>2.1.1.2.0800108703844</v>
      </c>
      <c r="C30" s="40" t="str">
        <f>_xlfn.XLOOKUP(A30,ctas[Tipo Empleado],ctas[cta])</f>
        <v>2.1.1.2.08</v>
      </c>
      <c r="D30" s="4" t="s">
        <v>3075</v>
      </c>
      <c r="E30" t="s">
        <v>1972</v>
      </c>
      <c r="F30" t="s">
        <v>688</v>
      </c>
      <c r="G30" t="s">
        <v>109</v>
      </c>
      <c r="H30" t="s">
        <v>1759</v>
      </c>
      <c r="I30" t="s">
        <v>3372</v>
      </c>
      <c r="J30" t="s">
        <v>3333</v>
      </c>
      <c r="K30" t="s">
        <v>3414</v>
      </c>
    </row>
    <row r="31" spans="1:11">
      <c r="A31" t="s">
        <v>3333</v>
      </c>
      <c r="B31" t="str">
        <f t="shared" si="0"/>
        <v>2.1.1.2.0800108924176</v>
      </c>
      <c r="C31" s="40" t="str">
        <f>_xlfn.XLOOKUP(A31,ctas[Tipo Empleado],ctas[cta])</f>
        <v>2.1.1.2.08</v>
      </c>
      <c r="D31" s="4" t="s">
        <v>3069</v>
      </c>
      <c r="E31" t="s">
        <v>3336</v>
      </c>
      <c r="F31" t="s">
        <v>205</v>
      </c>
      <c r="G31" t="s">
        <v>301</v>
      </c>
      <c r="H31" t="s">
        <v>1736</v>
      </c>
      <c r="I31" t="s">
        <v>3373</v>
      </c>
      <c r="J31" t="s">
        <v>3333</v>
      </c>
      <c r="K31" t="s">
        <v>3414</v>
      </c>
    </row>
    <row r="32" spans="1:11">
      <c r="A32" t="s">
        <v>3333</v>
      </c>
      <c r="B32" t="str">
        <f t="shared" si="0"/>
        <v>2.1.1.2.0800109192724</v>
      </c>
      <c r="C32" s="40" t="str">
        <f>_xlfn.XLOOKUP(A32,ctas[Tipo Empleado],ctas[cta])</f>
        <v>2.1.1.2.08</v>
      </c>
      <c r="D32" s="4" t="s">
        <v>3031</v>
      </c>
      <c r="E32" t="s">
        <v>1814</v>
      </c>
      <c r="F32" t="s">
        <v>103</v>
      </c>
      <c r="G32" t="s">
        <v>267</v>
      </c>
      <c r="H32" t="s">
        <v>1764</v>
      </c>
      <c r="I32" t="s">
        <v>3373</v>
      </c>
      <c r="J32" t="s">
        <v>3333</v>
      </c>
      <c r="K32" t="s">
        <v>3414</v>
      </c>
    </row>
    <row r="33" spans="1:11">
      <c r="A33" t="s">
        <v>3333</v>
      </c>
      <c r="B33" t="str">
        <f t="shared" si="0"/>
        <v>2.1.1.2.0800109776732</v>
      </c>
      <c r="C33" s="40" t="str">
        <f>_xlfn.XLOOKUP(A33,ctas[Tipo Empleado],ctas[cta])</f>
        <v>2.1.1.2.08</v>
      </c>
      <c r="D33" s="4" t="s">
        <v>3379</v>
      </c>
      <c r="E33" t="s">
        <v>3398</v>
      </c>
      <c r="F33" t="s">
        <v>103</v>
      </c>
      <c r="G33" t="s">
        <v>2051</v>
      </c>
      <c r="H33" t="s">
        <v>1746</v>
      </c>
      <c r="I33" t="s">
        <v>3372</v>
      </c>
      <c r="J33" t="s">
        <v>3333</v>
      </c>
      <c r="K33" t="s">
        <v>3414</v>
      </c>
    </row>
    <row r="34" spans="1:11">
      <c r="A34" t="s">
        <v>3333</v>
      </c>
      <c r="B34" t="str">
        <f t="shared" si="0"/>
        <v>2.1.1.2.0800110746633</v>
      </c>
      <c r="C34" s="40" t="str">
        <f>_xlfn.XLOOKUP(A34,ctas[Tipo Empleado],ctas[cta])</f>
        <v>2.1.1.2.08</v>
      </c>
      <c r="D34" s="4" t="s">
        <v>3073</v>
      </c>
      <c r="E34" t="s">
        <v>1817</v>
      </c>
      <c r="F34" t="s">
        <v>303</v>
      </c>
      <c r="G34" t="s">
        <v>301</v>
      </c>
      <c r="H34" t="s">
        <v>1736</v>
      </c>
      <c r="I34" t="s">
        <v>3373</v>
      </c>
      <c r="J34" t="s">
        <v>3333</v>
      </c>
      <c r="K34" t="s">
        <v>3414</v>
      </c>
    </row>
    <row r="35" spans="1:11">
      <c r="A35" t="s">
        <v>3333</v>
      </c>
      <c r="B35" t="str">
        <f t="shared" si="0"/>
        <v>2.1.1.2.0800111330221</v>
      </c>
      <c r="C35" s="40" t="str">
        <f>_xlfn.XLOOKUP(A35,ctas[Tipo Empleado],ctas[cta])</f>
        <v>2.1.1.2.08</v>
      </c>
      <c r="D35" s="4" t="s">
        <v>3128</v>
      </c>
      <c r="E35" t="s">
        <v>1709</v>
      </c>
      <c r="F35" t="s">
        <v>1000</v>
      </c>
      <c r="G35" t="s">
        <v>357</v>
      </c>
      <c r="H35" t="s">
        <v>1738</v>
      </c>
      <c r="I35" t="s">
        <v>3373</v>
      </c>
      <c r="J35" t="s">
        <v>3333</v>
      </c>
      <c r="K35" t="s">
        <v>3414</v>
      </c>
    </row>
    <row r="36" spans="1:11">
      <c r="A36" t="s">
        <v>3333</v>
      </c>
      <c r="B36" t="str">
        <f t="shared" si="0"/>
        <v>2.1.1.2.0800111434098</v>
      </c>
      <c r="C36" s="40" t="str">
        <f>_xlfn.XLOOKUP(A36,ctas[Tipo Empleado],ctas[cta])</f>
        <v>2.1.1.2.08</v>
      </c>
      <c r="D36" s="4" t="s">
        <v>3005</v>
      </c>
      <c r="E36" t="s">
        <v>1960</v>
      </c>
      <c r="F36" t="s">
        <v>1956</v>
      </c>
      <c r="G36" t="s">
        <v>357</v>
      </c>
      <c r="H36" t="s">
        <v>1738</v>
      </c>
      <c r="I36" t="s">
        <v>3372</v>
      </c>
      <c r="J36" t="s">
        <v>3333</v>
      </c>
      <c r="K36" t="s">
        <v>3414</v>
      </c>
    </row>
    <row r="37" spans="1:11">
      <c r="A37" t="s">
        <v>3333</v>
      </c>
      <c r="B37" t="str">
        <f t="shared" si="0"/>
        <v>2.1.1.2.0800112460845</v>
      </c>
      <c r="C37" s="40" t="str">
        <f>_xlfn.XLOOKUP(A37,ctas[Tipo Empleado],ctas[cta])</f>
        <v>2.1.1.2.08</v>
      </c>
      <c r="D37" s="4" t="s">
        <v>2983</v>
      </c>
      <c r="E37" t="s">
        <v>2982</v>
      </c>
      <c r="F37" t="s">
        <v>539</v>
      </c>
      <c r="G37" t="s">
        <v>357</v>
      </c>
      <c r="H37" t="s">
        <v>1738</v>
      </c>
      <c r="I37" t="s">
        <v>3373</v>
      </c>
      <c r="J37" t="s">
        <v>3333</v>
      </c>
      <c r="K37" t="s">
        <v>3414</v>
      </c>
    </row>
    <row r="38" spans="1:11">
      <c r="A38" t="s">
        <v>3333</v>
      </c>
      <c r="B38" t="str">
        <f t="shared" si="0"/>
        <v>2.1.1.2.0800112677083</v>
      </c>
      <c r="C38" s="40" t="str">
        <f>_xlfn.XLOOKUP(A38,ctas[Tipo Empleado],ctas[cta])</f>
        <v>2.1.1.2.08</v>
      </c>
      <c r="D38" s="4" t="s">
        <v>3071</v>
      </c>
      <c r="E38" t="s">
        <v>1358</v>
      </c>
      <c r="F38" t="s">
        <v>103</v>
      </c>
      <c r="G38" t="s">
        <v>2070</v>
      </c>
      <c r="H38" t="s">
        <v>1762</v>
      </c>
      <c r="I38" t="s">
        <v>3373</v>
      </c>
      <c r="J38" t="s">
        <v>3333</v>
      </c>
      <c r="K38" t="s">
        <v>3414</v>
      </c>
    </row>
    <row r="39" spans="1:11">
      <c r="A39" t="s">
        <v>3333</v>
      </c>
      <c r="B39" t="str">
        <f t="shared" si="0"/>
        <v>2.1.1.2.0800113139059</v>
      </c>
      <c r="C39" s="40" t="str">
        <f>_xlfn.XLOOKUP(A39,ctas[Tipo Empleado],ctas[cta])</f>
        <v>2.1.1.2.08</v>
      </c>
      <c r="D39" s="4" t="s">
        <v>3026</v>
      </c>
      <c r="E39" t="s">
        <v>1718</v>
      </c>
      <c r="F39" t="s">
        <v>61</v>
      </c>
      <c r="G39" t="s">
        <v>334</v>
      </c>
      <c r="H39" t="s">
        <v>1763</v>
      </c>
      <c r="I39" t="s">
        <v>3373</v>
      </c>
      <c r="J39" t="s">
        <v>3333</v>
      </c>
      <c r="K39" t="s">
        <v>3414</v>
      </c>
    </row>
    <row r="40" spans="1:11">
      <c r="A40" t="s">
        <v>3333</v>
      </c>
      <c r="B40" t="str">
        <f t="shared" si="0"/>
        <v>2.1.1.2.0800113216758</v>
      </c>
      <c r="C40" s="40" t="str">
        <f>_xlfn.XLOOKUP(A40,ctas[Tipo Empleado],ctas[cta])</f>
        <v>2.1.1.2.08</v>
      </c>
      <c r="D40" s="4" t="s">
        <v>2979</v>
      </c>
      <c r="E40" t="s">
        <v>1953</v>
      </c>
      <c r="F40" t="s">
        <v>61</v>
      </c>
      <c r="G40" t="s">
        <v>295</v>
      </c>
      <c r="H40" t="s">
        <v>1790</v>
      </c>
      <c r="I40" t="s">
        <v>3372</v>
      </c>
      <c r="J40" t="s">
        <v>3333</v>
      </c>
      <c r="K40" t="s">
        <v>3414</v>
      </c>
    </row>
    <row r="41" spans="1:11">
      <c r="A41" t="s">
        <v>3333</v>
      </c>
      <c r="B41" t="str">
        <f t="shared" si="0"/>
        <v>2.1.1.2.0800114993280</v>
      </c>
      <c r="C41" s="40" t="str">
        <f>_xlfn.XLOOKUP(A41,ctas[Tipo Empleado],ctas[cta])</f>
        <v>2.1.1.2.08</v>
      </c>
      <c r="D41" s="4" t="s">
        <v>3060</v>
      </c>
      <c r="E41" t="s">
        <v>1357</v>
      </c>
      <c r="F41" t="s">
        <v>103</v>
      </c>
      <c r="G41" t="s">
        <v>267</v>
      </c>
      <c r="H41" t="s">
        <v>1764</v>
      </c>
      <c r="I41" t="s">
        <v>3373</v>
      </c>
      <c r="J41" t="s">
        <v>3333</v>
      </c>
      <c r="K41" t="s">
        <v>3414</v>
      </c>
    </row>
    <row r="42" spans="1:11">
      <c r="A42" t="s">
        <v>3333</v>
      </c>
      <c r="B42" t="str">
        <f t="shared" si="0"/>
        <v>2.1.1.2.0800115647794</v>
      </c>
      <c r="C42" s="40" t="str">
        <f>_xlfn.XLOOKUP(A42,ctas[Tipo Empleado],ctas[cta])</f>
        <v>2.1.1.2.08</v>
      </c>
      <c r="D42" s="4" t="s">
        <v>3027</v>
      </c>
      <c r="E42" t="s">
        <v>1964</v>
      </c>
      <c r="F42" t="s">
        <v>205</v>
      </c>
      <c r="G42" t="s">
        <v>2053</v>
      </c>
      <c r="H42" t="s">
        <v>1769</v>
      </c>
      <c r="I42" t="s">
        <v>3373</v>
      </c>
      <c r="J42" t="s">
        <v>3333</v>
      </c>
      <c r="K42" t="s">
        <v>3414</v>
      </c>
    </row>
    <row r="43" spans="1:11">
      <c r="A43" t="s">
        <v>3333</v>
      </c>
      <c r="B43" t="str">
        <f t="shared" si="0"/>
        <v>2.1.1.2.0800115701880</v>
      </c>
      <c r="C43" s="40" t="str">
        <f>_xlfn.XLOOKUP(A43,ctas[Tipo Empleado],ctas[cta])</f>
        <v>2.1.1.2.08</v>
      </c>
      <c r="D43" s="4" t="s">
        <v>3072</v>
      </c>
      <c r="E43" t="s">
        <v>1646</v>
      </c>
      <c r="F43" t="s">
        <v>1647</v>
      </c>
      <c r="G43" t="s">
        <v>2050</v>
      </c>
      <c r="H43" t="s">
        <v>1752</v>
      </c>
      <c r="I43" t="s">
        <v>3373</v>
      </c>
      <c r="J43" t="s">
        <v>3333</v>
      </c>
      <c r="K43" t="s">
        <v>3414</v>
      </c>
    </row>
    <row r="44" spans="1:11">
      <c r="A44" t="s">
        <v>3333</v>
      </c>
      <c r="B44" t="str">
        <f t="shared" si="0"/>
        <v>2.1.1.2.0800116098377</v>
      </c>
      <c r="C44" s="40" t="str">
        <f>_xlfn.XLOOKUP(A44,ctas[Tipo Empleado],ctas[cta])</f>
        <v>2.1.1.2.08</v>
      </c>
      <c r="D44" s="4" t="s">
        <v>3076</v>
      </c>
      <c r="E44" t="s">
        <v>1183</v>
      </c>
      <c r="F44" t="s">
        <v>103</v>
      </c>
      <c r="G44" t="s">
        <v>250</v>
      </c>
      <c r="H44" t="s">
        <v>1765</v>
      </c>
      <c r="I44" t="s">
        <v>3372</v>
      </c>
      <c r="J44" t="s">
        <v>3333</v>
      </c>
      <c r="K44" t="s">
        <v>3414</v>
      </c>
    </row>
    <row r="45" spans="1:11">
      <c r="A45" t="s">
        <v>3333</v>
      </c>
      <c r="B45" t="str">
        <f t="shared" si="0"/>
        <v>2.1.1.2.0800116334004</v>
      </c>
      <c r="C45" s="40" t="str">
        <f>_xlfn.XLOOKUP(A45,ctas[Tipo Empleado],ctas[cta])</f>
        <v>2.1.1.2.08</v>
      </c>
      <c r="D45" s="4" t="s">
        <v>3106</v>
      </c>
      <c r="E45" t="s">
        <v>1227</v>
      </c>
      <c r="F45" t="s">
        <v>1226</v>
      </c>
      <c r="G45" t="s">
        <v>1162</v>
      </c>
      <c r="H45" t="s">
        <v>1766</v>
      </c>
      <c r="I45" t="s">
        <v>3372</v>
      </c>
      <c r="J45" t="s">
        <v>3333</v>
      </c>
      <c r="K45" t="s">
        <v>3414</v>
      </c>
    </row>
    <row r="46" spans="1:11">
      <c r="A46" t="s">
        <v>3333</v>
      </c>
      <c r="B46" t="str">
        <f t="shared" si="0"/>
        <v>2.1.1.2.0800116514092</v>
      </c>
      <c r="C46" s="40" t="str">
        <f>_xlfn.XLOOKUP(A46,ctas[Tipo Empleado],ctas[cta])</f>
        <v>2.1.1.2.08</v>
      </c>
      <c r="D46" s="4" t="s">
        <v>3081</v>
      </c>
      <c r="E46" t="s">
        <v>1098</v>
      </c>
      <c r="F46" t="s">
        <v>1099</v>
      </c>
      <c r="G46" t="s">
        <v>864</v>
      </c>
      <c r="H46" t="s">
        <v>1741</v>
      </c>
      <c r="I46" t="s">
        <v>3372</v>
      </c>
      <c r="J46" t="s">
        <v>3333</v>
      </c>
      <c r="K46" t="s">
        <v>3414</v>
      </c>
    </row>
    <row r="47" spans="1:11">
      <c r="A47" t="s">
        <v>3333</v>
      </c>
      <c r="B47" t="str">
        <f t="shared" si="0"/>
        <v>2.1.1.2.0800117190728</v>
      </c>
      <c r="C47" s="40" t="str">
        <f>_xlfn.XLOOKUP(A47,ctas[Tipo Empleado],ctas[cta])</f>
        <v>2.1.1.2.08</v>
      </c>
      <c r="D47" s="4" t="s">
        <v>3088</v>
      </c>
      <c r="E47" t="s">
        <v>1730</v>
      </c>
      <c r="F47" t="s">
        <v>136</v>
      </c>
      <c r="G47" t="s">
        <v>623</v>
      </c>
      <c r="H47" t="s">
        <v>1767</v>
      </c>
      <c r="I47" t="s">
        <v>3373</v>
      </c>
      <c r="J47" t="s">
        <v>3333</v>
      </c>
      <c r="K47" t="s">
        <v>3414</v>
      </c>
    </row>
    <row r="48" spans="1:11">
      <c r="A48" t="s">
        <v>3333</v>
      </c>
      <c r="B48" t="str">
        <f t="shared" si="0"/>
        <v>2.1.1.2.0800117622241</v>
      </c>
      <c r="C48" s="40" t="str">
        <f>_xlfn.XLOOKUP(A48,ctas[Tipo Empleado],ctas[cta])</f>
        <v>2.1.1.2.08</v>
      </c>
      <c r="D48" s="4" t="s">
        <v>3020</v>
      </c>
      <c r="E48" t="s">
        <v>1994</v>
      </c>
      <c r="F48" t="s">
        <v>251</v>
      </c>
      <c r="G48" t="s">
        <v>357</v>
      </c>
      <c r="H48" t="s">
        <v>1738</v>
      </c>
      <c r="I48" t="s">
        <v>3372</v>
      </c>
      <c r="J48" t="s">
        <v>3333</v>
      </c>
      <c r="K48" t="s">
        <v>3414</v>
      </c>
    </row>
    <row r="49" spans="1:11">
      <c r="A49" t="s">
        <v>3333</v>
      </c>
      <c r="B49" t="str">
        <f t="shared" si="0"/>
        <v>2.1.1.2.0800117685610</v>
      </c>
      <c r="C49" s="40" t="str">
        <f>_xlfn.XLOOKUP(A49,ctas[Tipo Empleado],ctas[cta])</f>
        <v>2.1.1.2.08</v>
      </c>
      <c r="D49" s="4" t="s">
        <v>3101</v>
      </c>
      <c r="E49" t="s">
        <v>1977</v>
      </c>
      <c r="F49" t="s">
        <v>103</v>
      </c>
      <c r="G49" t="s">
        <v>2047</v>
      </c>
      <c r="H49" t="s">
        <v>1794</v>
      </c>
      <c r="I49" t="s">
        <v>3372</v>
      </c>
      <c r="J49" t="s">
        <v>3333</v>
      </c>
      <c r="K49" t="s">
        <v>3414</v>
      </c>
    </row>
    <row r="50" spans="1:11">
      <c r="A50" t="s">
        <v>3333</v>
      </c>
      <c r="B50" t="str">
        <f t="shared" si="0"/>
        <v>2.1.1.2.0800117740894</v>
      </c>
      <c r="C50" s="40" t="str">
        <f>_xlfn.XLOOKUP(A50,ctas[Tipo Empleado],ctas[cta])</f>
        <v>2.1.1.2.08</v>
      </c>
      <c r="D50" s="4" t="s">
        <v>3105</v>
      </c>
      <c r="E50" t="s">
        <v>1995</v>
      </c>
      <c r="F50" t="s">
        <v>136</v>
      </c>
      <c r="G50" t="s">
        <v>215</v>
      </c>
      <c r="H50" t="s">
        <v>1760</v>
      </c>
      <c r="I50" t="s">
        <v>3373</v>
      </c>
      <c r="J50" t="s">
        <v>3333</v>
      </c>
      <c r="K50" t="s">
        <v>3414</v>
      </c>
    </row>
    <row r="51" spans="1:11">
      <c r="A51" t="s">
        <v>3333</v>
      </c>
      <c r="B51" t="str">
        <f t="shared" si="0"/>
        <v>2.1.1.2.0800117837815</v>
      </c>
      <c r="C51" s="40" t="str">
        <f>_xlfn.XLOOKUP(A51,ctas[Tipo Empleado],ctas[cta])</f>
        <v>2.1.1.2.08</v>
      </c>
      <c r="D51" s="4" t="s">
        <v>3380</v>
      </c>
      <c r="E51" t="s">
        <v>3399</v>
      </c>
      <c r="F51" t="s">
        <v>136</v>
      </c>
      <c r="G51" t="s">
        <v>2182</v>
      </c>
      <c r="H51" t="s">
        <v>2181</v>
      </c>
      <c r="I51" t="s">
        <v>3373</v>
      </c>
      <c r="J51" t="s">
        <v>3333</v>
      </c>
      <c r="K51" t="s">
        <v>3414</v>
      </c>
    </row>
    <row r="52" spans="1:11">
      <c r="A52" t="s">
        <v>3333</v>
      </c>
      <c r="B52" t="str">
        <f t="shared" si="0"/>
        <v>2.1.1.2.0800117943837</v>
      </c>
      <c r="C52" s="40" t="str">
        <f>_xlfn.XLOOKUP(A52,ctas[Tipo Empleado],ctas[cta])</f>
        <v>2.1.1.2.08</v>
      </c>
      <c r="D52" s="4" t="s">
        <v>2677</v>
      </c>
      <c r="E52" t="s">
        <v>2071</v>
      </c>
      <c r="F52" t="s">
        <v>271</v>
      </c>
      <c r="G52" t="s">
        <v>357</v>
      </c>
      <c r="H52" t="s">
        <v>1738</v>
      </c>
      <c r="I52" t="s">
        <v>3373</v>
      </c>
      <c r="J52" t="s">
        <v>11</v>
      </c>
      <c r="K52" t="s">
        <v>3414</v>
      </c>
    </row>
    <row r="53" spans="1:11">
      <c r="A53" t="s">
        <v>3333</v>
      </c>
      <c r="B53" t="str">
        <f t="shared" si="0"/>
        <v>2.1.1.2.0800118103936</v>
      </c>
      <c r="C53" s="40" t="str">
        <f>_xlfn.XLOOKUP(A53,ctas[Tipo Empleado],ctas[cta])</f>
        <v>2.1.1.2.08</v>
      </c>
      <c r="D53" s="4" t="s">
        <v>3022</v>
      </c>
      <c r="E53" t="s">
        <v>1996</v>
      </c>
      <c r="F53" t="s">
        <v>1807</v>
      </c>
      <c r="G53" t="s">
        <v>623</v>
      </c>
      <c r="H53" t="s">
        <v>1767</v>
      </c>
      <c r="I53" t="s">
        <v>3373</v>
      </c>
      <c r="J53" t="s">
        <v>3333</v>
      </c>
      <c r="K53" t="s">
        <v>3414</v>
      </c>
    </row>
    <row r="54" spans="1:11">
      <c r="A54" t="s">
        <v>3333</v>
      </c>
      <c r="B54" t="str">
        <f t="shared" si="0"/>
        <v>2.1.1.2.0800118133115</v>
      </c>
      <c r="C54" s="40" t="str">
        <f>_xlfn.XLOOKUP(A54,ctas[Tipo Empleado],ctas[cta])</f>
        <v>2.1.1.2.08</v>
      </c>
      <c r="D54" s="4" t="s">
        <v>3113</v>
      </c>
      <c r="E54" t="s">
        <v>3337</v>
      </c>
      <c r="F54" t="s">
        <v>103</v>
      </c>
      <c r="G54" t="s">
        <v>2054</v>
      </c>
      <c r="H54" t="s">
        <v>1754</v>
      </c>
      <c r="I54" t="s">
        <v>3373</v>
      </c>
      <c r="J54" t="s">
        <v>3333</v>
      </c>
      <c r="K54" t="s">
        <v>3414</v>
      </c>
    </row>
    <row r="55" spans="1:11">
      <c r="A55" t="s">
        <v>3333</v>
      </c>
      <c r="B55" t="str">
        <f t="shared" si="0"/>
        <v>2.1.1.2.0800118216456</v>
      </c>
      <c r="C55" s="40" t="str">
        <f>_xlfn.XLOOKUP(A55,ctas[Tipo Empleado],ctas[cta])</f>
        <v>2.1.1.2.08</v>
      </c>
      <c r="D55" s="4" t="s">
        <v>2977</v>
      </c>
      <c r="E55" t="s">
        <v>1236</v>
      </c>
      <c r="F55" t="s">
        <v>1226</v>
      </c>
      <c r="G55" t="s">
        <v>1162</v>
      </c>
      <c r="H55" t="s">
        <v>1766</v>
      </c>
      <c r="I55" t="s">
        <v>3372</v>
      </c>
      <c r="J55" t="s">
        <v>3333</v>
      </c>
      <c r="K55" t="s">
        <v>3414</v>
      </c>
    </row>
    <row r="56" spans="1:11">
      <c r="A56" t="s">
        <v>3333</v>
      </c>
      <c r="B56" t="str">
        <f t="shared" si="0"/>
        <v>2.1.1.2.0800118321538</v>
      </c>
      <c r="C56" s="40" t="str">
        <f>_xlfn.XLOOKUP(A56,ctas[Tipo Empleado],ctas[cta])</f>
        <v>2.1.1.2.08</v>
      </c>
      <c r="D56" s="4" t="s">
        <v>3003</v>
      </c>
      <c r="E56" t="s">
        <v>1836</v>
      </c>
      <c r="F56" t="s">
        <v>3338</v>
      </c>
      <c r="G56" t="s">
        <v>241</v>
      </c>
      <c r="H56" t="s">
        <v>1744</v>
      </c>
      <c r="I56" t="s">
        <v>3373</v>
      </c>
      <c r="J56" t="s">
        <v>3333</v>
      </c>
      <c r="K56" t="s">
        <v>3414</v>
      </c>
    </row>
    <row r="57" spans="1:11">
      <c r="A57" t="s">
        <v>3333</v>
      </c>
      <c r="B57" t="str">
        <f t="shared" si="0"/>
        <v>2.1.1.2.0800118334176</v>
      </c>
      <c r="C57" s="40" t="str">
        <f>_xlfn.XLOOKUP(A57,ctas[Tipo Empleado],ctas[cta])</f>
        <v>2.1.1.2.08</v>
      </c>
      <c r="D57" s="4" t="s">
        <v>2981</v>
      </c>
      <c r="E57" t="s">
        <v>1954</v>
      </c>
      <c r="F57" t="s">
        <v>136</v>
      </c>
      <c r="G57" t="s">
        <v>224</v>
      </c>
      <c r="H57" t="s">
        <v>1761</v>
      </c>
      <c r="I57" t="s">
        <v>3373</v>
      </c>
      <c r="J57" t="s">
        <v>3333</v>
      </c>
      <c r="K57" t="s">
        <v>3414</v>
      </c>
    </row>
    <row r="58" spans="1:11">
      <c r="A58" t="s">
        <v>3333</v>
      </c>
      <c r="B58" t="str">
        <f t="shared" si="0"/>
        <v>2.1.1.2.0800118434265</v>
      </c>
      <c r="C58" s="40" t="str">
        <f>_xlfn.XLOOKUP(A58,ctas[Tipo Empleado],ctas[cta])</f>
        <v>2.1.1.2.08</v>
      </c>
      <c r="D58" s="4" t="s">
        <v>3064</v>
      </c>
      <c r="E58" t="s">
        <v>1997</v>
      </c>
      <c r="F58" t="s">
        <v>1807</v>
      </c>
      <c r="G58" t="s">
        <v>623</v>
      </c>
      <c r="H58" t="s">
        <v>1767</v>
      </c>
      <c r="I58" t="s">
        <v>3373</v>
      </c>
      <c r="J58" t="s">
        <v>3333</v>
      </c>
      <c r="K58" t="s">
        <v>3414</v>
      </c>
    </row>
    <row r="59" spans="1:11">
      <c r="A59" t="s">
        <v>3333</v>
      </c>
      <c r="B59" t="str">
        <f t="shared" si="0"/>
        <v>2.1.1.2.0800118587690</v>
      </c>
      <c r="C59" s="40" t="str">
        <f>_xlfn.XLOOKUP(A59,ctas[Tipo Empleado],ctas[cta])</f>
        <v>2.1.1.2.08</v>
      </c>
      <c r="D59" s="4" t="s">
        <v>3046</v>
      </c>
      <c r="E59" t="s">
        <v>1998</v>
      </c>
      <c r="F59" t="s">
        <v>136</v>
      </c>
      <c r="G59" t="s">
        <v>727</v>
      </c>
      <c r="H59" t="s">
        <v>1789</v>
      </c>
      <c r="I59" t="s">
        <v>3372</v>
      </c>
      <c r="J59" t="s">
        <v>3333</v>
      </c>
      <c r="K59" t="s">
        <v>3414</v>
      </c>
    </row>
    <row r="60" spans="1:11">
      <c r="A60" t="s">
        <v>3333</v>
      </c>
      <c r="B60" t="str">
        <f t="shared" si="0"/>
        <v>2.1.1.2.0800118794759</v>
      </c>
      <c r="C60" s="40" t="str">
        <f>_xlfn.XLOOKUP(A60,ctas[Tipo Empleado],ctas[cta])</f>
        <v>2.1.1.2.08</v>
      </c>
      <c r="D60" s="4" t="s">
        <v>3024</v>
      </c>
      <c r="E60" t="s">
        <v>1353</v>
      </c>
      <c r="F60" t="s">
        <v>271</v>
      </c>
      <c r="G60" t="s">
        <v>241</v>
      </c>
      <c r="H60" t="s">
        <v>1744</v>
      </c>
      <c r="I60" t="s">
        <v>3372</v>
      </c>
      <c r="J60" t="s">
        <v>3333</v>
      </c>
      <c r="K60" t="s">
        <v>3414</v>
      </c>
    </row>
    <row r="61" spans="1:11">
      <c r="A61" t="s">
        <v>3333</v>
      </c>
      <c r="B61" t="str">
        <f t="shared" si="0"/>
        <v>2.1.1.2.0800119003622</v>
      </c>
      <c r="C61" s="40" t="str">
        <f>_xlfn.XLOOKUP(A61,ctas[Tipo Empleado],ctas[cta])</f>
        <v>2.1.1.2.08</v>
      </c>
      <c r="D61" s="4" t="s">
        <v>3085</v>
      </c>
      <c r="E61" t="s">
        <v>1975</v>
      </c>
      <c r="F61" t="s">
        <v>103</v>
      </c>
      <c r="G61" t="s">
        <v>334</v>
      </c>
      <c r="H61" t="s">
        <v>1763</v>
      </c>
      <c r="I61" t="s">
        <v>3373</v>
      </c>
      <c r="J61" t="s">
        <v>3333</v>
      </c>
      <c r="K61" t="s">
        <v>3414</v>
      </c>
    </row>
    <row r="62" spans="1:11">
      <c r="A62" t="s">
        <v>3333</v>
      </c>
      <c r="B62" t="str">
        <f t="shared" si="0"/>
        <v>2.1.1.2.0800119377711</v>
      </c>
      <c r="C62" s="40" t="str">
        <f>_xlfn.XLOOKUP(A62,ctas[Tipo Empleado],ctas[cta])</f>
        <v>2.1.1.2.08</v>
      </c>
      <c r="D62" s="4" t="s">
        <v>3025</v>
      </c>
      <c r="E62" t="s">
        <v>1692</v>
      </c>
      <c r="F62" t="s">
        <v>1647</v>
      </c>
      <c r="G62" t="s">
        <v>2050</v>
      </c>
      <c r="H62" t="s">
        <v>1752</v>
      </c>
      <c r="I62" t="s">
        <v>3372</v>
      </c>
      <c r="J62" t="s">
        <v>3333</v>
      </c>
      <c r="K62" t="s">
        <v>3414</v>
      </c>
    </row>
    <row r="63" spans="1:11">
      <c r="A63" t="s">
        <v>3333</v>
      </c>
      <c r="B63" t="str">
        <f t="shared" si="0"/>
        <v>2.1.1.2.0800201442589</v>
      </c>
      <c r="C63" s="40" t="str">
        <f>_xlfn.XLOOKUP(A63,ctas[Tipo Empleado],ctas[cta])</f>
        <v>2.1.1.2.08</v>
      </c>
      <c r="D63" s="4" t="s">
        <v>3035</v>
      </c>
      <c r="E63" t="s">
        <v>1999</v>
      </c>
      <c r="F63" t="s">
        <v>103</v>
      </c>
      <c r="G63" t="s">
        <v>2051</v>
      </c>
      <c r="H63" t="s">
        <v>1746</v>
      </c>
      <c r="I63" t="s">
        <v>3373</v>
      </c>
      <c r="J63" t="s">
        <v>3333</v>
      </c>
      <c r="K63" t="s">
        <v>3414</v>
      </c>
    </row>
    <row r="64" spans="1:11">
      <c r="A64" t="s">
        <v>3333</v>
      </c>
      <c r="B64" t="str">
        <f t="shared" si="0"/>
        <v>2.1.1.2.0800201491255</v>
      </c>
      <c r="C64" s="40" t="str">
        <f>_xlfn.XLOOKUP(A64,ctas[Tipo Empleado],ctas[cta])</f>
        <v>2.1.1.2.08</v>
      </c>
      <c r="D64" s="4" t="s">
        <v>3074</v>
      </c>
      <c r="E64" t="s">
        <v>2072</v>
      </c>
      <c r="F64" t="s">
        <v>103</v>
      </c>
      <c r="G64" t="s">
        <v>250</v>
      </c>
      <c r="H64" t="s">
        <v>1765</v>
      </c>
      <c r="I64" t="s">
        <v>3373</v>
      </c>
      <c r="J64" t="s">
        <v>3333</v>
      </c>
      <c r="K64" t="s">
        <v>3414</v>
      </c>
    </row>
    <row r="65" spans="1:11">
      <c r="A65" t="s">
        <v>3333</v>
      </c>
      <c r="B65" t="str">
        <f t="shared" si="0"/>
        <v>2.1.1.2.0800201635919</v>
      </c>
      <c r="C65" s="40" t="str">
        <f>_xlfn.XLOOKUP(A65,ctas[Tipo Empleado],ctas[cta])</f>
        <v>2.1.1.2.08</v>
      </c>
      <c r="D65" s="4" t="s">
        <v>3010</v>
      </c>
      <c r="E65" t="s">
        <v>1961</v>
      </c>
      <c r="F65" t="s">
        <v>103</v>
      </c>
      <c r="G65" t="s">
        <v>301</v>
      </c>
      <c r="H65" t="s">
        <v>1736</v>
      </c>
      <c r="I65" t="s">
        <v>3372</v>
      </c>
      <c r="J65" t="s">
        <v>3333</v>
      </c>
      <c r="K65" t="s">
        <v>3414</v>
      </c>
    </row>
    <row r="66" spans="1:11">
      <c r="A66" t="s">
        <v>3333</v>
      </c>
      <c r="B66" t="str">
        <f t="shared" si="0"/>
        <v>2.1.1.2.0800300687720</v>
      </c>
      <c r="C66" s="40" t="str">
        <f>_xlfn.XLOOKUP(A66,ctas[Tipo Empleado],ctas[cta])</f>
        <v>2.1.1.2.08</v>
      </c>
      <c r="D66" s="4" t="s">
        <v>3109</v>
      </c>
      <c r="E66" t="s">
        <v>1187</v>
      </c>
      <c r="F66" t="s">
        <v>136</v>
      </c>
      <c r="G66" t="s">
        <v>2070</v>
      </c>
      <c r="H66" t="s">
        <v>1762</v>
      </c>
      <c r="I66" t="s">
        <v>3373</v>
      </c>
      <c r="J66" t="s">
        <v>3333</v>
      </c>
      <c r="K66" t="s">
        <v>3414</v>
      </c>
    </row>
    <row r="67" spans="1:11">
      <c r="A67" t="s">
        <v>3333</v>
      </c>
      <c r="B67" t="str">
        <f t="shared" ref="B67:B130" si="1">C67&amp;D67</f>
        <v>2.1.1.2.0801200013074</v>
      </c>
      <c r="C67" s="40" t="str">
        <f>_xlfn.XLOOKUP(A67,ctas[Tipo Empleado],ctas[cta])</f>
        <v>2.1.1.2.08</v>
      </c>
      <c r="D67" s="4" t="s">
        <v>3044</v>
      </c>
      <c r="E67" t="s">
        <v>1698</v>
      </c>
      <c r="F67" t="s">
        <v>1699</v>
      </c>
      <c r="G67" t="s">
        <v>705</v>
      </c>
      <c r="H67" t="s">
        <v>1758</v>
      </c>
      <c r="I67" t="s">
        <v>3372</v>
      </c>
      <c r="J67" t="s">
        <v>3333</v>
      </c>
      <c r="K67" t="s">
        <v>3414</v>
      </c>
    </row>
    <row r="68" spans="1:11">
      <c r="A68" t="s">
        <v>3333</v>
      </c>
      <c r="B68" t="str">
        <f t="shared" si="1"/>
        <v>2.1.1.2.0801200039723</v>
      </c>
      <c r="C68" s="40" t="str">
        <f>_xlfn.XLOOKUP(A68,ctas[Tipo Empleado],ctas[cta])</f>
        <v>2.1.1.2.08</v>
      </c>
      <c r="D68" s="4" t="s">
        <v>2974</v>
      </c>
      <c r="E68" t="s">
        <v>1681</v>
      </c>
      <c r="F68" t="s">
        <v>1682</v>
      </c>
      <c r="G68" t="s">
        <v>2052</v>
      </c>
      <c r="H68" t="s">
        <v>1737</v>
      </c>
      <c r="I68" t="s">
        <v>3373</v>
      </c>
      <c r="J68" t="s">
        <v>3333</v>
      </c>
      <c r="K68" t="s">
        <v>3414</v>
      </c>
    </row>
    <row r="69" spans="1:11">
      <c r="A69" t="s">
        <v>3333</v>
      </c>
      <c r="B69" t="str">
        <f t="shared" si="1"/>
        <v>2.1.1.2.0801200433686</v>
      </c>
      <c r="C69" s="40" t="str">
        <f>_xlfn.XLOOKUP(A69,ctas[Tipo Empleado],ctas[cta])</f>
        <v>2.1.1.2.08</v>
      </c>
      <c r="D69" s="4" t="s">
        <v>2986</v>
      </c>
      <c r="E69" t="s">
        <v>1235</v>
      </c>
      <c r="F69" t="s">
        <v>3339</v>
      </c>
      <c r="G69" t="s">
        <v>357</v>
      </c>
      <c r="H69" t="s">
        <v>1738</v>
      </c>
      <c r="I69" t="s">
        <v>3372</v>
      </c>
      <c r="J69" t="s">
        <v>3333</v>
      </c>
      <c r="K69" t="s">
        <v>3414</v>
      </c>
    </row>
    <row r="70" spans="1:11">
      <c r="A70" t="s">
        <v>3333</v>
      </c>
      <c r="B70" t="str">
        <f t="shared" si="1"/>
        <v>2.1.1.2.0801300496575</v>
      </c>
      <c r="C70" s="40" t="str">
        <f>_xlfn.XLOOKUP(A70,ctas[Tipo Empleado],ctas[cta])</f>
        <v>2.1.1.2.08</v>
      </c>
      <c r="D70" s="4" t="s">
        <v>3077</v>
      </c>
      <c r="E70" t="s">
        <v>2166</v>
      </c>
      <c r="F70" t="s">
        <v>297</v>
      </c>
      <c r="G70" t="s">
        <v>354</v>
      </c>
      <c r="H70" t="s">
        <v>1749</v>
      </c>
      <c r="I70" t="s">
        <v>3373</v>
      </c>
      <c r="J70" t="s">
        <v>3333</v>
      </c>
      <c r="K70" t="s">
        <v>3414</v>
      </c>
    </row>
    <row r="71" spans="1:11">
      <c r="A71" t="s">
        <v>3333</v>
      </c>
      <c r="B71" t="str">
        <f t="shared" si="1"/>
        <v>2.1.1.2.0801700011818</v>
      </c>
      <c r="C71" s="40" t="str">
        <f>_xlfn.XLOOKUP(A71,ctas[Tipo Empleado],ctas[cta])</f>
        <v>2.1.1.2.08</v>
      </c>
      <c r="D71" s="4" t="s">
        <v>3115</v>
      </c>
      <c r="E71" t="s">
        <v>2000</v>
      </c>
      <c r="F71" t="s">
        <v>103</v>
      </c>
      <c r="G71" t="s">
        <v>286</v>
      </c>
      <c r="H71" t="s">
        <v>1780</v>
      </c>
      <c r="I71" t="s">
        <v>3373</v>
      </c>
      <c r="J71" t="s">
        <v>3333</v>
      </c>
      <c r="K71" t="s">
        <v>3414</v>
      </c>
    </row>
    <row r="72" spans="1:11">
      <c r="A72" t="s">
        <v>3333</v>
      </c>
      <c r="B72" t="str">
        <f t="shared" si="1"/>
        <v>2.1.1.2.0801800081729</v>
      </c>
      <c r="C72" s="40" t="str">
        <f>_xlfn.XLOOKUP(A72,ctas[Tipo Empleado],ctas[cta])</f>
        <v>2.1.1.2.08</v>
      </c>
      <c r="D72" s="4" t="s">
        <v>3118</v>
      </c>
      <c r="E72" t="s">
        <v>1188</v>
      </c>
      <c r="F72" t="s">
        <v>1706</v>
      </c>
      <c r="G72" t="s">
        <v>705</v>
      </c>
      <c r="H72" t="s">
        <v>1758</v>
      </c>
      <c r="I72" t="s">
        <v>3372</v>
      </c>
      <c r="J72" t="s">
        <v>3333</v>
      </c>
      <c r="K72" t="s">
        <v>3414</v>
      </c>
    </row>
    <row r="73" spans="1:11">
      <c r="A73" t="s">
        <v>3333</v>
      </c>
      <c r="B73" t="str">
        <f t="shared" si="1"/>
        <v>2.1.1.2.0802300566029</v>
      </c>
      <c r="C73" s="40" t="str">
        <f>_xlfn.XLOOKUP(A73,ctas[Tipo Empleado],ctas[cta])</f>
        <v>2.1.1.2.08</v>
      </c>
      <c r="D73" s="4" t="s">
        <v>3095</v>
      </c>
      <c r="E73" t="s">
        <v>1184</v>
      </c>
      <c r="F73" t="s">
        <v>1706</v>
      </c>
      <c r="G73" t="s">
        <v>705</v>
      </c>
      <c r="H73" t="s">
        <v>1758</v>
      </c>
      <c r="I73" t="s">
        <v>3372</v>
      </c>
      <c r="J73" t="s">
        <v>3333</v>
      </c>
      <c r="K73" t="s">
        <v>3414</v>
      </c>
    </row>
    <row r="74" spans="1:11">
      <c r="A74" t="s">
        <v>3333</v>
      </c>
      <c r="B74" t="str">
        <f t="shared" si="1"/>
        <v>2.1.1.2.0802301347056</v>
      </c>
      <c r="C74" s="40" t="str">
        <f>_xlfn.XLOOKUP(A74,ctas[Tipo Empleado],ctas[cta])</f>
        <v>2.1.1.2.08</v>
      </c>
      <c r="D74" s="4" t="s">
        <v>3121</v>
      </c>
      <c r="E74" t="s">
        <v>1223</v>
      </c>
      <c r="F74" t="s">
        <v>136</v>
      </c>
      <c r="G74" t="s">
        <v>267</v>
      </c>
      <c r="H74" t="s">
        <v>1764</v>
      </c>
      <c r="I74" t="s">
        <v>3373</v>
      </c>
      <c r="J74" t="s">
        <v>3333</v>
      </c>
      <c r="K74" t="s">
        <v>3414</v>
      </c>
    </row>
    <row r="75" spans="1:11">
      <c r="A75" t="s">
        <v>3333</v>
      </c>
      <c r="B75" t="str">
        <f t="shared" si="1"/>
        <v>2.1.1.2.0802301580417</v>
      </c>
      <c r="C75" s="40" t="str">
        <f>_xlfn.XLOOKUP(A75,ctas[Tipo Empleado],ctas[cta])</f>
        <v>2.1.1.2.08</v>
      </c>
      <c r="D75" s="4" t="s">
        <v>3066</v>
      </c>
      <c r="E75" t="s">
        <v>1700</v>
      </c>
      <c r="F75" t="s">
        <v>103</v>
      </c>
      <c r="G75" t="s">
        <v>2055</v>
      </c>
      <c r="H75" t="s">
        <v>1768</v>
      </c>
      <c r="I75" t="s">
        <v>3372</v>
      </c>
      <c r="J75" t="s">
        <v>3333</v>
      </c>
      <c r="K75" t="s">
        <v>3414</v>
      </c>
    </row>
    <row r="76" spans="1:11">
      <c r="A76" t="s">
        <v>3333</v>
      </c>
      <c r="B76" t="str">
        <f t="shared" si="1"/>
        <v>2.1.1.2.0802600809905</v>
      </c>
      <c r="C76" s="40" t="str">
        <f>_xlfn.XLOOKUP(A76,ctas[Tipo Empleado],ctas[cta])</f>
        <v>2.1.1.2.08</v>
      </c>
      <c r="D76" s="4" t="s">
        <v>3029</v>
      </c>
      <c r="E76" t="s">
        <v>1078</v>
      </c>
      <c r="F76" t="s">
        <v>103</v>
      </c>
      <c r="G76" t="s">
        <v>357</v>
      </c>
      <c r="H76" t="s">
        <v>1738</v>
      </c>
      <c r="I76" t="s">
        <v>3372</v>
      </c>
      <c r="J76" t="s">
        <v>3333</v>
      </c>
      <c r="K76" t="s">
        <v>3414</v>
      </c>
    </row>
    <row r="77" spans="1:11">
      <c r="A77" t="s">
        <v>3333</v>
      </c>
      <c r="B77" t="str">
        <f t="shared" si="1"/>
        <v>2.1.1.2.0802800006559</v>
      </c>
      <c r="C77" s="40" t="str">
        <f>_xlfn.XLOOKUP(A77,ctas[Tipo Empleado],ctas[cta])</f>
        <v>2.1.1.2.08</v>
      </c>
      <c r="D77" s="4" t="s">
        <v>3078</v>
      </c>
      <c r="E77" t="s">
        <v>1702</v>
      </c>
      <c r="F77" t="s">
        <v>1226</v>
      </c>
      <c r="G77" t="s">
        <v>705</v>
      </c>
      <c r="H77" t="s">
        <v>1758</v>
      </c>
      <c r="I77" t="s">
        <v>3373</v>
      </c>
      <c r="J77" t="s">
        <v>3333</v>
      </c>
      <c r="K77" t="s">
        <v>3414</v>
      </c>
    </row>
    <row r="78" spans="1:11">
      <c r="A78" t="s">
        <v>3333</v>
      </c>
      <c r="B78" t="str">
        <f t="shared" si="1"/>
        <v>2.1.1.2.0803100402639</v>
      </c>
      <c r="C78" s="40" t="str">
        <f>_xlfn.XLOOKUP(A78,ctas[Tipo Empleado],ctas[cta])</f>
        <v>2.1.1.2.08</v>
      </c>
      <c r="D78" s="4" t="s">
        <v>3100</v>
      </c>
      <c r="E78" t="s">
        <v>2001</v>
      </c>
      <c r="F78" t="s">
        <v>136</v>
      </c>
      <c r="G78" t="s">
        <v>18</v>
      </c>
      <c r="H78" t="s">
        <v>1798</v>
      </c>
      <c r="I78" t="s">
        <v>3372</v>
      </c>
      <c r="J78" t="s">
        <v>3333</v>
      </c>
      <c r="K78" t="s">
        <v>3414</v>
      </c>
    </row>
    <row r="79" spans="1:11">
      <c r="A79" t="s">
        <v>3333</v>
      </c>
      <c r="B79" t="str">
        <f t="shared" si="1"/>
        <v>2.1.1.2.0803102624594</v>
      </c>
      <c r="C79" s="40" t="str">
        <f>_xlfn.XLOOKUP(A79,ctas[Tipo Empleado],ctas[cta])</f>
        <v>2.1.1.2.08</v>
      </c>
      <c r="D79" s="4" t="s">
        <v>3108</v>
      </c>
      <c r="E79" t="s">
        <v>1186</v>
      </c>
      <c r="F79" t="s">
        <v>1706</v>
      </c>
      <c r="G79" t="s">
        <v>705</v>
      </c>
      <c r="H79" t="s">
        <v>1758</v>
      </c>
      <c r="I79" t="s">
        <v>3373</v>
      </c>
      <c r="J79" t="s">
        <v>3333</v>
      </c>
      <c r="K79" t="s">
        <v>3414</v>
      </c>
    </row>
    <row r="80" spans="1:11">
      <c r="A80" t="s">
        <v>3333</v>
      </c>
      <c r="B80" t="str">
        <f t="shared" si="1"/>
        <v>2.1.1.2.0803103217547</v>
      </c>
      <c r="C80" s="40" t="str">
        <f>_xlfn.XLOOKUP(A80,ctas[Tipo Empleado],ctas[cta])</f>
        <v>2.1.1.2.08</v>
      </c>
      <c r="D80" s="4" t="s">
        <v>3039</v>
      </c>
      <c r="E80" t="s">
        <v>1965</v>
      </c>
      <c r="F80" t="s">
        <v>205</v>
      </c>
      <c r="G80" t="s">
        <v>705</v>
      </c>
      <c r="H80" t="s">
        <v>1758</v>
      </c>
      <c r="I80" t="s">
        <v>3373</v>
      </c>
      <c r="J80" t="s">
        <v>3333</v>
      </c>
      <c r="K80" t="s">
        <v>3414</v>
      </c>
    </row>
    <row r="81" spans="1:11">
      <c r="A81" t="s">
        <v>3333</v>
      </c>
      <c r="B81" t="str">
        <f t="shared" si="1"/>
        <v>2.1.1.2.0803103485854</v>
      </c>
      <c r="C81" s="40" t="str">
        <f>_xlfn.XLOOKUP(A81,ctas[Tipo Empleado],ctas[cta])</f>
        <v>2.1.1.2.08</v>
      </c>
      <c r="D81" s="4" t="s">
        <v>3007</v>
      </c>
      <c r="E81" t="s">
        <v>1689</v>
      </c>
      <c r="F81" t="s">
        <v>1680</v>
      </c>
      <c r="G81" t="s">
        <v>760</v>
      </c>
      <c r="H81" t="s">
        <v>1743</v>
      </c>
      <c r="I81" t="s">
        <v>3373</v>
      </c>
      <c r="J81" t="s">
        <v>3333</v>
      </c>
      <c r="K81" t="s">
        <v>3414</v>
      </c>
    </row>
    <row r="82" spans="1:11">
      <c r="A82" t="s">
        <v>3333</v>
      </c>
      <c r="B82" t="str">
        <f t="shared" si="1"/>
        <v>2.1.1.2.0803103587022</v>
      </c>
      <c r="C82" s="40" t="str">
        <f>_xlfn.XLOOKUP(A82,ctas[Tipo Empleado],ctas[cta])</f>
        <v>2.1.1.2.08</v>
      </c>
      <c r="D82" s="4" t="s">
        <v>3009</v>
      </c>
      <c r="E82" t="s">
        <v>1097</v>
      </c>
      <c r="F82" t="s">
        <v>3340</v>
      </c>
      <c r="G82" t="s">
        <v>760</v>
      </c>
      <c r="H82" t="s">
        <v>1743</v>
      </c>
      <c r="I82" t="s">
        <v>3373</v>
      </c>
      <c r="J82" t="s">
        <v>3333</v>
      </c>
      <c r="K82" t="s">
        <v>3414</v>
      </c>
    </row>
    <row r="83" spans="1:11">
      <c r="A83" t="s">
        <v>3333</v>
      </c>
      <c r="B83" t="str">
        <f t="shared" si="1"/>
        <v>2.1.1.2.0803103787838</v>
      </c>
      <c r="C83" s="40" t="str">
        <f>_xlfn.XLOOKUP(A83,ctas[Tipo Empleado],ctas[cta])</f>
        <v>2.1.1.2.08</v>
      </c>
      <c r="D83" s="4" t="s">
        <v>3041</v>
      </c>
      <c r="E83" t="s">
        <v>2002</v>
      </c>
      <c r="F83" t="s">
        <v>103</v>
      </c>
      <c r="G83" t="s">
        <v>760</v>
      </c>
      <c r="H83" t="s">
        <v>1743</v>
      </c>
      <c r="I83" t="s">
        <v>3372</v>
      </c>
      <c r="J83" t="s">
        <v>3333</v>
      </c>
      <c r="K83" t="s">
        <v>3414</v>
      </c>
    </row>
    <row r="84" spans="1:11">
      <c r="A84" t="s">
        <v>3333</v>
      </c>
      <c r="B84" t="str">
        <f t="shared" si="1"/>
        <v>2.1.1.2.0803104797273</v>
      </c>
      <c r="C84" s="40" t="str">
        <f>_xlfn.XLOOKUP(A84,ctas[Tipo Empleado],ctas[cta])</f>
        <v>2.1.1.2.08</v>
      </c>
      <c r="D84" s="4" t="s">
        <v>3037</v>
      </c>
      <c r="E84" t="s">
        <v>1694</v>
      </c>
      <c r="F84" t="s">
        <v>103</v>
      </c>
      <c r="G84" t="s">
        <v>2053</v>
      </c>
      <c r="H84" t="s">
        <v>1769</v>
      </c>
      <c r="I84" t="s">
        <v>3372</v>
      </c>
      <c r="J84" t="s">
        <v>3333</v>
      </c>
      <c r="K84" t="s">
        <v>3414</v>
      </c>
    </row>
    <row r="85" spans="1:11">
      <c r="A85" t="s">
        <v>3333</v>
      </c>
      <c r="B85" t="str">
        <f t="shared" si="1"/>
        <v>2.1.1.2.0803400487710</v>
      </c>
      <c r="C85" s="40" t="str">
        <f>_xlfn.XLOOKUP(A85,ctas[Tipo Empleado],ctas[cta])</f>
        <v>2.1.1.2.08</v>
      </c>
      <c r="D85" s="4" t="s">
        <v>3021</v>
      </c>
      <c r="E85" t="s">
        <v>1963</v>
      </c>
      <c r="F85" t="s">
        <v>1806</v>
      </c>
      <c r="G85" t="s">
        <v>18</v>
      </c>
      <c r="H85" t="s">
        <v>1798</v>
      </c>
      <c r="I85" t="s">
        <v>3373</v>
      </c>
      <c r="J85" t="s">
        <v>3333</v>
      </c>
      <c r="K85" t="s">
        <v>3414</v>
      </c>
    </row>
    <row r="86" spans="1:11">
      <c r="A86" t="s">
        <v>3333</v>
      </c>
      <c r="B86" t="str">
        <f t="shared" si="1"/>
        <v>2.1.1.2.0803700700663</v>
      </c>
      <c r="C86" s="40" t="str">
        <f>_xlfn.XLOOKUP(A86,ctas[Tipo Empleado],ctas[cta])</f>
        <v>2.1.1.2.08</v>
      </c>
      <c r="D86" s="4" t="s">
        <v>3000</v>
      </c>
      <c r="E86" t="s">
        <v>1959</v>
      </c>
      <c r="F86" t="s">
        <v>205</v>
      </c>
      <c r="G86" t="s">
        <v>705</v>
      </c>
      <c r="H86" t="s">
        <v>1758</v>
      </c>
      <c r="I86" t="s">
        <v>3373</v>
      </c>
      <c r="J86" t="s">
        <v>3333</v>
      </c>
      <c r="K86" t="s">
        <v>3414</v>
      </c>
    </row>
    <row r="87" spans="1:11">
      <c r="A87" t="s">
        <v>3333</v>
      </c>
      <c r="B87" t="str">
        <f t="shared" si="1"/>
        <v>2.1.1.2.0803700781796</v>
      </c>
      <c r="C87" s="40" t="str">
        <f>_xlfn.XLOOKUP(A87,ctas[Tipo Empleado],ctas[cta])</f>
        <v>2.1.1.2.08</v>
      </c>
      <c r="D87" s="4" t="s">
        <v>2976</v>
      </c>
      <c r="E87" t="s">
        <v>1683</v>
      </c>
      <c r="F87" t="s">
        <v>1226</v>
      </c>
      <c r="G87" t="s">
        <v>705</v>
      </c>
      <c r="H87" t="s">
        <v>1758</v>
      </c>
      <c r="I87" t="s">
        <v>3372</v>
      </c>
      <c r="J87" t="s">
        <v>3333</v>
      </c>
      <c r="K87" t="s">
        <v>3414</v>
      </c>
    </row>
    <row r="88" spans="1:11">
      <c r="A88" t="s">
        <v>3333</v>
      </c>
      <c r="B88" t="str">
        <f t="shared" si="1"/>
        <v>2.1.1.2.0803700942299</v>
      </c>
      <c r="C88" s="40" t="str">
        <f>_xlfn.XLOOKUP(A88,ctas[Tipo Empleado],ctas[cta])</f>
        <v>2.1.1.2.08</v>
      </c>
      <c r="D88" s="4" t="s">
        <v>3083</v>
      </c>
      <c r="E88" t="s">
        <v>1864</v>
      </c>
      <c r="F88" t="s">
        <v>61</v>
      </c>
      <c r="G88" t="s">
        <v>301</v>
      </c>
      <c r="H88" t="s">
        <v>1736</v>
      </c>
      <c r="I88" t="s">
        <v>3373</v>
      </c>
      <c r="J88" t="s">
        <v>3333</v>
      </c>
      <c r="K88" t="s">
        <v>3414</v>
      </c>
    </row>
    <row r="89" spans="1:11">
      <c r="A89" t="s">
        <v>3333</v>
      </c>
      <c r="B89" t="str">
        <f t="shared" si="1"/>
        <v>2.1.1.2.0803701108437</v>
      </c>
      <c r="C89" s="40" t="str">
        <f>_xlfn.XLOOKUP(A89,ctas[Tipo Empleado],ctas[cta])</f>
        <v>2.1.1.2.08</v>
      </c>
      <c r="D89" s="4" t="s">
        <v>3122</v>
      </c>
      <c r="E89" t="s">
        <v>1189</v>
      </c>
      <c r="F89" t="s">
        <v>136</v>
      </c>
      <c r="G89" t="s">
        <v>3123</v>
      </c>
      <c r="H89" t="s">
        <v>3341</v>
      </c>
      <c r="I89" t="s">
        <v>3373</v>
      </c>
      <c r="J89" t="s">
        <v>3333</v>
      </c>
      <c r="K89" t="s">
        <v>3414</v>
      </c>
    </row>
    <row r="90" spans="1:11">
      <c r="A90" t="s">
        <v>3333</v>
      </c>
      <c r="B90" t="str">
        <f t="shared" si="1"/>
        <v>2.1.1.2.0804100156878</v>
      </c>
      <c r="C90" s="40" t="str">
        <f>_xlfn.XLOOKUP(A90,ctas[Tipo Empleado],ctas[cta])</f>
        <v>2.1.1.2.08</v>
      </c>
      <c r="D90" s="4" t="s">
        <v>3019</v>
      </c>
      <c r="E90" t="s">
        <v>3342</v>
      </c>
      <c r="F90" t="s">
        <v>136</v>
      </c>
      <c r="G90" t="s">
        <v>278</v>
      </c>
      <c r="H90" t="s">
        <v>1756</v>
      </c>
      <c r="I90" t="s">
        <v>3373</v>
      </c>
      <c r="J90" t="s">
        <v>3333</v>
      </c>
      <c r="K90" t="s">
        <v>3414</v>
      </c>
    </row>
    <row r="91" spans="1:11">
      <c r="A91" t="s">
        <v>3333</v>
      </c>
      <c r="B91" t="str">
        <f t="shared" si="1"/>
        <v>2.1.1.2.0804500157039</v>
      </c>
      <c r="C91" s="40" t="str">
        <f>_xlfn.XLOOKUP(A91,ctas[Tipo Empleado],ctas[cta])</f>
        <v>2.1.1.2.08</v>
      </c>
      <c r="D91" s="4" t="s">
        <v>2995</v>
      </c>
      <c r="E91" t="s">
        <v>2003</v>
      </c>
      <c r="F91" t="s">
        <v>1226</v>
      </c>
      <c r="G91" t="s">
        <v>1162</v>
      </c>
      <c r="H91" t="s">
        <v>1766</v>
      </c>
      <c r="I91" t="s">
        <v>3372</v>
      </c>
      <c r="J91" t="s">
        <v>3333</v>
      </c>
      <c r="K91" t="s">
        <v>3414</v>
      </c>
    </row>
    <row r="92" spans="1:11">
      <c r="A92" t="s">
        <v>3333</v>
      </c>
      <c r="B92" t="str">
        <f t="shared" si="1"/>
        <v>2.1.1.2.0804700008578</v>
      </c>
      <c r="C92" s="40" t="str">
        <f>_xlfn.XLOOKUP(A92,ctas[Tipo Empleado],ctas[cta])</f>
        <v>2.1.1.2.08</v>
      </c>
      <c r="D92" s="4" t="s">
        <v>3068</v>
      </c>
      <c r="E92" t="s">
        <v>1229</v>
      </c>
      <c r="F92" t="s">
        <v>1226</v>
      </c>
      <c r="G92" t="s">
        <v>1162</v>
      </c>
      <c r="H92" t="s">
        <v>1766</v>
      </c>
      <c r="I92" t="s">
        <v>3372</v>
      </c>
      <c r="J92" t="s">
        <v>3333</v>
      </c>
      <c r="K92" t="s">
        <v>3414</v>
      </c>
    </row>
    <row r="93" spans="1:11">
      <c r="A93" t="s">
        <v>3333</v>
      </c>
      <c r="B93" t="str">
        <f t="shared" si="1"/>
        <v>2.1.1.2.0804700164710</v>
      </c>
      <c r="C93" s="40" t="str">
        <f>_xlfn.XLOOKUP(A93,ctas[Tipo Empleado],ctas[cta])</f>
        <v>2.1.1.2.08</v>
      </c>
      <c r="D93" s="4" t="s">
        <v>3112</v>
      </c>
      <c r="E93" t="s">
        <v>1978</v>
      </c>
      <c r="F93" t="s">
        <v>205</v>
      </c>
      <c r="G93" t="s">
        <v>705</v>
      </c>
      <c r="H93" t="s">
        <v>1758</v>
      </c>
      <c r="I93" t="s">
        <v>3372</v>
      </c>
      <c r="J93" t="s">
        <v>3333</v>
      </c>
      <c r="K93" t="s">
        <v>3414</v>
      </c>
    </row>
    <row r="94" spans="1:11">
      <c r="A94" t="s">
        <v>3333</v>
      </c>
      <c r="B94" t="str">
        <f t="shared" si="1"/>
        <v>2.1.1.2.0804700890074</v>
      </c>
      <c r="C94" s="40" t="str">
        <f>_xlfn.XLOOKUP(A94,ctas[Tipo Empleado],ctas[cta])</f>
        <v>2.1.1.2.08</v>
      </c>
      <c r="D94" s="4" t="s">
        <v>1437</v>
      </c>
      <c r="E94" t="s">
        <v>720</v>
      </c>
      <c r="F94" t="s">
        <v>10</v>
      </c>
      <c r="G94" t="s">
        <v>2052</v>
      </c>
      <c r="H94" t="s">
        <v>1737</v>
      </c>
      <c r="I94" t="s">
        <v>3373</v>
      </c>
      <c r="J94" t="s">
        <v>39</v>
      </c>
      <c r="K94" t="s">
        <v>1437</v>
      </c>
    </row>
    <row r="95" spans="1:11">
      <c r="A95" t="s">
        <v>3333</v>
      </c>
      <c r="B95" t="str">
        <f t="shared" si="1"/>
        <v>2.1.1.2.0804701081517</v>
      </c>
      <c r="C95" s="40" t="str">
        <f>_xlfn.XLOOKUP(A95,ctas[Tipo Empleado],ctas[cta])</f>
        <v>2.1.1.2.08</v>
      </c>
      <c r="D95" s="4" t="s">
        <v>3008</v>
      </c>
      <c r="E95" t="s">
        <v>1070</v>
      </c>
      <c r="F95" t="s">
        <v>103</v>
      </c>
      <c r="G95" t="s">
        <v>241</v>
      </c>
      <c r="H95" t="s">
        <v>1744</v>
      </c>
      <c r="I95" t="s">
        <v>3373</v>
      </c>
      <c r="J95" t="s">
        <v>3333</v>
      </c>
      <c r="K95" t="s">
        <v>3414</v>
      </c>
    </row>
    <row r="96" spans="1:11">
      <c r="A96" t="s">
        <v>3333</v>
      </c>
      <c r="B96" t="str">
        <f t="shared" si="1"/>
        <v>2.1.1.2.0804800056154</v>
      </c>
      <c r="C96" s="40" t="str">
        <f>_xlfn.XLOOKUP(A96,ctas[Tipo Empleado],ctas[cta])</f>
        <v>2.1.1.2.08</v>
      </c>
      <c r="D96" s="4" t="s">
        <v>3038</v>
      </c>
      <c r="E96" t="s">
        <v>1231</v>
      </c>
      <c r="F96" t="s">
        <v>1226</v>
      </c>
      <c r="G96" t="s">
        <v>1162</v>
      </c>
      <c r="H96" t="s">
        <v>1766</v>
      </c>
      <c r="I96" t="s">
        <v>3372</v>
      </c>
      <c r="J96" t="s">
        <v>3333</v>
      </c>
      <c r="K96" t="s">
        <v>3414</v>
      </c>
    </row>
    <row r="97" spans="1:11">
      <c r="A97" t="s">
        <v>3333</v>
      </c>
      <c r="B97" t="str">
        <f t="shared" si="1"/>
        <v>2.1.1.2.0804900340979</v>
      </c>
      <c r="C97" s="40" t="str">
        <f>_xlfn.XLOOKUP(A97,ctas[Tipo Empleado],ctas[cta])</f>
        <v>2.1.1.2.08</v>
      </c>
      <c r="D97" s="4" t="s">
        <v>2988</v>
      </c>
      <c r="E97" t="s">
        <v>1234</v>
      </c>
      <c r="F97" t="s">
        <v>1226</v>
      </c>
      <c r="G97" t="s">
        <v>1162</v>
      </c>
      <c r="H97" t="s">
        <v>1766</v>
      </c>
      <c r="I97" t="s">
        <v>3372</v>
      </c>
      <c r="J97" t="s">
        <v>3333</v>
      </c>
      <c r="K97" t="s">
        <v>3414</v>
      </c>
    </row>
    <row r="98" spans="1:11">
      <c r="A98" t="s">
        <v>3333</v>
      </c>
      <c r="B98" t="str">
        <f t="shared" si="1"/>
        <v>2.1.1.2.0805100217859</v>
      </c>
      <c r="C98" s="40" t="str">
        <f>_xlfn.XLOOKUP(A98,ctas[Tipo Empleado],ctas[cta])</f>
        <v>2.1.1.2.08</v>
      </c>
      <c r="D98" s="4" t="s">
        <v>3033</v>
      </c>
      <c r="E98" t="s">
        <v>2162</v>
      </c>
      <c r="F98" t="s">
        <v>1813</v>
      </c>
      <c r="G98" t="s">
        <v>301</v>
      </c>
      <c r="H98" t="s">
        <v>1736</v>
      </c>
      <c r="I98" t="s">
        <v>3373</v>
      </c>
      <c r="J98" t="s">
        <v>3333</v>
      </c>
      <c r="K98" t="s">
        <v>3414</v>
      </c>
    </row>
    <row r="99" spans="1:11">
      <c r="A99" t="s">
        <v>3333</v>
      </c>
      <c r="B99" t="str">
        <f t="shared" si="1"/>
        <v>2.1.1.2.0805500272967</v>
      </c>
      <c r="C99" s="40" t="str">
        <f>_xlfn.XLOOKUP(A99,ctas[Tipo Empleado],ctas[cta])</f>
        <v>2.1.1.2.08</v>
      </c>
      <c r="D99" s="4" t="s">
        <v>3050</v>
      </c>
      <c r="E99" t="s">
        <v>1645</v>
      </c>
      <c r="F99" t="s">
        <v>205</v>
      </c>
      <c r="G99" t="s">
        <v>705</v>
      </c>
      <c r="H99" t="s">
        <v>1758</v>
      </c>
      <c r="I99" t="s">
        <v>3372</v>
      </c>
      <c r="J99" t="s">
        <v>3333</v>
      </c>
      <c r="K99" t="s">
        <v>3414</v>
      </c>
    </row>
    <row r="100" spans="1:11">
      <c r="A100" t="s">
        <v>3333</v>
      </c>
      <c r="B100" t="str">
        <f t="shared" si="1"/>
        <v>2.1.1.2.0806000210622</v>
      </c>
      <c r="C100" s="40" t="str">
        <f>_xlfn.XLOOKUP(A100,ctas[Tipo Empleado],ctas[cta])</f>
        <v>2.1.1.2.08</v>
      </c>
      <c r="D100" s="4" t="s">
        <v>2991</v>
      </c>
      <c r="E100" t="s">
        <v>1642</v>
      </c>
      <c r="F100" t="s">
        <v>539</v>
      </c>
      <c r="G100" t="s">
        <v>357</v>
      </c>
      <c r="H100" t="s">
        <v>1738</v>
      </c>
      <c r="I100" t="s">
        <v>3372</v>
      </c>
      <c r="J100" t="s">
        <v>3333</v>
      </c>
      <c r="K100" t="s">
        <v>3414</v>
      </c>
    </row>
    <row r="101" spans="1:11">
      <c r="A101" t="s">
        <v>3333</v>
      </c>
      <c r="B101" t="str">
        <f t="shared" si="1"/>
        <v>2.1.1.2.0806800394857</v>
      </c>
      <c r="C101" s="40" t="str">
        <f>_xlfn.XLOOKUP(A101,ctas[Tipo Empleado],ctas[cta])</f>
        <v>2.1.1.2.08</v>
      </c>
      <c r="D101" s="4" t="s">
        <v>2998</v>
      </c>
      <c r="E101" t="s">
        <v>1688</v>
      </c>
      <c r="F101" t="s">
        <v>105</v>
      </c>
      <c r="G101" t="s">
        <v>2052</v>
      </c>
      <c r="H101" t="s">
        <v>1737</v>
      </c>
      <c r="I101" t="s">
        <v>3372</v>
      </c>
      <c r="J101" t="s">
        <v>3333</v>
      </c>
      <c r="K101" t="s">
        <v>3414</v>
      </c>
    </row>
    <row r="102" spans="1:11">
      <c r="A102" t="s">
        <v>3333</v>
      </c>
      <c r="B102" t="str">
        <f t="shared" si="1"/>
        <v>2.1.1.2.0806900004539</v>
      </c>
      <c r="C102" s="40" t="str">
        <f>_xlfn.XLOOKUP(A102,ctas[Tipo Empleado],ctas[cta])</f>
        <v>2.1.1.2.08</v>
      </c>
      <c r="D102" s="4" t="s">
        <v>3065</v>
      </c>
      <c r="E102" t="s">
        <v>2165</v>
      </c>
      <c r="F102" t="s">
        <v>205</v>
      </c>
      <c r="G102" t="s">
        <v>1162</v>
      </c>
      <c r="H102" t="s">
        <v>1766</v>
      </c>
      <c r="I102" t="s">
        <v>3373</v>
      </c>
      <c r="J102" t="s">
        <v>3333</v>
      </c>
      <c r="K102" t="s">
        <v>3414</v>
      </c>
    </row>
    <row r="103" spans="1:11">
      <c r="A103" t="s">
        <v>3333</v>
      </c>
      <c r="B103" t="str">
        <f t="shared" si="1"/>
        <v>2.1.1.2.0807100044697</v>
      </c>
      <c r="C103" s="40" t="str">
        <f>_xlfn.XLOOKUP(A103,ctas[Tipo Empleado],ctas[cta])</f>
        <v>2.1.1.2.08</v>
      </c>
      <c r="D103" s="4" t="s">
        <v>2999</v>
      </c>
      <c r="E103" t="s">
        <v>1232</v>
      </c>
      <c r="F103" t="s">
        <v>1225</v>
      </c>
      <c r="G103" t="s">
        <v>1224</v>
      </c>
      <c r="H103" t="s">
        <v>1770</v>
      </c>
      <c r="I103" t="s">
        <v>3373</v>
      </c>
      <c r="J103" t="s">
        <v>3333</v>
      </c>
      <c r="K103" t="s">
        <v>3414</v>
      </c>
    </row>
    <row r="104" spans="1:11">
      <c r="A104" t="s">
        <v>3333</v>
      </c>
      <c r="B104" t="str">
        <f t="shared" si="1"/>
        <v>2.1.1.2.0807100477533</v>
      </c>
      <c r="C104" s="40" t="str">
        <f>_xlfn.XLOOKUP(A104,ctas[Tipo Empleado],ctas[cta])</f>
        <v>2.1.1.2.08</v>
      </c>
      <c r="D104" s="4" t="s">
        <v>3102</v>
      </c>
      <c r="E104" t="s">
        <v>2004</v>
      </c>
      <c r="F104" t="s">
        <v>61</v>
      </c>
      <c r="G104" t="s">
        <v>623</v>
      </c>
      <c r="H104" t="s">
        <v>1767</v>
      </c>
      <c r="I104" t="s">
        <v>3373</v>
      </c>
      <c r="J104" t="s">
        <v>3333</v>
      </c>
      <c r="K104" t="s">
        <v>3414</v>
      </c>
    </row>
    <row r="105" spans="1:11">
      <c r="A105" t="s">
        <v>3333</v>
      </c>
      <c r="B105" t="str">
        <f t="shared" si="1"/>
        <v>2.1.1.2.0807900154704</v>
      </c>
      <c r="C105" s="40" t="str">
        <f>_xlfn.XLOOKUP(A105,ctas[Tipo Empleado],ctas[cta])</f>
        <v>2.1.1.2.08</v>
      </c>
      <c r="D105" s="4" t="s">
        <v>3057</v>
      </c>
      <c r="E105" t="s">
        <v>2005</v>
      </c>
      <c r="F105" t="s">
        <v>103</v>
      </c>
      <c r="G105" t="s">
        <v>301</v>
      </c>
      <c r="H105" t="s">
        <v>1736</v>
      </c>
      <c r="I105" t="s">
        <v>3373</v>
      </c>
      <c r="J105" t="s">
        <v>3333</v>
      </c>
      <c r="K105" t="s">
        <v>3414</v>
      </c>
    </row>
    <row r="106" spans="1:11">
      <c r="A106" t="s">
        <v>3333</v>
      </c>
      <c r="B106" t="str">
        <f t="shared" si="1"/>
        <v>2.1.1.2.0809200024827</v>
      </c>
      <c r="C106" s="40" t="str">
        <f>_xlfn.XLOOKUP(A106,ctas[Tipo Empleado],ctas[cta])</f>
        <v>2.1.1.2.08</v>
      </c>
      <c r="D106" s="4" t="s">
        <v>3111</v>
      </c>
      <c r="E106" t="s">
        <v>2006</v>
      </c>
      <c r="F106" t="s">
        <v>103</v>
      </c>
      <c r="G106" t="s">
        <v>357</v>
      </c>
      <c r="H106" t="s">
        <v>1738</v>
      </c>
      <c r="I106" t="s">
        <v>3373</v>
      </c>
      <c r="J106" t="s">
        <v>3333</v>
      </c>
      <c r="K106" t="s">
        <v>3414</v>
      </c>
    </row>
    <row r="107" spans="1:11">
      <c r="A107" t="s">
        <v>3333</v>
      </c>
      <c r="B107" t="str">
        <f t="shared" si="1"/>
        <v>2.1.1.2.0822300008509</v>
      </c>
      <c r="C107" s="40" t="str">
        <f>_xlfn.XLOOKUP(A107,ctas[Tipo Empleado],ctas[cta])</f>
        <v>2.1.1.2.08</v>
      </c>
      <c r="D107" s="4" t="s">
        <v>3058</v>
      </c>
      <c r="E107" t="s">
        <v>1230</v>
      </c>
      <c r="F107" t="s">
        <v>61</v>
      </c>
      <c r="G107" t="s">
        <v>2056</v>
      </c>
      <c r="H107" t="s">
        <v>1771</v>
      </c>
      <c r="I107" t="s">
        <v>3373</v>
      </c>
      <c r="J107" t="s">
        <v>3333</v>
      </c>
      <c r="K107" t="s">
        <v>3414</v>
      </c>
    </row>
    <row r="108" spans="1:11">
      <c r="A108" t="s">
        <v>3333</v>
      </c>
      <c r="B108" t="str">
        <f t="shared" si="1"/>
        <v>2.1.1.2.0822300104381</v>
      </c>
      <c r="C108" s="40" t="str">
        <f>_xlfn.XLOOKUP(A108,ctas[Tipo Empleado],ctas[cta])</f>
        <v>2.1.1.2.08</v>
      </c>
      <c r="D108" s="4" t="s">
        <v>2992</v>
      </c>
      <c r="E108" t="s">
        <v>1685</v>
      </c>
      <c r="F108" t="s">
        <v>1647</v>
      </c>
      <c r="G108" t="s">
        <v>2050</v>
      </c>
      <c r="H108" t="s">
        <v>1752</v>
      </c>
      <c r="I108" t="s">
        <v>3372</v>
      </c>
      <c r="J108" t="s">
        <v>3333</v>
      </c>
      <c r="K108" t="s">
        <v>3414</v>
      </c>
    </row>
    <row r="109" spans="1:11">
      <c r="A109" t="s">
        <v>3333</v>
      </c>
      <c r="B109" t="str">
        <f t="shared" si="1"/>
        <v>2.1.1.2.0822300220278</v>
      </c>
      <c r="C109" s="40" t="str">
        <f>_xlfn.XLOOKUP(A109,ctas[Tipo Empleado],ctas[cta])</f>
        <v>2.1.1.2.08</v>
      </c>
      <c r="D109" s="4" t="s">
        <v>3091</v>
      </c>
      <c r="E109" t="s">
        <v>3090</v>
      </c>
      <c r="F109" t="s">
        <v>136</v>
      </c>
      <c r="G109" t="s">
        <v>748</v>
      </c>
      <c r="H109" t="s">
        <v>1740</v>
      </c>
      <c r="I109" t="s">
        <v>3372</v>
      </c>
      <c r="J109" t="s">
        <v>3333</v>
      </c>
      <c r="K109" t="s">
        <v>3414</v>
      </c>
    </row>
    <row r="110" spans="1:11">
      <c r="A110" t="s">
        <v>3333</v>
      </c>
      <c r="B110" t="str">
        <f t="shared" si="1"/>
        <v>2.1.1.2.0822300253774</v>
      </c>
      <c r="C110" s="40" t="str">
        <f>_xlfn.XLOOKUP(A110,ctas[Tipo Empleado],ctas[cta])</f>
        <v>2.1.1.2.08</v>
      </c>
      <c r="D110" s="4" t="s">
        <v>3127</v>
      </c>
      <c r="E110" t="s">
        <v>3343</v>
      </c>
      <c r="F110" t="s">
        <v>103</v>
      </c>
      <c r="G110" t="s">
        <v>2054</v>
      </c>
      <c r="H110" t="s">
        <v>1754</v>
      </c>
      <c r="I110" t="s">
        <v>3373</v>
      </c>
      <c r="J110" t="s">
        <v>3333</v>
      </c>
      <c r="K110" t="s">
        <v>3414</v>
      </c>
    </row>
    <row r="111" spans="1:11">
      <c r="A111" t="s">
        <v>3333</v>
      </c>
      <c r="B111" t="str">
        <f t="shared" si="1"/>
        <v>2.1.1.2.0822300426776</v>
      </c>
      <c r="C111" s="40" t="str">
        <f>_xlfn.XLOOKUP(A111,ctas[Tipo Empleado],ctas[cta])</f>
        <v>2.1.1.2.08</v>
      </c>
      <c r="D111" s="4" t="s">
        <v>3087</v>
      </c>
      <c r="E111" t="s">
        <v>3400</v>
      </c>
      <c r="F111" t="s">
        <v>103</v>
      </c>
      <c r="G111" t="s">
        <v>301</v>
      </c>
      <c r="H111" t="s">
        <v>1736</v>
      </c>
      <c r="I111" t="s">
        <v>3373</v>
      </c>
      <c r="J111" t="s">
        <v>3333</v>
      </c>
      <c r="K111" t="s">
        <v>3414</v>
      </c>
    </row>
    <row r="112" spans="1:11">
      <c r="A112" t="s">
        <v>3333</v>
      </c>
      <c r="B112" t="str">
        <f t="shared" si="1"/>
        <v>2.1.1.2.0822300547258</v>
      </c>
      <c r="C112" s="40" t="str">
        <f>_xlfn.XLOOKUP(A112,ctas[Tipo Empleado],ctas[cta])</f>
        <v>2.1.1.2.08</v>
      </c>
      <c r="D112" s="4" t="s">
        <v>3104</v>
      </c>
      <c r="E112" t="s">
        <v>2007</v>
      </c>
      <c r="F112" t="s">
        <v>136</v>
      </c>
      <c r="G112" t="s">
        <v>250</v>
      </c>
      <c r="H112" t="s">
        <v>1765</v>
      </c>
      <c r="I112" t="s">
        <v>3373</v>
      </c>
      <c r="J112" t="s">
        <v>3333</v>
      </c>
      <c r="K112" t="s">
        <v>3414</v>
      </c>
    </row>
    <row r="113" spans="1:11">
      <c r="A113" t="s">
        <v>3333</v>
      </c>
      <c r="B113" t="str">
        <f t="shared" si="1"/>
        <v>2.1.1.2.0822300688557</v>
      </c>
      <c r="C113" s="40" t="str">
        <f>_xlfn.XLOOKUP(A113,ctas[Tipo Empleado],ctas[cta])</f>
        <v>2.1.1.2.08</v>
      </c>
      <c r="D113" s="4" t="s">
        <v>3049</v>
      </c>
      <c r="E113" t="s">
        <v>3048</v>
      </c>
      <c r="F113" t="s">
        <v>136</v>
      </c>
      <c r="G113" t="s">
        <v>291</v>
      </c>
      <c r="H113" t="s">
        <v>1778</v>
      </c>
      <c r="I113" t="s">
        <v>3372</v>
      </c>
      <c r="J113" t="s">
        <v>3333</v>
      </c>
      <c r="K113" t="s">
        <v>3414</v>
      </c>
    </row>
    <row r="114" spans="1:11">
      <c r="A114" t="s">
        <v>3333</v>
      </c>
      <c r="B114" t="str">
        <f t="shared" si="1"/>
        <v>2.1.1.2.0822300759861</v>
      </c>
      <c r="C114" s="40" t="str">
        <f>_xlfn.XLOOKUP(A114,ctas[Tipo Empleado],ctas[cta])</f>
        <v>2.1.1.2.08</v>
      </c>
      <c r="D114" s="4" t="s">
        <v>3059</v>
      </c>
      <c r="E114" t="s">
        <v>1724</v>
      </c>
      <c r="F114" t="s">
        <v>1719</v>
      </c>
      <c r="G114" t="s">
        <v>301</v>
      </c>
      <c r="H114" t="s">
        <v>1736</v>
      </c>
      <c r="I114" t="s">
        <v>3373</v>
      </c>
      <c r="J114" t="s">
        <v>3333</v>
      </c>
      <c r="K114" t="s">
        <v>3414</v>
      </c>
    </row>
    <row r="115" spans="1:11">
      <c r="A115" t="s">
        <v>3333</v>
      </c>
      <c r="B115" t="str">
        <f t="shared" si="1"/>
        <v>2.1.1.2.0822300774043</v>
      </c>
      <c r="C115" s="40" t="str">
        <f>_xlfn.XLOOKUP(A115,ctas[Tipo Empleado],ctas[cta])</f>
        <v>2.1.1.2.08</v>
      </c>
      <c r="D115" s="4" t="s">
        <v>3018</v>
      </c>
      <c r="E115" t="s">
        <v>1644</v>
      </c>
      <c r="F115" t="s">
        <v>61</v>
      </c>
      <c r="G115" t="s">
        <v>357</v>
      </c>
      <c r="H115" t="s">
        <v>1738</v>
      </c>
      <c r="I115" t="s">
        <v>3372</v>
      </c>
      <c r="J115" t="s">
        <v>3333</v>
      </c>
      <c r="K115" t="s">
        <v>3414</v>
      </c>
    </row>
    <row r="116" spans="1:11">
      <c r="A116" t="s">
        <v>3333</v>
      </c>
      <c r="B116" t="str">
        <f t="shared" si="1"/>
        <v>2.1.1.2.0822300997008</v>
      </c>
      <c r="C116" s="40" t="str">
        <f>_xlfn.XLOOKUP(A116,ctas[Tipo Empleado],ctas[cta])</f>
        <v>2.1.1.2.08</v>
      </c>
      <c r="D116" s="4" t="s">
        <v>3034</v>
      </c>
      <c r="E116" t="s">
        <v>2008</v>
      </c>
      <c r="F116" t="s">
        <v>136</v>
      </c>
      <c r="G116" t="s">
        <v>199</v>
      </c>
      <c r="H116" t="s">
        <v>1788</v>
      </c>
      <c r="I116" t="s">
        <v>3372</v>
      </c>
      <c r="J116" t="s">
        <v>3333</v>
      </c>
      <c r="K116" t="s">
        <v>3414</v>
      </c>
    </row>
    <row r="117" spans="1:11">
      <c r="A117" t="s">
        <v>3333</v>
      </c>
      <c r="B117" t="str">
        <f t="shared" si="1"/>
        <v>2.1.1.2.0822301291641</v>
      </c>
      <c r="C117" s="40" t="str">
        <f>_xlfn.XLOOKUP(A117,ctas[Tipo Empleado],ctas[cta])</f>
        <v>2.1.1.2.08</v>
      </c>
      <c r="D117" s="4" t="s">
        <v>3014</v>
      </c>
      <c r="E117" t="s">
        <v>1883</v>
      </c>
      <c r="F117" t="s">
        <v>1806</v>
      </c>
      <c r="G117" t="s">
        <v>760</v>
      </c>
      <c r="H117" t="s">
        <v>1743</v>
      </c>
      <c r="I117" t="s">
        <v>3373</v>
      </c>
      <c r="J117" t="s">
        <v>3333</v>
      </c>
      <c r="K117" t="s">
        <v>3414</v>
      </c>
    </row>
    <row r="118" spans="1:11">
      <c r="A118" t="s">
        <v>3333</v>
      </c>
      <c r="B118" t="str">
        <f t="shared" si="1"/>
        <v>2.1.1.2.0822400056606</v>
      </c>
      <c r="C118" s="40" t="str">
        <f>_xlfn.XLOOKUP(A118,ctas[Tipo Empleado],ctas[cta])</f>
        <v>2.1.1.2.08</v>
      </c>
      <c r="D118" s="4" t="s">
        <v>3099</v>
      </c>
      <c r="E118" t="s">
        <v>1185</v>
      </c>
      <c r="F118" t="s">
        <v>61</v>
      </c>
      <c r="G118" t="s">
        <v>3344</v>
      </c>
      <c r="H118" t="s">
        <v>3345</v>
      </c>
      <c r="I118" t="s">
        <v>3372</v>
      </c>
      <c r="J118" t="s">
        <v>3333</v>
      </c>
      <c r="K118" t="s">
        <v>3414</v>
      </c>
    </row>
    <row r="119" spans="1:11">
      <c r="A119" t="s">
        <v>3333</v>
      </c>
      <c r="B119" t="str">
        <f t="shared" si="1"/>
        <v>2.1.1.2.0822400170860</v>
      </c>
      <c r="C119" s="40" t="str">
        <f>_xlfn.XLOOKUP(A119,ctas[Tipo Empleado],ctas[cta])</f>
        <v>2.1.1.2.08</v>
      </c>
      <c r="D119" s="4" t="s">
        <v>3116</v>
      </c>
      <c r="E119" t="s">
        <v>2073</v>
      </c>
      <c r="F119" t="s">
        <v>1250</v>
      </c>
      <c r="G119" t="s">
        <v>2057</v>
      </c>
      <c r="H119" t="s">
        <v>1745</v>
      </c>
      <c r="I119" t="s">
        <v>3373</v>
      </c>
      <c r="J119" t="s">
        <v>3333</v>
      </c>
      <c r="K119" t="s">
        <v>3414</v>
      </c>
    </row>
    <row r="120" spans="1:11">
      <c r="A120" t="s">
        <v>3333</v>
      </c>
      <c r="B120" t="str">
        <f t="shared" si="1"/>
        <v>2.1.1.2.0822400310227</v>
      </c>
      <c r="C120" s="40" t="str">
        <f>_xlfn.XLOOKUP(A120,ctas[Tipo Empleado],ctas[cta])</f>
        <v>2.1.1.2.08</v>
      </c>
      <c r="D120" s="4" t="s">
        <v>1377</v>
      </c>
      <c r="E120" t="s">
        <v>810</v>
      </c>
      <c r="F120" t="s">
        <v>10</v>
      </c>
      <c r="G120" t="s">
        <v>2057</v>
      </c>
      <c r="H120" t="s">
        <v>1745</v>
      </c>
      <c r="I120" t="s">
        <v>3373</v>
      </c>
      <c r="J120" t="s">
        <v>39</v>
      </c>
      <c r="K120" t="s">
        <v>1377</v>
      </c>
    </row>
    <row r="121" spans="1:11">
      <c r="A121" t="s">
        <v>3333</v>
      </c>
      <c r="B121" t="str">
        <f t="shared" si="1"/>
        <v>2.1.1.2.0822400337873</v>
      </c>
      <c r="C121" s="40" t="str">
        <f>_xlfn.XLOOKUP(A121,ctas[Tipo Empleado],ctas[cta])</f>
        <v>2.1.1.2.08</v>
      </c>
      <c r="D121" s="4" t="s">
        <v>3012</v>
      </c>
      <c r="E121" t="s">
        <v>1690</v>
      </c>
      <c r="F121" t="s">
        <v>3340</v>
      </c>
      <c r="G121" t="s">
        <v>218</v>
      </c>
      <c r="H121" t="s">
        <v>3346</v>
      </c>
      <c r="I121" t="s">
        <v>3373</v>
      </c>
      <c r="J121" t="s">
        <v>3333</v>
      </c>
      <c r="K121" t="s">
        <v>3414</v>
      </c>
    </row>
    <row r="122" spans="1:11">
      <c r="A122" t="s">
        <v>3333</v>
      </c>
      <c r="B122" t="str">
        <f t="shared" si="1"/>
        <v>2.1.1.2.0822500121193</v>
      </c>
      <c r="C122" s="40" t="str">
        <f>_xlfn.XLOOKUP(A122,ctas[Tipo Empleado],ctas[cta])</f>
        <v>2.1.1.2.08</v>
      </c>
      <c r="D122" s="4" t="s">
        <v>3015</v>
      </c>
      <c r="E122" t="s">
        <v>1072</v>
      </c>
      <c r="F122" t="s">
        <v>251</v>
      </c>
      <c r="G122" t="s">
        <v>2058</v>
      </c>
      <c r="H122" t="s">
        <v>1742</v>
      </c>
      <c r="I122" t="s">
        <v>3372</v>
      </c>
      <c r="J122" t="s">
        <v>3333</v>
      </c>
      <c r="K122" t="s">
        <v>3414</v>
      </c>
    </row>
    <row r="123" spans="1:11">
      <c r="A123" t="s">
        <v>3333</v>
      </c>
      <c r="B123" t="str">
        <f t="shared" si="1"/>
        <v>2.1.1.2.0822500150762</v>
      </c>
      <c r="C123" s="40" t="str">
        <f>_xlfn.XLOOKUP(A123,ctas[Tipo Empleado],ctas[cta])</f>
        <v>2.1.1.2.08</v>
      </c>
      <c r="D123" s="4" t="s">
        <v>3016</v>
      </c>
      <c r="E123" t="s">
        <v>2009</v>
      </c>
      <c r="F123" t="s">
        <v>103</v>
      </c>
      <c r="G123" t="s">
        <v>357</v>
      </c>
      <c r="H123" t="s">
        <v>1738</v>
      </c>
      <c r="I123" t="s">
        <v>3372</v>
      </c>
      <c r="J123" t="s">
        <v>3333</v>
      </c>
      <c r="K123" t="s">
        <v>3414</v>
      </c>
    </row>
    <row r="124" spans="1:11">
      <c r="A124" t="s">
        <v>3333</v>
      </c>
      <c r="B124" t="str">
        <f t="shared" si="1"/>
        <v>2.1.1.2.0822500322973</v>
      </c>
      <c r="C124" s="40" t="str">
        <f>_xlfn.XLOOKUP(A124,ctas[Tipo Empleado],ctas[cta])</f>
        <v>2.1.1.2.08</v>
      </c>
      <c r="D124" s="4" t="s">
        <v>3055</v>
      </c>
      <c r="E124" t="s">
        <v>2164</v>
      </c>
      <c r="F124" t="s">
        <v>3340</v>
      </c>
      <c r="G124" t="s">
        <v>218</v>
      </c>
      <c r="H124" t="s">
        <v>1739</v>
      </c>
      <c r="I124" t="s">
        <v>3373</v>
      </c>
      <c r="J124" t="s">
        <v>3333</v>
      </c>
      <c r="K124" t="s">
        <v>3414</v>
      </c>
    </row>
    <row r="125" spans="1:11">
      <c r="A125" t="s">
        <v>3333</v>
      </c>
      <c r="B125" t="str">
        <f t="shared" si="1"/>
        <v>2.1.1.2.0822500507730</v>
      </c>
      <c r="C125" s="40" t="str">
        <f>_xlfn.XLOOKUP(A125,ctas[Tipo Empleado],ctas[cta])</f>
        <v>2.1.1.2.08</v>
      </c>
      <c r="D125" s="4" t="s">
        <v>2989</v>
      </c>
      <c r="E125" t="s">
        <v>1891</v>
      </c>
      <c r="F125" t="s">
        <v>303</v>
      </c>
      <c r="G125" t="s">
        <v>301</v>
      </c>
      <c r="H125" t="s">
        <v>1736</v>
      </c>
      <c r="I125" t="s">
        <v>3372</v>
      </c>
      <c r="J125" t="s">
        <v>3333</v>
      </c>
      <c r="K125" t="s">
        <v>3414</v>
      </c>
    </row>
    <row r="126" spans="1:11">
      <c r="A126" t="s">
        <v>3333</v>
      </c>
      <c r="B126" t="str">
        <f t="shared" si="1"/>
        <v>2.1.1.2.0822600023851</v>
      </c>
      <c r="C126" s="40" t="str">
        <f>_xlfn.XLOOKUP(A126,ctas[Tipo Empleado],ctas[cta])</f>
        <v>2.1.1.2.08</v>
      </c>
      <c r="D126" s="4" t="s">
        <v>3110</v>
      </c>
      <c r="E126" t="s">
        <v>2074</v>
      </c>
      <c r="F126" t="s">
        <v>1250</v>
      </c>
      <c r="G126" t="s">
        <v>2051</v>
      </c>
      <c r="H126" t="s">
        <v>1746</v>
      </c>
      <c r="I126" t="s">
        <v>3373</v>
      </c>
      <c r="J126" t="s">
        <v>3333</v>
      </c>
      <c r="K126" t="s">
        <v>3414</v>
      </c>
    </row>
    <row r="127" spans="1:11">
      <c r="A127" t="s">
        <v>3333</v>
      </c>
      <c r="B127" t="str">
        <f t="shared" si="1"/>
        <v>2.1.1.2.0840200402218</v>
      </c>
      <c r="C127" s="40" t="str">
        <f>_xlfn.XLOOKUP(A127,ctas[Tipo Empleado],ctas[cta])</f>
        <v>2.1.1.2.08</v>
      </c>
      <c r="D127" s="4" t="s">
        <v>3030</v>
      </c>
      <c r="E127" t="s">
        <v>3347</v>
      </c>
      <c r="F127" t="s">
        <v>103</v>
      </c>
      <c r="G127" t="s">
        <v>344</v>
      </c>
      <c r="H127" t="s">
        <v>1785</v>
      </c>
      <c r="I127" t="s">
        <v>3373</v>
      </c>
      <c r="J127" t="s">
        <v>3333</v>
      </c>
      <c r="K127" t="s">
        <v>3414</v>
      </c>
    </row>
    <row r="128" spans="1:11">
      <c r="A128" t="s">
        <v>3333</v>
      </c>
      <c r="B128" t="str">
        <f t="shared" si="1"/>
        <v>2.1.1.2.0840200678361</v>
      </c>
      <c r="C128" s="40" t="str">
        <f>_xlfn.XLOOKUP(A128,ctas[Tipo Empleado],ctas[cta])</f>
        <v>2.1.1.2.08</v>
      </c>
      <c r="D128" s="4" t="s">
        <v>3080</v>
      </c>
      <c r="E128" t="s">
        <v>1703</v>
      </c>
      <c r="F128" t="s">
        <v>1647</v>
      </c>
      <c r="G128" t="s">
        <v>2050</v>
      </c>
      <c r="H128" t="s">
        <v>1752</v>
      </c>
      <c r="I128" t="s">
        <v>3372</v>
      </c>
      <c r="J128" t="s">
        <v>3333</v>
      </c>
      <c r="K128" t="s">
        <v>3414</v>
      </c>
    </row>
    <row r="129" spans="1:11">
      <c r="A129" t="s">
        <v>3333</v>
      </c>
      <c r="B129" t="str">
        <f t="shared" si="1"/>
        <v>2.1.1.2.0840209247564</v>
      </c>
      <c r="C129" s="40" t="str">
        <f>_xlfn.XLOOKUP(A129,ctas[Tipo Empleado],ctas[cta])</f>
        <v>2.1.1.2.08</v>
      </c>
      <c r="D129" s="4" t="s">
        <v>3114</v>
      </c>
      <c r="E129" t="s">
        <v>2010</v>
      </c>
      <c r="F129" t="s">
        <v>2043</v>
      </c>
      <c r="G129" t="s">
        <v>2047</v>
      </c>
      <c r="H129" t="s">
        <v>1794</v>
      </c>
      <c r="I129" t="s">
        <v>3373</v>
      </c>
      <c r="J129" t="s">
        <v>3333</v>
      </c>
      <c r="K129" t="s">
        <v>3414</v>
      </c>
    </row>
    <row r="130" spans="1:11">
      <c r="A130" t="s">
        <v>3333</v>
      </c>
      <c r="B130" t="str">
        <f t="shared" si="1"/>
        <v>2.1.1.2.0840212685727</v>
      </c>
      <c r="C130" s="40" t="str">
        <f>_xlfn.XLOOKUP(A130,ctas[Tipo Empleado],ctas[cta])</f>
        <v>2.1.1.2.08</v>
      </c>
      <c r="D130" s="4" t="s">
        <v>3117</v>
      </c>
      <c r="E130" t="s">
        <v>1707</v>
      </c>
      <c r="F130" t="s">
        <v>113</v>
      </c>
      <c r="G130" t="s">
        <v>2052</v>
      </c>
      <c r="H130" t="s">
        <v>1737</v>
      </c>
      <c r="I130" t="s">
        <v>3372</v>
      </c>
      <c r="J130" t="s">
        <v>3333</v>
      </c>
      <c r="K130" t="s">
        <v>3414</v>
      </c>
    </row>
    <row r="131" spans="1:11">
      <c r="A131" t="s">
        <v>3333</v>
      </c>
      <c r="B131" t="str">
        <f t="shared" ref="B131:B194" si="2">C131&amp;D131</f>
        <v>2.1.1.2.0840212734210</v>
      </c>
      <c r="C131" s="40" t="str">
        <f>_xlfn.XLOOKUP(A131,ctas[Tipo Empleado],ctas[cta])</f>
        <v>2.1.1.2.08</v>
      </c>
      <c r="D131" s="4" t="s">
        <v>3124</v>
      </c>
      <c r="E131" t="s">
        <v>1708</v>
      </c>
      <c r="F131" t="s">
        <v>1647</v>
      </c>
      <c r="G131" t="s">
        <v>2050</v>
      </c>
      <c r="H131" t="s">
        <v>1752</v>
      </c>
      <c r="I131" t="s">
        <v>3373</v>
      </c>
      <c r="J131" t="s">
        <v>3333</v>
      </c>
      <c r="K131" t="s">
        <v>3414</v>
      </c>
    </row>
    <row r="132" spans="1:11">
      <c r="A132" t="s">
        <v>3333</v>
      </c>
      <c r="B132" t="str">
        <f t="shared" si="2"/>
        <v>2.1.1.2.0840220119586</v>
      </c>
      <c r="C132" s="40" t="str">
        <f>_xlfn.XLOOKUP(A132,ctas[Tipo Empleado],ctas[cta])</f>
        <v>2.1.1.2.08</v>
      </c>
      <c r="D132" s="4" t="s">
        <v>2984</v>
      </c>
      <c r="E132" t="s">
        <v>1955</v>
      </c>
      <c r="F132" t="s">
        <v>1956</v>
      </c>
      <c r="G132" t="s">
        <v>357</v>
      </c>
      <c r="H132" t="s">
        <v>1738</v>
      </c>
      <c r="I132" t="s">
        <v>3373</v>
      </c>
      <c r="J132" t="s">
        <v>3333</v>
      </c>
      <c r="K132" t="s">
        <v>3414</v>
      </c>
    </row>
    <row r="133" spans="1:11">
      <c r="A133" t="s">
        <v>3333</v>
      </c>
      <c r="B133" t="str">
        <f t="shared" si="2"/>
        <v>2.1.1.2.0840220314518</v>
      </c>
      <c r="C133" s="40" t="str">
        <f>_xlfn.XLOOKUP(A133,ctas[Tipo Empleado],ctas[cta])</f>
        <v>2.1.1.2.08</v>
      </c>
      <c r="D133" s="4" t="s">
        <v>3047</v>
      </c>
      <c r="E133" t="s">
        <v>2011</v>
      </c>
      <c r="F133" t="s">
        <v>205</v>
      </c>
      <c r="G133" t="s">
        <v>616</v>
      </c>
      <c r="H133" t="s">
        <v>1784</v>
      </c>
      <c r="I133" t="s">
        <v>3372</v>
      </c>
      <c r="J133" t="s">
        <v>3333</v>
      </c>
      <c r="K133" t="s">
        <v>3414</v>
      </c>
    </row>
    <row r="134" spans="1:11">
      <c r="A134" t="s">
        <v>3333</v>
      </c>
      <c r="B134" t="str">
        <f t="shared" si="2"/>
        <v>2.1.1.2.0840220928044</v>
      </c>
      <c r="C134" s="40" t="str">
        <f>_xlfn.XLOOKUP(A134,ctas[Tipo Empleado],ctas[cta])</f>
        <v>2.1.1.2.08</v>
      </c>
      <c r="D134" s="4" t="s">
        <v>3097</v>
      </c>
      <c r="E134" t="s">
        <v>1903</v>
      </c>
      <c r="F134" t="s">
        <v>1837</v>
      </c>
      <c r="G134" t="s">
        <v>2051</v>
      </c>
      <c r="H134" t="s">
        <v>1746</v>
      </c>
      <c r="I134" t="s">
        <v>3372</v>
      </c>
      <c r="J134" t="s">
        <v>3333</v>
      </c>
      <c r="K134" t="s">
        <v>3414</v>
      </c>
    </row>
    <row r="135" spans="1:11">
      <c r="A135" t="s">
        <v>3333</v>
      </c>
      <c r="B135" t="str">
        <f t="shared" si="2"/>
        <v>2.1.1.2.0840220999276</v>
      </c>
      <c r="C135" s="40" t="str">
        <f>_xlfn.XLOOKUP(A135,ctas[Tipo Empleado],ctas[cta])</f>
        <v>2.1.1.2.08</v>
      </c>
      <c r="D135" s="4" t="s">
        <v>3006</v>
      </c>
      <c r="E135" t="s">
        <v>1352</v>
      </c>
      <c r="F135" t="s">
        <v>103</v>
      </c>
      <c r="G135" t="s">
        <v>301</v>
      </c>
      <c r="H135" t="s">
        <v>1736</v>
      </c>
      <c r="I135" t="s">
        <v>3373</v>
      </c>
      <c r="J135" t="s">
        <v>3333</v>
      </c>
      <c r="K135" t="s">
        <v>3414</v>
      </c>
    </row>
    <row r="136" spans="1:11">
      <c r="A136" t="s">
        <v>3333</v>
      </c>
      <c r="B136" t="str">
        <f t="shared" si="2"/>
        <v>2.1.1.2.0840221054386</v>
      </c>
      <c r="C136" s="40" t="str">
        <f>_xlfn.XLOOKUP(A136,ctas[Tipo Empleado],ctas[cta])</f>
        <v>2.1.1.2.08</v>
      </c>
      <c r="D136" s="4" t="s">
        <v>3002</v>
      </c>
      <c r="E136" t="s">
        <v>3001</v>
      </c>
      <c r="F136" t="s">
        <v>1680</v>
      </c>
      <c r="G136" t="s">
        <v>334</v>
      </c>
      <c r="H136" t="s">
        <v>1763</v>
      </c>
      <c r="I136" t="s">
        <v>3373</v>
      </c>
      <c r="J136" t="s">
        <v>3333</v>
      </c>
      <c r="K136" t="s">
        <v>3414</v>
      </c>
    </row>
    <row r="137" spans="1:11">
      <c r="A137" t="s">
        <v>3333</v>
      </c>
      <c r="B137" t="str">
        <f t="shared" si="2"/>
        <v>2.1.1.2.0840221568237</v>
      </c>
      <c r="C137" s="40" t="str">
        <f>_xlfn.XLOOKUP(A137,ctas[Tipo Empleado],ctas[cta])</f>
        <v>2.1.1.2.08</v>
      </c>
      <c r="D137" s="4" t="s">
        <v>3054</v>
      </c>
      <c r="E137" t="s">
        <v>2163</v>
      </c>
      <c r="F137" t="s">
        <v>3340</v>
      </c>
      <c r="G137" t="s">
        <v>218</v>
      </c>
      <c r="H137" t="s">
        <v>1739</v>
      </c>
      <c r="I137" t="s">
        <v>3372</v>
      </c>
      <c r="J137" t="s">
        <v>3333</v>
      </c>
      <c r="K137" t="s">
        <v>3414</v>
      </c>
    </row>
    <row r="138" spans="1:11">
      <c r="A138" t="s">
        <v>3333</v>
      </c>
      <c r="B138" t="str">
        <f t="shared" si="2"/>
        <v>2.1.1.2.0840221746536</v>
      </c>
      <c r="C138" s="40" t="str">
        <f>_xlfn.XLOOKUP(A138,ctas[Tipo Empleado],ctas[cta])</f>
        <v>2.1.1.2.08</v>
      </c>
      <c r="D138" s="4" t="s">
        <v>3119</v>
      </c>
      <c r="E138" t="s">
        <v>1280</v>
      </c>
      <c r="F138" t="s">
        <v>1250</v>
      </c>
      <c r="G138" t="s">
        <v>2051</v>
      </c>
      <c r="H138" t="s">
        <v>1746</v>
      </c>
      <c r="I138" t="s">
        <v>3373</v>
      </c>
      <c r="J138" t="s">
        <v>3333</v>
      </c>
      <c r="K138" t="s">
        <v>3414</v>
      </c>
    </row>
    <row r="139" spans="1:11">
      <c r="A139" t="s">
        <v>3333</v>
      </c>
      <c r="B139" t="str">
        <f t="shared" si="2"/>
        <v>2.1.1.2.0840221801018</v>
      </c>
      <c r="C139" s="40" t="str">
        <f>_xlfn.XLOOKUP(A139,ctas[Tipo Empleado],ctas[cta])</f>
        <v>2.1.1.2.08</v>
      </c>
      <c r="D139" s="4" t="s">
        <v>3126</v>
      </c>
      <c r="E139" t="s">
        <v>1734</v>
      </c>
      <c r="F139" t="s">
        <v>103</v>
      </c>
      <c r="G139" t="s">
        <v>218</v>
      </c>
      <c r="H139" t="s">
        <v>1739</v>
      </c>
      <c r="I139" t="s">
        <v>3373</v>
      </c>
      <c r="J139" t="s">
        <v>3333</v>
      </c>
      <c r="K139" t="s">
        <v>3414</v>
      </c>
    </row>
    <row r="140" spans="1:11">
      <c r="A140" t="s">
        <v>3333</v>
      </c>
      <c r="B140" t="str">
        <f t="shared" si="2"/>
        <v>2.1.1.2.0840221840115</v>
      </c>
      <c r="C140" s="40" t="str">
        <f>_xlfn.XLOOKUP(A140,ctas[Tipo Empleado],ctas[cta])</f>
        <v>2.1.1.2.08</v>
      </c>
      <c r="D140" s="4" t="s">
        <v>3084</v>
      </c>
      <c r="E140" t="s">
        <v>1704</v>
      </c>
      <c r="F140" t="s">
        <v>612</v>
      </c>
      <c r="G140" t="s">
        <v>760</v>
      </c>
      <c r="H140" t="s">
        <v>1743</v>
      </c>
      <c r="I140" t="s">
        <v>3373</v>
      </c>
      <c r="J140" t="s">
        <v>3333</v>
      </c>
      <c r="K140" t="s">
        <v>3414</v>
      </c>
    </row>
    <row r="141" spans="1:11">
      <c r="A141" t="s">
        <v>3333</v>
      </c>
      <c r="B141" t="str">
        <f t="shared" si="2"/>
        <v>2.1.1.2.0840222047041</v>
      </c>
      <c r="C141" s="40" t="str">
        <f>_xlfn.XLOOKUP(A141,ctas[Tipo Empleado],ctas[cta])</f>
        <v>2.1.1.2.08</v>
      </c>
      <c r="D141" s="4" t="s">
        <v>2996</v>
      </c>
      <c r="E141" t="s">
        <v>2075</v>
      </c>
      <c r="F141" t="s">
        <v>2043</v>
      </c>
      <c r="G141" t="s">
        <v>109</v>
      </c>
      <c r="H141" t="s">
        <v>1759</v>
      </c>
      <c r="I141" t="s">
        <v>3372</v>
      </c>
      <c r="J141" t="s">
        <v>3333</v>
      </c>
      <c r="K141" t="s">
        <v>3414</v>
      </c>
    </row>
    <row r="142" spans="1:11">
      <c r="A142" t="s">
        <v>3333</v>
      </c>
      <c r="B142" t="str">
        <f t="shared" si="2"/>
        <v>2.1.1.2.0840222047199</v>
      </c>
      <c r="C142" s="40" t="str">
        <f>_xlfn.XLOOKUP(A142,ctas[Tipo Empleado],ctas[cta])</f>
        <v>2.1.1.2.08</v>
      </c>
      <c r="D142" s="4" t="s">
        <v>3093</v>
      </c>
      <c r="E142" t="s">
        <v>3092</v>
      </c>
      <c r="F142" t="s">
        <v>1680</v>
      </c>
      <c r="G142" t="s">
        <v>334</v>
      </c>
      <c r="H142" t="s">
        <v>1763</v>
      </c>
      <c r="I142" t="s">
        <v>3373</v>
      </c>
      <c r="J142" t="s">
        <v>3333</v>
      </c>
      <c r="K142" t="s">
        <v>3414</v>
      </c>
    </row>
    <row r="143" spans="1:11">
      <c r="A143" t="s">
        <v>3333</v>
      </c>
      <c r="B143" t="str">
        <f t="shared" si="2"/>
        <v>2.1.1.2.0840222493062</v>
      </c>
      <c r="C143" s="40" t="str">
        <f>_xlfn.XLOOKUP(A143,ctas[Tipo Empleado],ctas[cta])</f>
        <v>2.1.1.2.08</v>
      </c>
      <c r="D143" s="4" t="s">
        <v>2985</v>
      </c>
      <c r="E143" t="s">
        <v>1957</v>
      </c>
      <c r="F143" t="s">
        <v>303</v>
      </c>
      <c r="G143" t="s">
        <v>301</v>
      </c>
      <c r="H143" t="s">
        <v>1736</v>
      </c>
      <c r="I143" t="s">
        <v>3373</v>
      </c>
      <c r="J143" t="s">
        <v>3333</v>
      </c>
      <c r="K143" t="s">
        <v>3414</v>
      </c>
    </row>
    <row r="144" spans="1:11">
      <c r="A144" t="s">
        <v>3333</v>
      </c>
      <c r="B144" t="str">
        <f t="shared" si="2"/>
        <v>2.1.1.2.0840222839769</v>
      </c>
      <c r="C144" s="40" t="str">
        <f>_xlfn.XLOOKUP(A144,ctas[Tipo Empleado],ctas[cta])</f>
        <v>2.1.1.2.08</v>
      </c>
      <c r="D144" s="4" t="s">
        <v>3051</v>
      </c>
      <c r="E144" t="s">
        <v>1968</v>
      </c>
      <c r="F144" t="s">
        <v>588</v>
      </c>
      <c r="G144" t="s">
        <v>760</v>
      </c>
      <c r="H144" t="s">
        <v>1743</v>
      </c>
      <c r="I144" t="s">
        <v>3372</v>
      </c>
      <c r="J144" t="s">
        <v>3333</v>
      </c>
      <c r="K144" t="s">
        <v>3414</v>
      </c>
    </row>
    <row r="145" spans="1:11">
      <c r="A145" t="s">
        <v>3333</v>
      </c>
      <c r="B145" t="str">
        <f t="shared" si="2"/>
        <v>2.1.1.2.0840223006871</v>
      </c>
      <c r="C145" s="40" t="str">
        <f>_xlfn.XLOOKUP(A145,ctas[Tipo Empleado],ctas[cta])</f>
        <v>2.1.1.2.08</v>
      </c>
      <c r="D145" s="4" t="s">
        <v>2973</v>
      </c>
      <c r="E145" t="s">
        <v>1641</v>
      </c>
      <c r="F145" t="s">
        <v>3338</v>
      </c>
      <c r="G145" t="s">
        <v>241</v>
      </c>
      <c r="H145" t="s">
        <v>1744</v>
      </c>
      <c r="I145" t="s">
        <v>3372</v>
      </c>
      <c r="J145" t="s">
        <v>3333</v>
      </c>
      <c r="K145" t="s">
        <v>3414</v>
      </c>
    </row>
    <row r="146" spans="1:11">
      <c r="A146" t="s">
        <v>3333</v>
      </c>
      <c r="B146" t="str">
        <f t="shared" si="2"/>
        <v>2.1.1.2.0840223069481</v>
      </c>
      <c r="C146" s="40" t="str">
        <f>_xlfn.XLOOKUP(A146,ctas[Tipo Empleado],ctas[cta])</f>
        <v>2.1.1.2.08</v>
      </c>
      <c r="D146" s="4" t="s">
        <v>2993</v>
      </c>
      <c r="E146" t="s">
        <v>1233</v>
      </c>
      <c r="F146" t="s">
        <v>271</v>
      </c>
      <c r="G146" t="s">
        <v>2054</v>
      </c>
      <c r="H146" t="s">
        <v>1754</v>
      </c>
      <c r="I146" t="s">
        <v>3373</v>
      </c>
      <c r="J146" t="s">
        <v>3333</v>
      </c>
      <c r="K146" t="s">
        <v>3414</v>
      </c>
    </row>
    <row r="147" spans="1:11">
      <c r="A147" t="s">
        <v>3333</v>
      </c>
      <c r="B147" t="str">
        <f t="shared" si="2"/>
        <v>2.1.1.2.0840223249976</v>
      </c>
      <c r="C147" s="40" t="str">
        <f>_xlfn.XLOOKUP(A147,ctas[Tipo Empleado],ctas[cta])</f>
        <v>2.1.1.2.08</v>
      </c>
      <c r="D147" s="4" t="s">
        <v>3056</v>
      </c>
      <c r="E147" t="s">
        <v>3348</v>
      </c>
      <c r="F147" t="s">
        <v>3340</v>
      </c>
      <c r="G147" t="s">
        <v>218</v>
      </c>
      <c r="H147" t="s">
        <v>1739</v>
      </c>
      <c r="I147" t="s">
        <v>3373</v>
      </c>
      <c r="J147" t="s">
        <v>3333</v>
      </c>
      <c r="K147" t="s">
        <v>3414</v>
      </c>
    </row>
    <row r="148" spans="1:11">
      <c r="A148" t="s">
        <v>3333</v>
      </c>
      <c r="B148" t="str">
        <f t="shared" si="2"/>
        <v>2.1.1.2.0840223699782</v>
      </c>
      <c r="C148" s="40" t="str">
        <f>_xlfn.XLOOKUP(A148,ctas[Tipo Empleado],ctas[cta])</f>
        <v>2.1.1.2.08</v>
      </c>
      <c r="D148" s="4" t="s">
        <v>3086</v>
      </c>
      <c r="E148" t="s">
        <v>1705</v>
      </c>
      <c r="F148" t="s">
        <v>1250</v>
      </c>
      <c r="G148" t="s">
        <v>2056</v>
      </c>
      <c r="H148" t="s">
        <v>1771</v>
      </c>
      <c r="I148" t="s">
        <v>3373</v>
      </c>
      <c r="J148" t="s">
        <v>3333</v>
      </c>
      <c r="K148" t="s">
        <v>3414</v>
      </c>
    </row>
    <row r="149" spans="1:11">
      <c r="A149" t="s">
        <v>3333</v>
      </c>
      <c r="B149" t="str">
        <f t="shared" si="2"/>
        <v>2.1.1.2.0840223943016</v>
      </c>
      <c r="C149" s="40" t="str">
        <f>_xlfn.XLOOKUP(A149,ctas[Tipo Empleado],ctas[cta])</f>
        <v>2.1.1.2.08</v>
      </c>
      <c r="D149" s="4" t="s">
        <v>3125</v>
      </c>
      <c r="E149" t="s">
        <v>2167</v>
      </c>
      <c r="F149" t="s">
        <v>61</v>
      </c>
      <c r="G149" t="s">
        <v>331</v>
      </c>
      <c r="H149" t="s">
        <v>1747</v>
      </c>
      <c r="I149" t="s">
        <v>3372</v>
      </c>
      <c r="J149" t="s">
        <v>3333</v>
      </c>
      <c r="K149" t="s">
        <v>3414</v>
      </c>
    </row>
    <row r="150" spans="1:11">
      <c r="A150" t="s">
        <v>3333</v>
      </c>
      <c r="B150" t="str">
        <f t="shared" si="2"/>
        <v>2.1.1.2.0840224157558</v>
      </c>
      <c r="C150" s="40" t="str">
        <f>_xlfn.XLOOKUP(A150,ctas[Tipo Empleado],ctas[cta])</f>
        <v>2.1.1.2.08</v>
      </c>
      <c r="D150" s="4" t="s">
        <v>2975</v>
      </c>
      <c r="E150" t="s">
        <v>1950</v>
      </c>
      <c r="F150" t="s">
        <v>1951</v>
      </c>
      <c r="G150" t="s">
        <v>301</v>
      </c>
      <c r="H150" t="s">
        <v>1736</v>
      </c>
      <c r="I150" t="s">
        <v>3373</v>
      </c>
      <c r="J150" t="s">
        <v>3333</v>
      </c>
      <c r="K150" t="s">
        <v>3414</v>
      </c>
    </row>
    <row r="151" spans="1:11">
      <c r="A151" t="s">
        <v>3333</v>
      </c>
      <c r="B151" t="str">
        <f t="shared" si="2"/>
        <v>2.1.1.2.0840224267118</v>
      </c>
      <c r="C151" s="40" t="str">
        <f>_xlfn.XLOOKUP(A151,ctas[Tipo Empleado],ctas[cta])</f>
        <v>2.1.1.2.08</v>
      </c>
      <c r="D151" s="4" t="s">
        <v>3089</v>
      </c>
      <c r="E151" t="s">
        <v>1976</v>
      </c>
      <c r="F151" t="s">
        <v>1680</v>
      </c>
      <c r="G151" t="s">
        <v>334</v>
      </c>
      <c r="H151" t="s">
        <v>1763</v>
      </c>
      <c r="I151" t="s">
        <v>3373</v>
      </c>
      <c r="J151" t="s">
        <v>3333</v>
      </c>
      <c r="K151" t="s">
        <v>3414</v>
      </c>
    </row>
    <row r="152" spans="1:11">
      <c r="A152" t="s">
        <v>3333</v>
      </c>
      <c r="B152" t="str">
        <f t="shared" si="2"/>
        <v>2.1.1.2.0840224813036</v>
      </c>
      <c r="C152" s="40" t="str">
        <f>_xlfn.XLOOKUP(A152,ctas[Tipo Empleado],ctas[cta])</f>
        <v>2.1.1.2.08</v>
      </c>
      <c r="D152" s="4" t="s">
        <v>3017</v>
      </c>
      <c r="E152" t="s">
        <v>1179</v>
      </c>
      <c r="F152" t="s">
        <v>136</v>
      </c>
      <c r="G152" t="s">
        <v>841</v>
      </c>
      <c r="H152" t="s">
        <v>1772</v>
      </c>
      <c r="I152" t="s">
        <v>3372</v>
      </c>
      <c r="J152" t="s">
        <v>3333</v>
      </c>
      <c r="K152" t="s">
        <v>3414</v>
      </c>
    </row>
    <row r="153" spans="1:11">
      <c r="A153" t="s">
        <v>3333</v>
      </c>
      <c r="B153" t="str">
        <f t="shared" si="2"/>
        <v>2.1.1.2.0840225053665</v>
      </c>
      <c r="C153" s="40" t="str">
        <f>_xlfn.XLOOKUP(A153,ctas[Tipo Empleado],ctas[cta])</f>
        <v>2.1.1.2.08</v>
      </c>
      <c r="D153" s="4" t="s">
        <v>2978</v>
      </c>
      <c r="E153" t="s">
        <v>1952</v>
      </c>
      <c r="F153" t="s">
        <v>1951</v>
      </c>
      <c r="G153" t="s">
        <v>301</v>
      </c>
      <c r="H153" t="s">
        <v>1736</v>
      </c>
      <c r="I153" t="s">
        <v>3372</v>
      </c>
      <c r="J153" t="s">
        <v>3333</v>
      </c>
      <c r="K153" t="s">
        <v>3414</v>
      </c>
    </row>
    <row r="154" spans="1:11">
      <c r="A154" t="s">
        <v>3333</v>
      </c>
      <c r="B154" t="str">
        <f t="shared" si="2"/>
        <v>2.1.1.2.0840226080253</v>
      </c>
      <c r="C154" s="40" t="str">
        <f>_xlfn.XLOOKUP(A154,ctas[Tipo Empleado],ctas[cta])</f>
        <v>2.1.1.2.08</v>
      </c>
      <c r="D154" s="4" t="s">
        <v>3011</v>
      </c>
      <c r="E154" t="s">
        <v>2161</v>
      </c>
      <c r="F154" t="s">
        <v>136</v>
      </c>
      <c r="G154" t="s">
        <v>1349</v>
      </c>
      <c r="H154" t="s">
        <v>1796</v>
      </c>
      <c r="I154" t="s">
        <v>3372</v>
      </c>
      <c r="J154" t="s">
        <v>3333</v>
      </c>
      <c r="K154" t="s">
        <v>3414</v>
      </c>
    </row>
    <row r="155" spans="1:11">
      <c r="A155" t="s">
        <v>3333</v>
      </c>
      <c r="B155" t="str">
        <f t="shared" si="2"/>
        <v>2.1.1.2.0840250922206</v>
      </c>
      <c r="C155" s="40" t="str">
        <f>_xlfn.XLOOKUP(A155,ctas[Tipo Empleado],ctas[cta])</f>
        <v>2.1.1.2.08</v>
      </c>
      <c r="D155" s="4" t="s">
        <v>3070</v>
      </c>
      <c r="E155" t="s">
        <v>1971</v>
      </c>
      <c r="F155" t="s">
        <v>103</v>
      </c>
      <c r="G155" t="s">
        <v>357</v>
      </c>
      <c r="H155" t="s">
        <v>1738</v>
      </c>
      <c r="I155" t="s">
        <v>3373</v>
      </c>
      <c r="J155" t="s">
        <v>3333</v>
      </c>
      <c r="K155" t="s">
        <v>3414</v>
      </c>
    </row>
    <row r="156" spans="1:11">
      <c r="A156" t="s">
        <v>11</v>
      </c>
      <c r="B156" t="str">
        <f t="shared" si="2"/>
        <v>2.1.1.1.0100100016559</v>
      </c>
      <c r="C156" s="40" t="str">
        <f>_xlfn.XLOOKUP(A156,ctas[Tipo Empleado],ctas[cta])</f>
        <v>2.1.1.1.01</v>
      </c>
      <c r="D156" s="4" t="s">
        <v>2555</v>
      </c>
      <c r="E156" t="s">
        <v>2077</v>
      </c>
      <c r="F156" t="s">
        <v>849</v>
      </c>
      <c r="G156" t="s">
        <v>845</v>
      </c>
      <c r="H156" t="s">
        <v>1774</v>
      </c>
      <c r="I156" t="s">
        <v>3373</v>
      </c>
      <c r="J156" t="s">
        <v>11</v>
      </c>
      <c r="K156" t="s">
        <v>3414</v>
      </c>
    </row>
    <row r="157" spans="1:11">
      <c r="A157" t="s">
        <v>11</v>
      </c>
      <c r="B157" t="str">
        <f t="shared" si="2"/>
        <v>2.1.1.1.0100100017029</v>
      </c>
      <c r="C157" s="40" t="str">
        <f>_xlfn.XLOOKUP(A157,ctas[Tipo Empleado],ctas[cta])</f>
        <v>2.1.1.1.01</v>
      </c>
      <c r="D157" s="4" t="s">
        <v>2337</v>
      </c>
      <c r="E157" t="s">
        <v>968</v>
      </c>
      <c r="F157" t="s">
        <v>400</v>
      </c>
      <c r="G157" t="s">
        <v>2052</v>
      </c>
      <c r="H157" t="s">
        <v>1737</v>
      </c>
      <c r="I157" t="s">
        <v>3373</v>
      </c>
      <c r="J157" t="s">
        <v>11</v>
      </c>
      <c r="K157" t="s">
        <v>3414</v>
      </c>
    </row>
    <row r="158" spans="1:11">
      <c r="A158" t="s">
        <v>11</v>
      </c>
      <c r="B158" t="str">
        <f t="shared" si="2"/>
        <v>2.1.1.1.0100100021856</v>
      </c>
      <c r="C158" s="40" t="str">
        <f>_xlfn.XLOOKUP(A158,ctas[Tipo Empleado],ctas[cta])</f>
        <v>2.1.1.1.01</v>
      </c>
      <c r="D158" s="4" t="s">
        <v>1526</v>
      </c>
      <c r="E158" t="s">
        <v>682</v>
      </c>
      <c r="F158" t="s">
        <v>27</v>
      </c>
      <c r="G158" t="s">
        <v>2051</v>
      </c>
      <c r="H158" t="s">
        <v>1746</v>
      </c>
      <c r="I158" t="s">
        <v>3372</v>
      </c>
      <c r="J158" t="s">
        <v>39</v>
      </c>
      <c r="K158" t="s">
        <v>1526</v>
      </c>
    </row>
    <row r="159" spans="1:11">
      <c r="A159" t="s">
        <v>11</v>
      </c>
      <c r="B159" t="str">
        <f t="shared" si="2"/>
        <v>2.1.1.1.0100100022011</v>
      </c>
      <c r="C159" s="40" t="str">
        <f>_xlfn.XLOOKUP(A159,ctas[Tipo Empleado],ctas[cta])</f>
        <v>2.1.1.1.01</v>
      </c>
      <c r="D159" s="4" t="s">
        <v>2362</v>
      </c>
      <c r="E159" t="s">
        <v>238</v>
      </c>
      <c r="F159" t="s">
        <v>205</v>
      </c>
      <c r="G159" t="s">
        <v>1163</v>
      </c>
      <c r="H159" t="s">
        <v>1748</v>
      </c>
      <c r="I159" t="s">
        <v>3372</v>
      </c>
      <c r="J159" t="s">
        <v>11</v>
      </c>
      <c r="K159" t="s">
        <v>3414</v>
      </c>
    </row>
    <row r="160" spans="1:11">
      <c r="A160" t="s">
        <v>11</v>
      </c>
      <c r="B160" t="str">
        <f t="shared" si="2"/>
        <v>2.1.1.1.0100100029131</v>
      </c>
      <c r="C160" s="40" t="str">
        <f>_xlfn.XLOOKUP(A160,ctas[Tipo Empleado],ctas[cta])</f>
        <v>2.1.1.1.01</v>
      </c>
      <c r="D160" s="4" t="s">
        <v>2515</v>
      </c>
      <c r="E160" t="s">
        <v>1138</v>
      </c>
      <c r="F160" t="s">
        <v>404</v>
      </c>
      <c r="G160" t="s">
        <v>357</v>
      </c>
      <c r="H160" t="s">
        <v>1738</v>
      </c>
      <c r="I160" t="s">
        <v>3372</v>
      </c>
      <c r="J160" t="s">
        <v>809</v>
      </c>
      <c r="K160" t="s">
        <v>3414</v>
      </c>
    </row>
    <row r="161" spans="1:11">
      <c r="A161" t="s">
        <v>11</v>
      </c>
      <c r="B161" t="str">
        <f t="shared" si="2"/>
        <v>2.1.1.1.0100100036151</v>
      </c>
      <c r="C161" s="40" t="str">
        <f>_xlfn.XLOOKUP(A161,ctas[Tipo Empleado],ctas[cta])</f>
        <v>2.1.1.1.01</v>
      </c>
      <c r="D161" s="4" t="s">
        <v>2536</v>
      </c>
      <c r="E161" t="s">
        <v>423</v>
      </c>
      <c r="F161" t="s">
        <v>413</v>
      </c>
      <c r="G161" t="s">
        <v>357</v>
      </c>
      <c r="H161" t="s">
        <v>1738</v>
      </c>
      <c r="I161" t="s">
        <v>3372</v>
      </c>
      <c r="J161" t="s">
        <v>11</v>
      </c>
      <c r="K161" t="s">
        <v>3414</v>
      </c>
    </row>
    <row r="162" spans="1:11">
      <c r="A162" t="s">
        <v>11</v>
      </c>
      <c r="B162" t="str">
        <f t="shared" si="2"/>
        <v>2.1.1.1.0100100038793</v>
      </c>
      <c r="C162" s="40" t="str">
        <f>_xlfn.XLOOKUP(A162,ctas[Tipo Empleado],ctas[cta])</f>
        <v>2.1.1.1.01</v>
      </c>
      <c r="D162" s="4" t="s">
        <v>2211</v>
      </c>
      <c r="E162" t="s">
        <v>249</v>
      </c>
      <c r="F162" t="s">
        <v>251</v>
      </c>
      <c r="G162" t="s">
        <v>250</v>
      </c>
      <c r="H162" t="s">
        <v>1765</v>
      </c>
      <c r="I162" t="s">
        <v>3373</v>
      </c>
      <c r="J162" t="s">
        <v>11</v>
      </c>
      <c r="K162" t="s">
        <v>3414</v>
      </c>
    </row>
    <row r="163" spans="1:11">
      <c r="A163" t="s">
        <v>11</v>
      </c>
      <c r="B163" t="str">
        <f t="shared" si="2"/>
        <v>2.1.1.1.0100100040120</v>
      </c>
      <c r="C163" s="40" t="str">
        <f>_xlfn.XLOOKUP(A163,ctas[Tipo Empleado],ctas[cta])</f>
        <v>2.1.1.1.01</v>
      </c>
      <c r="D163" s="4" t="s">
        <v>2724</v>
      </c>
      <c r="E163" t="s">
        <v>597</v>
      </c>
      <c r="F163" t="s">
        <v>598</v>
      </c>
      <c r="G163" t="s">
        <v>357</v>
      </c>
      <c r="H163" t="s">
        <v>1738</v>
      </c>
      <c r="I163" t="s">
        <v>3372</v>
      </c>
      <c r="J163" t="s">
        <v>11</v>
      </c>
      <c r="K163" t="s">
        <v>3414</v>
      </c>
    </row>
    <row r="164" spans="1:11">
      <c r="A164" t="s">
        <v>11</v>
      </c>
      <c r="B164" t="str">
        <f t="shared" si="2"/>
        <v>2.1.1.1.0100100049188</v>
      </c>
      <c r="C164" s="40" t="str">
        <f>_xlfn.XLOOKUP(A164,ctas[Tipo Empleado],ctas[cta])</f>
        <v>2.1.1.1.01</v>
      </c>
      <c r="D164" s="4" t="s">
        <v>2247</v>
      </c>
      <c r="E164" t="s">
        <v>1277</v>
      </c>
      <c r="F164" t="s">
        <v>15</v>
      </c>
      <c r="G164" t="s">
        <v>2055</v>
      </c>
      <c r="H164" t="s">
        <v>1768</v>
      </c>
      <c r="I164" t="s">
        <v>3372</v>
      </c>
      <c r="J164" t="s">
        <v>11</v>
      </c>
      <c r="K164" t="s">
        <v>3414</v>
      </c>
    </row>
    <row r="165" spans="1:11">
      <c r="A165" t="s">
        <v>11</v>
      </c>
      <c r="B165" t="str">
        <f t="shared" si="2"/>
        <v>2.1.1.1.0100100050707</v>
      </c>
      <c r="C165" s="40" t="str">
        <f>_xlfn.XLOOKUP(A165,ctas[Tipo Empleado],ctas[cta])</f>
        <v>2.1.1.1.01</v>
      </c>
      <c r="D165" s="4" t="s">
        <v>2853</v>
      </c>
      <c r="E165" t="s">
        <v>172</v>
      </c>
      <c r="F165" t="s">
        <v>173</v>
      </c>
      <c r="G165" t="s">
        <v>2050</v>
      </c>
      <c r="H165" t="s">
        <v>1752</v>
      </c>
      <c r="I165" t="s">
        <v>3373</v>
      </c>
      <c r="J165" t="s">
        <v>11</v>
      </c>
      <c r="K165" t="s">
        <v>3414</v>
      </c>
    </row>
    <row r="166" spans="1:11">
      <c r="A166" t="s">
        <v>11</v>
      </c>
      <c r="B166" t="str">
        <f t="shared" si="2"/>
        <v>2.1.1.1.0100100056514</v>
      </c>
      <c r="C166" s="40" t="str">
        <f>_xlfn.XLOOKUP(A166,ctas[Tipo Empleado],ctas[cta])</f>
        <v>2.1.1.1.01</v>
      </c>
      <c r="D166" s="4" t="s">
        <v>2414</v>
      </c>
      <c r="E166" t="s">
        <v>239</v>
      </c>
      <c r="F166" t="s">
        <v>205</v>
      </c>
      <c r="G166" t="s">
        <v>1163</v>
      </c>
      <c r="H166" t="s">
        <v>1748</v>
      </c>
      <c r="I166" t="s">
        <v>3372</v>
      </c>
      <c r="J166" t="s">
        <v>11</v>
      </c>
      <c r="K166" t="s">
        <v>3414</v>
      </c>
    </row>
    <row r="167" spans="1:11">
      <c r="A167" t="s">
        <v>11</v>
      </c>
      <c r="B167" t="str">
        <f t="shared" si="2"/>
        <v>2.1.1.1.0100100059005</v>
      </c>
      <c r="C167" s="40" t="str">
        <f>_xlfn.XLOOKUP(A167,ctas[Tipo Empleado],ctas[cta])</f>
        <v>2.1.1.1.01</v>
      </c>
      <c r="D167" s="4" t="s">
        <v>2458</v>
      </c>
      <c r="E167" t="s">
        <v>759</v>
      </c>
      <c r="F167" t="s">
        <v>139</v>
      </c>
      <c r="G167" t="s">
        <v>748</v>
      </c>
      <c r="H167" t="s">
        <v>1740</v>
      </c>
      <c r="I167" t="s">
        <v>3372</v>
      </c>
      <c r="J167" t="s">
        <v>2146</v>
      </c>
      <c r="K167" t="s">
        <v>3414</v>
      </c>
    </row>
    <row r="168" spans="1:11">
      <c r="A168" t="s">
        <v>11</v>
      </c>
      <c r="B168" t="str">
        <f t="shared" si="2"/>
        <v>2.1.1.1.0100100061621</v>
      </c>
      <c r="C168" s="40" t="str">
        <f>_xlfn.XLOOKUP(A168,ctas[Tipo Empleado],ctas[cta])</f>
        <v>2.1.1.1.01</v>
      </c>
      <c r="D168" s="4" t="s">
        <v>2967</v>
      </c>
      <c r="E168" t="s">
        <v>135</v>
      </c>
      <c r="F168" t="s">
        <v>114</v>
      </c>
      <c r="G168" t="s">
        <v>109</v>
      </c>
      <c r="H168" t="s">
        <v>1759</v>
      </c>
      <c r="I168" t="s">
        <v>3372</v>
      </c>
      <c r="J168" t="s">
        <v>11</v>
      </c>
      <c r="K168" t="s">
        <v>3414</v>
      </c>
    </row>
    <row r="169" spans="1:11">
      <c r="A169" t="s">
        <v>11</v>
      </c>
      <c r="B169" t="str">
        <f t="shared" si="2"/>
        <v>2.1.1.1.0100100062785</v>
      </c>
      <c r="C169" s="40" t="str">
        <f>_xlfn.XLOOKUP(A169,ctas[Tipo Empleado],ctas[cta])</f>
        <v>2.1.1.1.01</v>
      </c>
      <c r="D169" s="4" t="s">
        <v>2535</v>
      </c>
      <c r="E169" t="s">
        <v>422</v>
      </c>
      <c r="F169" t="s">
        <v>220</v>
      </c>
      <c r="G169" t="s">
        <v>357</v>
      </c>
      <c r="H169" t="s">
        <v>1738</v>
      </c>
      <c r="I169" t="s">
        <v>3373</v>
      </c>
      <c r="J169" t="s">
        <v>11</v>
      </c>
      <c r="K169" t="s">
        <v>3414</v>
      </c>
    </row>
    <row r="170" spans="1:11">
      <c r="A170" t="s">
        <v>11</v>
      </c>
      <c r="B170" t="str">
        <f t="shared" si="2"/>
        <v>2.1.1.1.0100100063452</v>
      </c>
      <c r="C170" s="40" t="str">
        <f>_xlfn.XLOOKUP(A170,ctas[Tipo Empleado],ctas[cta])</f>
        <v>2.1.1.1.01</v>
      </c>
      <c r="D170" s="4" t="s">
        <v>2358</v>
      </c>
      <c r="E170" t="s">
        <v>823</v>
      </c>
      <c r="F170" t="s">
        <v>824</v>
      </c>
      <c r="G170" t="s">
        <v>1163</v>
      </c>
      <c r="H170" t="s">
        <v>1748</v>
      </c>
      <c r="I170" t="s">
        <v>3373</v>
      </c>
      <c r="J170" t="s">
        <v>11</v>
      </c>
      <c r="K170" t="s">
        <v>3414</v>
      </c>
    </row>
    <row r="171" spans="1:11">
      <c r="A171" t="s">
        <v>11</v>
      </c>
      <c r="B171" t="str">
        <f t="shared" si="2"/>
        <v>2.1.1.1.0100100070127</v>
      </c>
      <c r="C171" s="40" t="str">
        <f>_xlfn.XLOOKUP(A171,ctas[Tipo Empleado],ctas[cta])</f>
        <v>2.1.1.1.01</v>
      </c>
      <c r="D171" s="4" t="s">
        <v>1455</v>
      </c>
      <c r="E171" t="s">
        <v>643</v>
      </c>
      <c r="F171" t="s">
        <v>644</v>
      </c>
      <c r="G171" t="s">
        <v>2051</v>
      </c>
      <c r="H171" t="s">
        <v>1746</v>
      </c>
      <c r="I171" t="s">
        <v>3372</v>
      </c>
      <c r="J171" t="s">
        <v>39</v>
      </c>
      <c r="K171" t="s">
        <v>1455</v>
      </c>
    </row>
    <row r="172" spans="1:11">
      <c r="A172" t="s">
        <v>11</v>
      </c>
      <c r="B172" t="str">
        <f t="shared" si="2"/>
        <v>2.1.1.1.0100100078831</v>
      </c>
      <c r="C172" s="40" t="str">
        <f>_xlfn.XLOOKUP(A172,ctas[Tipo Empleado],ctas[cta])</f>
        <v>2.1.1.1.01</v>
      </c>
      <c r="D172" s="4" t="s">
        <v>2842</v>
      </c>
      <c r="E172" t="s">
        <v>895</v>
      </c>
      <c r="F172" t="s">
        <v>56</v>
      </c>
      <c r="G172" t="s">
        <v>864</v>
      </c>
      <c r="H172" t="s">
        <v>1741</v>
      </c>
      <c r="I172" t="s">
        <v>3373</v>
      </c>
      <c r="J172" t="s">
        <v>39</v>
      </c>
      <c r="K172" t="s">
        <v>2842</v>
      </c>
    </row>
    <row r="173" spans="1:11">
      <c r="A173" t="s">
        <v>11</v>
      </c>
      <c r="B173" t="str">
        <f t="shared" si="2"/>
        <v>2.1.1.1.0100100079896</v>
      </c>
      <c r="C173" s="40" t="str">
        <f>_xlfn.XLOOKUP(A173,ctas[Tipo Empleado],ctas[cta])</f>
        <v>2.1.1.1.01</v>
      </c>
      <c r="D173" s="4" t="s">
        <v>2579</v>
      </c>
      <c r="E173" t="s">
        <v>961</v>
      </c>
      <c r="F173" t="s">
        <v>251</v>
      </c>
      <c r="G173" t="s">
        <v>357</v>
      </c>
      <c r="H173" t="s">
        <v>1738</v>
      </c>
      <c r="I173" t="s">
        <v>3373</v>
      </c>
      <c r="J173" t="s">
        <v>11</v>
      </c>
      <c r="K173" t="s">
        <v>3414</v>
      </c>
    </row>
    <row r="174" spans="1:11">
      <c r="A174" t="s">
        <v>11</v>
      </c>
      <c r="B174" t="str">
        <f t="shared" si="2"/>
        <v>2.1.1.1.0100100092360</v>
      </c>
      <c r="C174" s="40" t="str">
        <f>_xlfn.XLOOKUP(A174,ctas[Tipo Empleado],ctas[cta])</f>
        <v>2.1.1.1.01</v>
      </c>
      <c r="D174" s="4" t="s">
        <v>1620</v>
      </c>
      <c r="E174" t="s">
        <v>322</v>
      </c>
      <c r="F174" t="s">
        <v>10</v>
      </c>
      <c r="G174" t="s">
        <v>321</v>
      </c>
      <c r="H174" t="s">
        <v>1776</v>
      </c>
      <c r="I174" t="s">
        <v>3373</v>
      </c>
      <c r="J174" t="s">
        <v>39</v>
      </c>
      <c r="K174" t="s">
        <v>1620</v>
      </c>
    </row>
    <row r="175" spans="1:11">
      <c r="A175" t="s">
        <v>11</v>
      </c>
      <c r="B175" t="str">
        <f t="shared" si="2"/>
        <v>2.1.1.1.0100100093764</v>
      </c>
      <c r="C175" s="40" t="str">
        <f>_xlfn.XLOOKUP(A175,ctas[Tipo Empleado],ctas[cta])</f>
        <v>2.1.1.1.01</v>
      </c>
      <c r="D175" s="4" t="s">
        <v>2623</v>
      </c>
      <c r="E175" t="s">
        <v>1939</v>
      </c>
      <c r="F175" t="s">
        <v>400</v>
      </c>
      <c r="G175" t="s">
        <v>357</v>
      </c>
      <c r="H175" t="s">
        <v>1738</v>
      </c>
      <c r="I175" t="s">
        <v>3372</v>
      </c>
      <c r="J175" t="s">
        <v>11</v>
      </c>
      <c r="K175" t="s">
        <v>3414</v>
      </c>
    </row>
    <row r="176" spans="1:11">
      <c r="A176" t="s">
        <v>11</v>
      </c>
      <c r="B176" t="str">
        <f t="shared" si="2"/>
        <v>2.1.1.1.0100100094648</v>
      </c>
      <c r="C176" s="40" t="str">
        <f>_xlfn.XLOOKUP(A176,ctas[Tipo Empleado],ctas[cta])</f>
        <v>2.1.1.1.01</v>
      </c>
      <c r="D176" s="4" t="s">
        <v>1525</v>
      </c>
      <c r="E176" t="s">
        <v>536</v>
      </c>
      <c r="F176" t="s">
        <v>186</v>
      </c>
      <c r="G176" t="s">
        <v>357</v>
      </c>
      <c r="H176" t="s">
        <v>1738</v>
      </c>
      <c r="I176" t="s">
        <v>3373</v>
      </c>
      <c r="J176" t="s">
        <v>39</v>
      </c>
      <c r="K176" t="s">
        <v>1525</v>
      </c>
    </row>
    <row r="177" spans="1:11">
      <c r="A177" t="s">
        <v>11</v>
      </c>
      <c r="B177" t="str">
        <f t="shared" si="2"/>
        <v>2.1.1.1.0100100103118</v>
      </c>
      <c r="C177" s="40" t="str">
        <f>_xlfn.XLOOKUP(A177,ctas[Tipo Empleado],ctas[cta])</f>
        <v>2.1.1.1.01</v>
      </c>
      <c r="D177" s="4" t="s">
        <v>2237</v>
      </c>
      <c r="E177" t="s">
        <v>1073</v>
      </c>
      <c r="F177" t="s">
        <v>307</v>
      </c>
      <c r="G177" t="s">
        <v>301</v>
      </c>
      <c r="H177" t="s">
        <v>1736</v>
      </c>
      <c r="I177" t="s">
        <v>3372</v>
      </c>
      <c r="J177" t="s">
        <v>2146</v>
      </c>
      <c r="K177" t="s">
        <v>3414</v>
      </c>
    </row>
    <row r="178" spans="1:11">
      <c r="A178" t="s">
        <v>11</v>
      </c>
      <c r="B178" t="str">
        <f t="shared" si="2"/>
        <v>2.1.1.1.0100100104603</v>
      </c>
      <c r="C178" s="40" t="str">
        <f>_xlfn.XLOOKUP(A178,ctas[Tipo Empleado],ctas[cta])</f>
        <v>2.1.1.1.01</v>
      </c>
      <c r="D178" s="4" t="s">
        <v>2391</v>
      </c>
      <c r="E178" t="s">
        <v>744</v>
      </c>
      <c r="F178" t="s">
        <v>8</v>
      </c>
      <c r="G178" t="s">
        <v>731</v>
      </c>
      <c r="H178" t="s">
        <v>1777</v>
      </c>
      <c r="I178" t="s">
        <v>3373</v>
      </c>
      <c r="J178" t="s">
        <v>2146</v>
      </c>
      <c r="K178" t="s">
        <v>3414</v>
      </c>
    </row>
    <row r="179" spans="1:11">
      <c r="A179" t="s">
        <v>11</v>
      </c>
      <c r="B179" t="str">
        <f t="shared" si="2"/>
        <v>2.1.1.1.0100100110170</v>
      </c>
      <c r="C179" s="40" t="str">
        <f>_xlfn.XLOOKUP(A179,ctas[Tipo Empleado],ctas[cta])</f>
        <v>2.1.1.1.01</v>
      </c>
      <c r="D179" s="4" t="s">
        <v>2783</v>
      </c>
      <c r="E179" t="s">
        <v>1069</v>
      </c>
      <c r="F179" t="s">
        <v>113</v>
      </c>
      <c r="G179" t="s">
        <v>76</v>
      </c>
      <c r="H179" t="s">
        <v>1753</v>
      </c>
      <c r="I179" t="s">
        <v>3373</v>
      </c>
      <c r="J179" t="s">
        <v>2146</v>
      </c>
      <c r="K179" t="s">
        <v>3414</v>
      </c>
    </row>
    <row r="180" spans="1:11">
      <c r="A180" t="s">
        <v>11</v>
      </c>
      <c r="B180" t="str">
        <f t="shared" si="2"/>
        <v>2.1.1.1.0100100123462</v>
      </c>
      <c r="C180" s="40" t="str">
        <f>_xlfn.XLOOKUP(A180,ctas[Tipo Empleado],ctas[cta])</f>
        <v>2.1.1.1.01</v>
      </c>
      <c r="D180" s="4" t="s">
        <v>1497</v>
      </c>
      <c r="E180" t="s">
        <v>2078</v>
      </c>
      <c r="F180" t="s">
        <v>27</v>
      </c>
      <c r="G180" t="s">
        <v>2051</v>
      </c>
      <c r="H180" t="s">
        <v>1746</v>
      </c>
      <c r="I180" t="s">
        <v>3372</v>
      </c>
      <c r="J180" t="s">
        <v>39</v>
      </c>
      <c r="K180" t="s">
        <v>1497</v>
      </c>
    </row>
    <row r="181" spans="1:11">
      <c r="A181" t="s">
        <v>11</v>
      </c>
      <c r="B181" t="str">
        <f t="shared" si="2"/>
        <v>2.1.1.1.0100100132232</v>
      </c>
      <c r="C181" s="40" t="str">
        <f>_xlfn.XLOOKUP(A181,ctas[Tipo Empleado],ctas[cta])</f>
        <v>2.1.1.1.01</v>
      </c>
      <c r="D181" s="4" t="s">
        <v>1501</v>
      </c>
      <c r="E181" t="s">
        <v>669</v>
      </c>
      <c r="F181" t="s">
        <v>30</v>
      </c>
      <c r="G181" t="s">
        <v>2051</v>
      </c>
      <c r="H181" t="s">
        <v>1746</v>
      </c>
      <c r="I181" t="s">
        <v>3372</v>
      </c>
      <c r="J181" t="s">
        <v>39</v>
      </c>
      <c r="K181" t="s">
        <v>1501</v>
      </c>
    </row>
    <row r="182" spans="1:11">
      <c r="A182" t="s">
        <v>11</v>
      </c>
      <c r="B182" t="str">
        <f t="shared" si="2"/>
        <v>2.1.1.1.0100100141316</v>
      </c>
      <c r="C182" s="40" t="str">
        <f>_xlfn.XLOOKUP(A182,ctas[Tipo Empleado],ctas[cta])</f>
        <v>2.1.1.1.01</v>
      </c>
      <c r="D182" s="4" t="s">
        <v>2481</v>
      </c>
      <c r="E182" t="s">
        <v>363</v>
      </c>
      <c r="F182" t="s">
        <v>364</v>
      </c>
      <c r="G182" t="s">
        <v>357</v>
      </c>
      <c r="H182" t="s">
        <v>1738</v>
      </c>
      <c r="I182" t="s">
        <v>3373</v>
      </c>
      <c r="J182" t="s">
        <v>11</v>
      </c>
      <c r="K182" t="s">
        <v>3414</v>
      </c>
    </row>
    <row r="183" spans="1:11">
      <c r="A183" t="s">
        <v>11</v>
      </c>
      <c r="B183" t="str">
        <f t="shared" si="2"/>
        <v>2.1.1.1.0100100145598</v>
      </c>
      <c r="C183" s="40" t="str">
        <f>_xlfn.XLOOKUP(A183,ctas[Tipo Empleado],ctas[cta])</f>
        <v>2.1.1.1.01</v>
      </c>
      <c r="D183" s="4" t="s">
        <v>2581</v>
      </c>
      <c r="E183" t="s">
        <v>2079</v>
      </c>
      <c r="F183" t="s">
        <v>488</v>
      </c>
      <c r="G183" t="s">
        <v>357</v>
      </c>
      <c r="H183" t="s">
        <v>1738</v>
      </c>
      <c r="I183" t="s">
        <v>3373</v>
      </c>
      <c r="J183" t="s">
        <v>11</v>
      </c>
      <c r="K183" t="s">
        <v>3414</v>
      </c>
    </row>
    <row r="184" spans="1:11">
      <c r="A184" t="s">
        <v>11</v>
      </c>
      <c r="B184" t="str">
        <f t="shared" si="2"/>
        <v>2.1.1.1.0100100147198</v>
      </c>
      <c r="C184" s="40" t="str">
        <f>_xlfn.XLOOKUP(A184,ctas[Tipo Empleado],ctas[cta])</f>
        <v>2.1.1.1.01</v>
      </c>
      <c r="D184" s="4" t="s">
        <v>2424</v>
      </c>
      <c r="E184" t="s">
        <v>293</v>
      </c>
      <c r="F184" t="s">
        <v>136</v>
      </c>
      <c r="G184" t="s">
        <v>291</v>
      </c>
      <c r="H184" t="s">
        <v>1778</v>
      </c>
      <c r="I184" t="s">
        <v>3372</v>
      </c>
      <c r="J184" t="s">
        <v>11</v>
      </c>
      <c r="K184" t="s">
        <v>3414</v>
      </c>
    </row>
    <row r="185" spans="1:11">
      <c r="A185" t="s">
        <v>11</v>
      </c>
      <c r="B185" t="str">
        <f t="shared" si="2"/>
        <v>2.1.1.1.0100100170836</v>
      </c>
      <c r="C185" s="40" t="str">
        <f>_xlfn.XLOOKUP(A185,ctas[Tipo Empleado],ctas[cta])</f>
        <v>2.1.1.1.01</v>
      </c>
      <c r="D185" s="4" t="s">
        <v>1469</v>
      </c>
      <c r="E185" t="s">
        <v>649</v>
      </c>
      <c r="F185" t="s">
        <v>650</v>
      </c>
      <c r="G185" t="s">
        <v>2051</v>
      </c>
      <c r="H185" t="s">
        <v>1746</v>
      </c>
      <c r="I185" t="s">
        <v>3373</v>
      </c>
      <c r="J185" t="s">
        <v>39</v>
      </c>
      <c r="K185" t="s">
        <v>1469</v>
      </c>
    </row>
    <row r="186" spans="1:11">
      <c r="A186" t="s">
        <v>11</v>
      </c>
      <c r="B186" t="str">
        <f t="shared" si="2"/>
        <v>2.1.1.1.0100100215714</v>
      </c>
      <c r="C186" s="40" t="str">
        <f>_xlfn.XLOOKUP(A186,ctas[Tipo Empleado],ctas[cta])</f>
        <v>2.1.1.1.01</v>
      </c>
      <c r="D186" s="4" t="s">
        <v>2290</v>
      </c>
      <c r="E186" t="s">
        <v>1114</v>
      </c>
      <c r="F186" t="s">
        <v>139</v>
      </c>
      <c r="G186" t="s">
        <v>748</v>
      </c>
      <c r="H186" t="s">
        <v>1740</v>
      </c>
      <c r="I186" t="s">
        <v>3372</v>
      </c>
      <c r="J186" t="s">
        <v>2146</v>
      </c>
      <c r="K186" t="s">
        <v>3414</v>
      </c>
    </row>
    <row r="187" spans="1:11">
      <c r="A187" t="s">
        <v>11</v>
      </c>
      <c r="B187" t="str">
        <f t="shared" si="2"/>
        <v>2.1.1.1.0100100235035</v>
      </c>
      <c r="C187" s="40" t="str">
        <f>_xlfn.XLOOKUP(A187,ctas[Tipo Empleado],ctas[cta])</f>
        <v>2.1.1.1.01</v>
      </c>
      <c r="D187" s="4" t="s">
        <v>1540</v>
      </c>
      <c r="E187" t="s">
        <v>553</v>
      </c>
      <c r="F187" t="s">
        <v>27</v>
      </c>
      <c r="G187" t="s">
        <v>357</v>
      </c>
      <c r="H187" t="s">
        <v>1738</v>
      </c>
      <c r="I187" t="s">
        <v>3372</v>
      </c>
      <c r="J187" t="s">
        <v>39</v>
      </c>
      <c r="K187" t="s">
        <v>1540</v>
      </c>
    </row>
    <row r="188" spans="1:11">
      <c r="A188" t="s">
        <v>11</v>
      </c>
      <c r="B188" t="str">
        <f t="shared" si="2"/>
        <v>2.1.1.1.0100100235811</v>
      </c>
      <c r="C188" s="40" t="str">
        <f>_xlfn.XLOOKUP(A188,ctas[Tipo Empleado],ctas[cta])</f>
        <v>2.1.1.1.01</v>
      </c>
      <c r="D188" s="4" t="s">
        <v>1478</v>
      </c>
      <c r="E188" t="s">
        <v>420</v>
      </c>
      <c r="F188" t="s">
        <v>421</v>
      </c>
      <c r="G188" t="s">
        <v>357</v>
      </c>
      <c r="H188" t="s">
        <v>1738</v>
      </c>
      <c r="I188" t="s">
        <v>3373</v>
      </c>
      <c r="J188" t="s">
        <v>39</v>
      </c>
      <c r="K188" t="s">
        <v>1478</v>
      </c>
    </row>
    <row r="189" spans="1:11">
      <c r="A189" t="s">
        <v>11</v>
      </c>
      <c r="B189" t="str">
        <f t="shared" si="2"/>
        <v>2.1.1.1.0100100250018</v>
      </c>
      <c r="C189" s="40" t="str">
        <f>_xlfn.XLOOKUP(A189,ctas[Tipo Empleado],ctas[cta])</f>
        <v>2.1.1.1.01</v>
      </c>
      <c r="D189" s="4" t="s">
        <v>2317</v>
      </c>
      <c r="E189" t="s">
        <v>1803</v>
      </c>
      <c r="F189" t="s">
        <v>30</v>
      </c>
      <c r="G189" t="s">
        <v>278</v>
      </c>
      <c r="H189" t="s">
        <v>1756</v>
      </c>
      <c r="I189" t="s">
        <v>3372</v>
      </c>
      <c r="J189" t="s">
        <v>2146</v>
      </c>
      <c r="K189" t="s">
        <v>3414</v>
      </c>
    </row>
    <row r="190" spans="1:11">
      <c r="A190" t="s">
        <v>11</v>
      </c>
      <c r="B190" t="str">
        <f t="shared" si="2"/>
        <v>2.1.1.1.0100100303189</v>
      </c>
      <c r="C190" s="40" t="str">
        <f>_xlfn.XLOOKUP(A190,ctas[Tipo Empleado],ctas[cta])</f>
        <v>2.1.1.1.01</v>
      </c>
      <c r="D190" s="4" t="s">
        <v>2508</v>
      </c>
      <c r="E190" t="s">
        <v>391</v>
      </c>
      <c r="F190" t="s">
        <v>27</v>
      </c>
      <c r="G190" t="s">
        <v>357</v>
      </c>
      <c r="H190" t="s">
        <v>1738</v>
      </c>
      <c r="I190" t="s">
        <v>3373</v>
      </c>
      <c r="J190" t="s">
        <v>2146</v>
      </c>
      <c r="K190" t="s">
        <v>3414</v>
      </c>
    </row>
    <row r="191" spans="1:11">
      <c r="A191" t="s">
        <v>11</v>
      </c>
      <c r="B191" t="str">
        <f t="shared" si="2"/>
        <v>2.1.1.1.0100100316231</v>
      </c>
      <c r="C191" s="40" t="str">
        <f>_xlfn.XLOOKUP(A191,ctas[Tipo Empleado],ctas[cta])</f>
        <v>2.1.1.1.01</v>
      </c>
      <c r="D191" s="4" t="s">
        <v>1383</v>
      </c>
      <c r="E191" t="s">
        <v>308</v>
      </c>
      <c r="F191" t="s">
        <v>305</v>
      </c>
      <c r="G191" t="s">
        <v>301</v>
      </c>
      <c r="H191" t="s">
        <v>1736</v>
      </c>
      <c r="I191" t="s">
        <v>3372</v>
      </c>
      <c r="J191" t="s">
        <v>39</v>
      </c>
      <c r="K191" t="s">
        <v>1383</v>
      </c>
    </row>
    <row r="192" spans="1:11">
      <c r="A192" t="s">
        <v>11</v>
      </c>
      <c r="B192" t="str">
        <f t="shared" si="2"/>
        <v>2.1.1.1.0100100318252</v>
      </c>
      <c r="C192" s="40" t="str">
        <f>_xlfn.XLOOKUP(A192,ctas[Tipo Empleado],ctas[cta])</f>
        <v>2.1.1.1.01</v>
      </c>
      <c r="D192" s="4" t="s">
        <v>1450</v>
      </c>
      <c r="E192" t="s">
        <v>353</v>
      </c>
      <c r="F192" t="s">
        <v>10</v>
      </c>
      <c r="G192" t="s">
        <v>357</v>
      </c>
      <c r="H192" t="s">
        <v>1738</v>
      </c>
      <c r="I192" t="s">
        <v>3373</v>
      </c>
      <c r="J192" t="s">
        <v>39</v>
      </c>
      <c r="K192" t="s">
        <v>1450</v>
      </c>
    </row>
    <row r="193" spans="1:11">
      <c r="A193" t="s">
        <v>11</v>
      </c>
      <c r="B193" t="str">
        <f t="shared" si="2"/>
        <v>2.1.1.1.0100100318260</v>
      </c>
      <c r="C193" s="40" t="str">
        <f>_xlfn.XLOOKUP(A193,ctas[Tipo Empleado],ctas[cta])</f>
        <v>2.1.1.1.01</v>
      </c>
      <c r="D193" s="4" t="s">
        <v>2682</v>
      </c>
      <c r="E193" t="s">
        <v>558</v>
      </c>
      <c r="F193" t="s">
        <v>220</v>
      </c>
      <c r="G193" t="s">
        <v>357</v>
      </c>
      <c r="H193" t="s">
        <v>1738</v>
      </c>
      <c r="I193" t="s">
        <v>3373</v>
      </c>
      <c r="J193" t="s">
        <v>11</v>
      </c>
      <c r="K193" t="s">
        <v>3414</v>
      </c>
    </row>
    <row r="194" spans="1:11">
      <c r="A194" t="s">
        <v>11</v>
      </c>
      <c r="B194" t="str">
        <f t="shared" si="2"/>
        <v>2.1.1.1.0100100337302</v>
      </c>
      <c r="C194" s="40" t="str">
        <f>_xlfn.XLOOKUP(A194,ctas[Tipo Empleado],ctas[cta])</f>
        <v>2.1.1.1.01</v>
      </c>
      <c r="D194" s="4" t="s">
        <v>2416</v>
      </c>
      <c r="E194" t="s">
        <v>2012</v>
      </c>
      <c r="F194" t="s">
        <v>27</v>
      </c>
      <c r="G194" t="s">
        <v>2052</v>
      </c>
      <c r="H194" t="s">
        <v>1737</v>
      </c>
      <c r="I194" t="s">
        <v>3372</v>
      </c>
      <c r="J194" t="s">
        <v>2146</v>
      </c>
      <c r="K194" t="s">
        <v>3414</v>
      </c>
    </row>
    <row r="195" spans="1:11">
      <c r="A195" t="s">
        <v>11</v>
      </c>
      <c r="B195" t="str">
        <f t="shared" ref="B195:B258" si="3">C195&amp;D195</f>
        <v>2.1.1.1.0100100347400</v>
      </c>
      <c r="C195" s="40" t="str">
        <f>_xlfn.XLOOKUP(A195,ctas[Tipo Empleado],ctas[cta])</f>
        <v>2.1.1.1.01</v>
      </c>
      <c r="D195" s="4" t="s">
        <v>1545</v>
      </c>
      <c r="E195" t="s">
        <v>556</v>
      </c>
      <c r="F195" t="s">
        <v>557</v>
      </c>
      <c r="G195" t="s">
        <v>357</v>
      </c>
      <c r="H195" t="s">
        <v>1738</v>
      </c>
      <c r="I195" t="s">
        <v>3373</v>
      </c>
      <c r="J195" t="s">
        <v>39</v>
      </c>
      <c r="K195" t="s">
        <v>1545</v>
      </c>
    </row>
    <row r="196" spans="1:11">
      <c r="A196" t="s">
        <v>11</v>
      </c>
      <c r="B196" t="str">
        <f t="shared" si="3"/>
        <v>2.1.1.1.0100100360452</v>
      </c>
      <c r="C196" s="40" t="str">
        <f>_xlfn.XLOOKUP(A196,ctas[Tipo Empleado],ctas[cta])</f>
        <v>2.1.1.1.01</v>
      </c>
      <c r="D196" s="4" t="s">
        <v>1401</v>
      </c>
      <c r="E196" t="s">
        <v>2080</v>
      </c>
      <c r="F196" t="s">
        <v>1018</v>
      </c>
      <c r="G196" t="s">
        <v>999</v>
      </c>
      <c r="H196" t="s">
        <v>1779</v>
      </c>
      <c r="I196" t="s">
        <v>3372</v>
      </c>
      <c r="J196" t="s">
        <v>39</v>
      </c>
      <c r="K196" t="s">
        <v>1401</v>
      </c>
    </row>
    <row r="197" spans="1:11">
      <c r="A197" t="s">
        <v>11</v>
      </c>
      <c r="B197" t="str">
        <f t="shared" si="3"/>
        <v>2.1.1.1.0100100368042</v>
      </c>
      <c r="C197" s="40" t="str">
        <f>_xlfn.XLOOKUP(A197,ctas[Tipo Empleado],ctas[cta])</f>
        <v>2.1.1.1.01</v>
      </c>
      <c r="D197" s="4" t="s">
        <v>1408</v>
      </c>
      <c r="E197" t="s">
        <v>287</v>
      </c>
      <c r="F197" t="s">
        <v>136</v>
      </c>
      <c r="G197" t="s">
        <v>286</v>
      </c>
      <c r="H197" t="s">
        <v>1780</v>
      </c>
      <c r="I197" t="s">
        <v>3373</v>
      </c>
      <c r="J197" t="s">
        <v>39</v>
      </c>
      <c r="K197" t="s">
        <v>1408</v>
      </c>
    </row>
    <row r="198" spans="1:11">
      <c r="A198" t="s">
        <v>11</v>
      </c>
      <c r="B198" t="str">
        <f t="shared" si="3"/>
        <v>2.1.1.1.0100100370337</v>
      </c>
      <c r="C198" s="40" t="str">
        <f>_xlfn.XLOOKUP(A198,ctas[Tipo Empleado],ctas[cta])</f>
        <v>2.1.1.1.01</v>
      </c>
      <c r="D198" s="4" t="s">
        <v>1441</v>
      </c>
      <c r="E198" t="s">
        <v>746</v>
      </c>
      <c r="F198" t="s">
        <v>8</v>
      </c>
      <c r="G198" t="s">
        <v>731</v>
      </c>
      <c r="H198" t="s">
        <v>1777</v>
      </c>
      <c r="I198" t="s">
        <v>3372</v>
      </c>
      <c r="J198" t="s">
        <v>39</v>
      </c>
      <c r="K198" t="s">
        <v>1441</v>
      </c>
    </row>
    <row r="199" spans="1:11">
      <c r="A199" t="s">
        <v>11</v>
      </c>
      <c r="B199" t="str">
        <f t="shared" si="3"/>
        <v>2.1.1.1.0100100385061</v>
      </c>
      <c r="C199" s="40" t="str">
        <f>_xlfn.XLOOKUP(A199,ctas[Tipo Empleado],ctas[cta])</f>
        <v>2.1.1.1.01</v>
      </c>
      <c r="D199" s="4" t="s">
        <v>2449</v>
      </c>
      <c r="E199" t="s">
        <v>838</v>
      </c>
      <c r="F199" t="s">
        <v>839</v>
      </c>
      <c r="G199" t="s">
        <v>1163</v>
      </c>
      <c r="H199" t="s">
        <v>1748</v>
      </c>
      <c r="I199" t="s">
        <v>3373</v>
      </c>
      <c r="K199" t="s">
        <v>3414</v>
      </c>
    </row>
    <row r="200" spans="1:11">
      <c r="A200" t="s">
        <v>11</v>
      </c>
      <c r="B200" t="str">
        <f t="shared" si="3"/>
        <v>2.1.1.1.0100100386010</v>
      </c>
      <c r="C200" s="40" t="str">
        <f>_xlfn.XLOOKUP(A200,ctas[Tipo Empleado],ctas[cta])</f>
        <v>2.1.1.1.01</v>
      </c>
      <c r="D200" s="4" t="s">
        <v>2313</v>
      </c>
      <c r="E200" t="s">
        <v>210</v>
      </c>
      <c r="F200" t="s">
        <v>205</v>
      </c>
      <c r="G200" t="s">
        <v>2052</v>
      </c>
      <c r="H200" t="s">
        <v>1737</v>
      </c>
      <c r="I200" t="s">
        <v>3372</v>
      </c>
      <c r="J200" t="s">
        <v>11</v>
      </c>
      <c r="K200" t="s">
        <v>3414</v>
      </c>
    </row>
    <row r="201" spans="1:11">
      <c r="A201" t="s">
        <v>11</v>
      </c>
      <c r="B201" t="str">
        <f t="shared" si="3"/>
        <v>2.1.1.1.0100100411925</v>
      </c>
      <c r="C201" s="40" t="str">
        <f>_xlfn.XLOOKUP(A201,ctas[Tipo Empleado],ctas[cta])</f>
        <v>2.1.1.1.01</v>
      </c>
      <c r="D201" s="4" t="s">
        <v>2201</v>
      </c>
      <c r="E201" t="s">
        <v>201</v>
      </c>
      <c r="F201" t="s">
        <v>203</v>
      </c>
      <c r="G201" t="s">
        <v>215</v>
      </c>
      <c r="H201" t="s">
        <v>1760</v>
      </c>
      <c r="I201" t="s">
        <v>3372</v>
      </c>
      <c r="J201" t="s">
        <v>11</v>
      </c>
      <c r="K201" t="s">
        <v>3414</v>
      </c>
    </row>
    <row r="202" spans="1:11">
      <c r="A202" t="s">
        <v>11</v>
      </c>
      <c r="B202" t="str">
        <f t="shared" si="3"/>
        <v>2.1.1.1.0100100433374</v>
      </c>
      <c r="C202" s="40" t="str">
        <f>_xlfn.XLOOKUP(A202,ctas[Tipo Empleado],ctas[cta])</f>
        <v>2.1.1.1.01</v>
      </c>
      <c r="D202" s="4" t="s">
        <v>2295</v>
      </c>
      <c r="E202" t="s">
        <v>338</v>
      </c>
      <c r="F202" t="s">
        <v>61</v>
      </c>
      <c r="G202" t="s">
        <v>334</v>
      </c>
      <c r="H202" t="s">
        <v>1763</v>
      </c>
      <c r="I202" t="s">
        <v>3373</v>
      </c>
      <c r="J202" t="s">
        <v>11</v>
      </c>
      <c r="K202" t="s">
        <v>3414</v>
      </c>
    </row>
    <row r="203" spans="1:11">
      <c r="A203" t="s">
        <v>11</v>
      </c>
      <c r="B203" t="str">
        <f t="shared" si="3"/>
        <v>2.1.1.1.0100100497460</v>
      </c>
      <c r="C203" s="40" t="str">
        <f>_xlfn.XLOOKUP(A203,ctas[Tipo Empleado],ctas[cta])</f>
        <v>2.1.1.1.01</v>
      </c>
      <c r="D203" s="4" t="s">
        <v>2293</v>
      </c>
      <c r="E203" t="s">
        <v>1011</v>
      </c>
      <c r="F203" t="s">
        <v>17</v>
      </c>
      <c r="G203" t="s">
        <v>999</v>
      </c>
      <c r="H203" t="s">
        <v>1779</v>
      </c>
      <c r="I203" t="s">
        <v>3373</v>
      </c>
      <c r="J203" t="s">
        <v>11</v>
      </c>
      <c r="K203" t="s">
        <v>3414</v>
      </c>
    </row>
    <row r="204" spans="1:11">
      <c r="A204" t="s">
        <v>11</v>
      </c>
      <c r="B204" t="str">
        <f t="shared" si="3"/>
        <v>2.1.1.1.0100100518414</v>
      </c>
      <c r="C204" s="40" t="str">
        <f>_xlfn.XLOOKUP(A204,ctas[Tipo Empleado],ctas[cta])</f>
        <v>2.1.1.1.01</v>
      </c>
      <c r="D204" s="4" t="s">
        <v>2557</v>
      </c>
      <c r="E204" t="s">
        <v>2081</v>
      </c>
      <c r="F204" t="s">
        <v>61</v>
      </c>
      <c r="G204" t="s">
        <v>357</v>
      </c>
      <c r="H204" t="s">
        <v>1738</v>
      </c>
      <c r="I204" t="s">
        <v>3372</v>
      </c>
      <c r="J204" t="s">
        <v>11</v>
      </c>
      <c r="K204" t="s">
        <v>3414</v>
      </c>
    </row>
    <row r="205" spans="1:11">
      <c r="A205" t="s">
        <v>11</v>
      </c>
      <c r="B205" t="str">
        <f t="shared" si="3"/>
        <v>2.1.1.1.0100100538008</v>
      </c>
      <c r="C205" s="40" t="str">
        <f>_xlfn.XLOOKUP(A205,ctas[Tipo Empleado],ctas[cta])</f>
        <v>2.1.1.1.01</v>
      </c>
      <c r="D205" s="4" t="s">
        <v>1557</v>
      </c>
      <c r="E205" t="s">
        <v>694</v>
      </c>
      <c r="F205" t="s">
        <v>695</v>
      </c>
      <c r="G205" t="s">
        <v>2051</v>
      </c>
      <c r="H205" t="s">
        <v>1746</v>
      </c>
      <c r="I205" t="s">
        <v>3372</v>
      </c>
      <c r="J205" t="s">
        <v>39</v>
      </c>
      <c r="K205" t="s">
        <v>1557</v>
      </c>
    </row>
    <row r="206" spans="1:11">
      <c r="A206" t="s">
        <v>11</v>
      </c>
      <c r="B206" t="str">
        <f t="shared" si="3"/>
        <v>2.1.1.1.0100100554401</v>
      </c>
      <c r="C206" s="40" t="str">
        <f>_xlfn.XLOOKUP(A206,ctas[Tipo Empleado],ctas[cta])</f>
        <v>2.1.1.1.01</v>
      </c>
      <c r="D206" s="4" t="s">
        <v>2489</v>
      </c>
      <c r="E206" t="s">
        <v>374</v>
      </c>
      <c r="F206" t="s">
        <v>220</v>
      </c>
      <c r="G206" t="s">
        <v>357</v>
      </c>
      <c r="H206" t="s">
        <v>1738</v>
      </c>
      <c r="I206" t="s">
        <v>3373</v>
      </c>
      <c r="J206" t="s">
        <v>11</v>
      </c>
      <c r="K206" t="s">
        <v>3414</v>
      </c>
    </row>
    <row r="207" spans="1:11">
      <c r="A207" t="s">
        <v>11</v>
      </c>
      <c r="B207" t="str">
        <f t="shared" si="3"/>
        <v>2.1.1.1.0100100560879</v>
      </c>
      <c r="C207" s="40" t="str">
        <f>_xlfn.XLOOKUP(A207,ctas[Tipo Empleado],ctas[cta])</f>
        <v>2.1.1.1.01</v>
      </c>
      <c r="D207" s="4" t="s">
        <v>2838</v>
      </c>
      <c r="E207" t="s">
        <v>1326</v>
      </c>
      <c r="F207" t="s">
        <v>1327</v>
      </c>
      <c r="G207" t="s">
        <v>2050</v>
      </c>
      <c r="H207" t="s">
        <v>1752</v>
      </c>
      <c r="I207" t="s">
        <v>3372</v>
      </c>
      <c r="J207" t="s">
        <v>11</v>
      </c>
      <c r="K207" t="s">
        <v>3414</v>
      </c>
    </row>
    <row r="208" spans="1:11">
      <c r="A208" t="s">
        <v>11</v>
      </c>
      <c r="B208" t="str">
        <f t="shared" si="3"/>
        <v>2.1.1.1.0100100561885</v>
      </c>
      <c r="C208" s="40" t="str">
        <f>_xlfn.XLOOKUP(A208,ctas[Tipo Empleado],ctas[cta])</f>
        <v>2.1.1.1.01</v>
      </c>
      <c r="D208" s="4" t="s">
        <v>1363</v>
      </c>
      <c r="E208" t="s">
        <v>998</v>
      </c>
      <c r="F208" t="s">
        <v>1000</v>
      </c>
      <c r="G208" t="s">
        <v>999</v>
      </c>
      <c r="H208" t="s">
        <v>1779</v>
      </c>
      <c r="I208" t="s">
        <v>3372</v>
      </c>
      <c r="J208" t="s">
        <v>39</v>
      </c>
      <c r="K208" t="s">
        <v>1363</v>
      </c>
    </row>
    <row r="209" spans="1:11">
      <c r="A209" t="s">
        <v>11</v>
      </c>
      <c r="B209" t="str">
        <f t="shared" si="3"/>
        <v>2.1.1.1.0100100575299</v>
      </c>
      <c r="C209" s="40" t="str">
        <f>_xlfn.XLOOKUP(A209,ctas[Tipo Empleado],ctas[cta])</f>
        <v>2.1.1.1.01</v>
      </c>
      <c r="D209" s="4" t="s">
        <v>2243</v>
      </c>
      <c r="E209" t="s">
        <v>1325</v>
      </c>
      <c r="F209" t="s">
        <v>107</v>
      </c>
      <c r="G209" t="s">
        <v>1163</v>
      </c>
      <c r="H209" t="s">
        <v>1748</v>
      </c>
      <c r="I209" t="s">
        <v>3373</v>
      </c>
      <c r="J209" t="s">
        <v>11</v>
      </c>
      <c r="K209" t="s">
        <v>3414</v>
      </c>
    </row>
    <row r="210" spans="1:11">
      <c r="A210" t="s">
        <v>11</v>
      </c>
      <c r="B210" t="str">
        <f t="shared" si="3"/>
        <v>2.1.1.1.0100100581263</v>
      </c>
      <c r="C210" s="40" t="str">
        <f>_xlfn.XLOOKUP(A210,ctas[Tipo Empleado],ctas[cta])</f>
        <v>2.1.1.1.01</v>
      </c>
      <c r="D210" s="4" t="s">
        <v>1572</v>
      </c>
      <c r="E210" t="s">
        <v>866</v>
      </c>
      <c r="F210" t="s">
        <v>1311</v>
      </c>
      <c r="G210" t="s">
        <v>864</v>
      </c>
      <c r="H210" t="s">
        <v>1741</v>
      </c>
      <c r="I210" t="s">
        <v>3373</v>
      </c>
      <c r="J210" t="s">
        <v>39</v>
      </c>
      <c r="K210" t="s">
        <v>1572</v>
      </c>
    </row>
    <row r="211" spans="1:11">
      <c r="A211" t="s">
        <v>11</v>
      </c>
      <c r="B211" t="str">
        <f t="shared" si="3"/>
        <v>2.1.1.1.0100100582980</v>
      </c>
      <c r="C211" s="40" t="str">
        <f>_xlfn.XLOOKUP(A211,ctas[Tipo Empleado],ctas[cta])</f>
        <v>2.1.1.1.01</v>
      </c>
      <c r="D211" s="4" t="s">
        <v>1583</v>
      </c>
      <c r="E211" t="s">
        <v>881</v>
      </c>
      <c r="F211" t="s">
        <v>167</v>
      </c>
      <c r="G211" t="s">
        <v>864</v>
      </c>
      <c r="H211" t="s">
        <v>1741</v>
      </c>
      <c r="I211" t="s">
        <v>3373</v>
      </c>
      <c r="J211" t="s">
        <v>39</v>
      </c>
      <c r="K211" t="s">
        <v>1583</v>
      </c>
    </row>
    <row r="212" spans="1:11">
      <c r="A212" t="s">
        <v>11</v>
      </c>
      <c r="B212" t="str">
        <f t="shared" si="3"/>
        <v>2.1.1.1.0100100609759</v>
      </c>
      <c r="C212" s="40" t="str">
        <f>_xlfn.XLOOKUP(A212,ctas[Tipo Empleado],ctas[cta])</f>
        <v>2.1.1.1.01</v>
      </c>
      <c r="D212" s="4" t="s">
        <v>2523</v>
      </c>
      <c r="E212" t="s">
        <v>403</v>
      </c>
      <c r="F212" t="s">
        <v>808</v>
      </c>
      <c r="G212" t="s">
        <v>357</v>
      </c>
      <c r="H212" t="s">
        <v>1738</v>
      </c>
      <c r="I212" t="s">
        <v>3372</v>
      </c>
      <c r="J212" t="s">
        <v>809</v>
      </c>
      <c r="K212" t="s">
        <v>3414</v>
      </c>
    </row>
    <row r="213" spans="1:11">
      <c r="A213" t="s">
        <v>11</v>
      </c>
      <c r="B213" t="str">
        <f t="shared" si="3"/>
        <v>2.1.1.1.0100100621507</v>
      </c>
      <c r="C213" s="40" t="str">
        <f>_xlfn.XLOOKUP(A213,ctas[Tipo Empleado],ctas[cta])</f>
        <v>2.1.1.1.01</v>
      </c>
      <c r="D213" s="4" t="s">
        <v>2366</v>
      </c>
      <c r="E213" t="s">
        <v>1126</v>
      </c>
      <c r="F213" t="s">
        <v>1127</v>
      </c>
      <c r="G213" t="s">
        <v>1163</v>
      </c>
      <c r="H213" t="s">
        <v>1748</v>
      </c>
      <c r="I213" t="s">
        <v>3372</v>
      </c>
      <c r="J213" t="s">
        <v>11</v>
      </c>
      <c r="K213" t="s">
        <v>3414</v>
      </c>
    </row>
    <row r="214" spans="1:11">
      <c r="A214" t="s">
        <v>11</v>
      </c>
      <c r="B214" t="str">
        <f t="shared" si="3"/>
        <v>2.1.1.1.0100100621846</v>
      </c>
      <c r="C214" s="40" t="str">
        <f>_xlfn.XLOOKUP(A214,ctas[Tipo Empleado],ctas[cta])</f>
        <v>2.1.1.1.01</v>
      </c>
      <c r="D214" s="4" t="s">
        <v>2320</v>
      </c>
      <c r="E214" t="s">
        <v>236</v>
      </c>
      <c r="F214" t="s">
        <v>205</v>
      </c>
      <c r="G214" t="s">
        <v>1163</v>
      </c>
      <c r="H214" t="s">
        <v>1748</v>
      </c>
      <c r="I214" t="s">
        <v>3372</v>
      </c>
      <c r="J214" t="s">
        <v>11</v>
      </c>
      <c r="K214" t="s">
        <v>3414</v>
      </c>
    </row>
    <row r="215" spans="1:11">
      <c r="A215" t="s">
        <v>11</v>
      </c>
      <c r="B215" t="str">
        <f t="shared" si="3"/>
        <v>2.1.1.1.0100100626589</v>
      </c>
      <c r="C215" s="40" t="str">
        <f>_xlfn.XLOOKUP(A215,ctas[Tipo Empleado],ctas[cta])</f>
        <v>2.1.1.1.01</v>
      </c>
      <c r="D215" s="4" t="s">
        <v>2275</v>
      </c>
      <c r="E215" t="s">
        <v>2082</v>
      </c>
      <c r="F215" t="s">
        <v>317</v>
      </c>
      <c r="G215" t="s">
        <v>1163</v>
      </c>
      <c r="H215" t="s">
        <v>1748</v>
      </c>
      <c r="I215" t="s">
        <v>3373</v>
      </c>
      <c r="J215" t="s">
        <v>152</v>
      </c>
      <c r="K215" t="s">
        <v>3414</v>
      </c>
    </row>
    <row r="216" spans="1:11">
      <c r="A216" t="s">
        <v>11</v>
      </c>
      <c r="B216" t="str">
        <f t="shared" si="3"/>
        <v>2.1.1.1.0100100637529</v>
      </c>
      <c r="C216" s="40" t="str">
        <f>_xlfn.XLOOKUP(A216,ctas[Tipo Empleado],ctas[cta])</f>
        <v>2.1.1.1.01</v>
      </c>
      <c r="D216" s="4" t="s">
        <v>2649</v>
      </c>
      <c r="E216" t="s">
        <v>677</v>
      </c>
      <c r="F216" t="s">
        <v>678</v>
      </c>
      <c r="G216" t="s">
        <v>2051</v>
      </c>
      <c r="H216" t="s">
        <v>1746</v>
      </c>
      <c r="I216" t="s">
        <v>3373</v>
      </c>
      <c r="J216" t="s">
        <v>11</v>
      </c>
      <c r="K216" t="s">
        <v>3414</v>
      </c>
    </row>
    <row r="217" spans="1:11">
      <c r="A217" t="s">
        <v>11</v>
      </c>
      <c r="B217" t="str">
        <f t="shared" si="3"/>
        <v>2.1.1.1.0100100639921</v>
      </c>
      <c r="C217" s="40" t="str">
        <f>_xlfn.XLOOKUP(A217,ctas[Tipo Empleado],ctas[cta])</f>
        <v>2.1.1.1.01</v>
      </c>
      <c r="D217" s="4" t="s">
        <v>2463</v>
      </c>
      <c r="E217" t="s">
        <v>1267</v>
      </c>
      <c r="F217" t="s">
        <v>3351</v>
      </c>
      <c r="G217" t="s">
        <v>2052</v>
      </c>
      <c r="H217" t="s">
        <v>1737</v>
      </c>
      <c r="I217" t="s">
        <v>3373</v>
      </c>
      <c r="J217" t="s">
        <v>11</v>
      </c>
      <c r="K217" t="s">
        <v>3414</v>
      </c>
    </row>
    <row r="218" spans="1:11">
      <c r="A218" t="s">
        <v>11</v>
      </c>
      <c r="B218" t="str">
        <f t="shared" si="3"/>
        <v>2.1.1.1.0100100648914</v>
      </c>
      <c r="C218" s="40" t="str">
        <f>_xlfn.XLOOKUP(A218,ctas[Tipo Empleado],ctas[cta])</f>
        <v>2.1.1.1.01</v>
      </c>
      <c r="D218" s="4" t="s">
        <v>1413</v>
      </c>
      <c r="E218" t="s">
        <v>826</v>
      </c>
      <c r="F218" t="s">
        <v>827</v>
      </c>
      <c r="G218" t="s">
        <v>1163</v>
      </c>
      <c r="H218" t="s">
        <v>1748</v>
      </c>
      <c r="I218" t="s">
        <v>3373</v>
      </c>
      <c r="J218" t="s">
        <v>39</v>
      </c>
      <c r="K218" t="s">
        <v>1413</v>
      </c>
    </row>
    <row r="219" spans="1:11">
      <c r="A219" t="s">
        <v>11</v>
      </c>
      <c r="B219" t="str">
        <f t="shared" si="3"/>
        <v>2.1.1.1.0100100672856</v>
      </c>
      <c r="C219" s="40" t="str">
        <f>_xlfn.XLOOKUP(A219,ctas[Tipo Empleado],ctas[cta])</f>
        <v>2.1.1.1.01</v>
      </c>
      <c r="D219" s="4" t="s">
        <v>2302</v>
      </c>
      <c r="E219" t="s">
        <v>1932</v>
      </c>
      <c r="F219" t="s">
        <v>808</v>
      </c>
      <c r="G219" t="s">
        <v>1163</v>
      </c>
      <c r="H219" t="s">
        <v>1748</v>
      </c>
      <c r="I219" t="s">
        <v>3372</v>
      </c>
      <c r="J219" t="s">
        <v>152</v>
      </c>
      <c r="K219" t="s">
        <v>3414</v>
      </c>
    </row>
    <row r="220" spans="1:11">
      <c r="A220" t="s">
        <v>11</v>
      </c>
      <c r="B220" t="str">
        <f t="shared" si="3"/>
        <v>2.1.1.1.0100100673540</v>
      </c>
      <c r="C220" s="40" t="str">
        <f>_xlfn.XLOOKUP(A220,ctas[Tipo Empleado],ctas[cta])</f>
        <v>2.1.1.1.01</v>
      </c>
      <c r="D220" s="4" t="s">
        <v>2340</v>
      </c>
      <c r="E220" t="s">
        <v>1281</v>
      </c>
      <c r="F220" t="s">
        <v>808</v>
      </c>
      <c r="G220" t="s">
        <v>1163</v>
      </c>
      <c r="H220" t="s">
        <v>1748</v>
      </c>
      <c r="I220" t="s">
        <v>3372</v>
      </c>
      <c r="J220" t="s">
        <v>152</v>
      </c>
      <c r="K220" t="s">
        <v>3414</v>
      </c>
    </row>
    <row r="221" spans="1:11">
      <c r="A221" t="s">
        <v>11</v>
      </c>
      <c r="B221" t="str">
        <f t="shared" si="3"/>
        <v>2.1.1.1.0100100675321</v>
      </c>
      <c r="C221" s="40" t="str">
        <f>_xlfn.XLOOKUP(A221,ctas[Tipo Empleado],ctas[cta])</f>
        <v>2.1.1.1.01</v>
      </c>
      <c r="D221" s="4" t="s">
        <v>2343</v>
      </c>
      <c r="E221" t="s">
        <v>246</v>
      </c>
      <c r="F221" t="s">
        <v>10</v>
      </c>
      <c r="G221" t="s">
        <v>245</v>
      </c>
      <c r="H221" t="s">
        <v>1782</v>
      </c>
      <c r="I221" t="s">
        <v>3373</v>
      </c>
      <c r="J221" t="s">
        <v>2146</v>
      </c>
      <c r="K221" t="s">
        <v>3414</v>
      </c>
    </row>
    <row r="222" spans="1:11">
      <c r="A222" t="s">
        <v>11</v>
      </c>
      <c r="B222" t="str">
        <f t="shared" si="3"/>
        <v>2.1.1.1.0100100694991</v>
      </c>
      <c r="C222" s="40" t="str">
        <f>_xlfn.XLOOKUP(A222,ctas[Tipo Empleado],ctas[cta])</f>
        <v>2.1.1.1.01</v>
      </c>
      <c r="D222" s="4" t="s">
        <v>2405</v>
      </c>
      <c r="E222" t="s">
        <v>355</v>
      </c>
      <c r="F222" t="s">
        <v>85</v>
      </c>
      <c r="G222" t="s">
        <v>354</v>
      </c>
      <c r="H222" t="s">
        <v>1749</v>
      </c>
      <c r="I222" t="s">
        <v>3372</v>
      </c>
      <c r="J222" t="s">
        <v>11</v>
      </c>
      <c r="K222" t="s">
        <v>3414</v>
      </c>
    </row>
    <row r="223" spans="1:11">
      <c r="A223" t="s">
        <v>11</v>
      </c>
      <c r="B223" t="str">
        <f t="shared" si="3"/>
        <v>2.1.1.1.0100100703958</v>
      </c>
      <c r="C223" s="40" t="str">
        <f>_xlfn.XLOOKUP(A223,ctas[Tipo Empleado],ctas[cta])</f>
        <v>2.1.1.1.01</v>
      </c>
      <c r="D223" s="4" t="s">
        <v>2875</v>
      </c>
      <c r="E223" t="s">
        <v>904</v>
      </c>
      <c r="F223" t="s">
        <v>905</v>
      </c>
      <c r="G223" t="s">
        <v>864</v>
      </c>
      <c r="H223" t="s">
        <v>1741</v>
      </c>
      <c r="I223" t="s">
        <v>3372</v>
      </c>
      <c r="J223" t="s">
        <v>11</v>
      </c>
      <c r="K223" t="s">
        <v>3414</v>
      </c>
    </row>
    <row r="224" spans="1:11">
      <c r="A224" t="s">
        <v>11</v>
      </c>
      <c r="B224" t="str">
        <f t="shared" si="3"/>
        <v>2.1.1.1.0100100710367</v>
      </c>
      <c r="C224" s="40" t="str">
        <f>_xlfn.XLOOKUP(A224,ctas[Tipo Empleado],ctas[cta])</f>
        <v>2.1.1.1.01</v>
      </c>
      <c r="D224" s="4" t="s">
        <v>2530</v>
      </c>
      <c r="E224" t="s">
        <v>412</v>
      </c>
      <c r="F224" t="s">
        <v>413</v>
      </c>
      <c r="G224" t="s">
        <v>357</v>
      </c>
      <c r="H224" t="s">
        <v>1738</v>
      </c>
      <c r="I224" t="s">
        <v>3372</v>
      </c>
      <c r="J224" t="s">
        <v>11</v>
      </c>
      <c r="K224" t="s">
        <v>3414</v>
      </c>
    </row>
    <row r="225" spans="1:11">
      <c r="A225" t="s">
        <v>11</v>
      </c>
      <c r="B225" t="str">
        <f t="shared" si="3"/>
        <v>2.1.1.1.0100100724715</v>
      </c>
      <c r="C225" s="40" t="str">
        <f>_xlfn.XLOOKUP(A225,ctas[Tipo Empleado],ctas[cta])</f>
        <v>2.1.1.1.01</v>
      </c>
      <c r="D225" s="4" t="s">
        <v>2227</v>
      </c>
      <c r="E225" t="s">
        <v>226</v>
      </c>
      <c r="F225" t="s">
        <v>15</v>
      </c>
      <c r="G225" t="s">
        <v>2059</v>
      </c>
      <c r="H225" t="s">
        <v>1755</v>
      </c>
      <c r="I225" t="s">
        <v>3372</v>
      </c>
      <c r="J225" t="s">
        <v>11</v>
      </c>
      <c r="K225" t="s">
        <v>3414</v>
      </c>
    </row>
    <row r="226" spans="1:11">
      <c r="A226" t="s">
        <v>11</v>
      </c>
      <c r="B226" t="str">
        <f t="shared" si="3"/>
        <v>2.1.1.1.0100100732460</v>
      </c>
      <c r="C226" s="40" t="str">
        <f>_xlfn.XLOOKUP(A226,ctas[Tipo Empleado],ctas[cta])</f>
        <v>2.1.1.1.01</v>
      </c>
      <c r="D226" s="4" t="s">
        <v>2386</v>
      </c>
      <c r="E226" t="s">
        <v>2083</v>
      </c>
      <c r="F226" t="s">
        <v>1670</v>
      </c>
      <c r="G226" t="s">
        <v>1163</v>
      </c>
      <c r="H226" t="s">
        <v>1748</v>
      </c>
      <c r="I226" t="s">
        <v>3373</v>
      </c>
      <c r="J226" t="s">
        <v>809</v>
      </c>
      <c r="K226" t="s">
        <v>3414</v>
      </c>
    </row>
    <row r="227" spans="1:11">
      <c r="A227" t="s">
        <v>11</v>
      </c>
      <c r="B227" t="str">
        <f t="shared" si="3"/>
        <v>2.1.1.1.0100100744473</v>
      </c>
      <c r="C227" s="40" t="str">
        <f>_xlfn.XLOOKUP(A227,ctas[Tipo Empleado],ctas[cta])</f>
        <v>2.1.1.1.01</v>
      </c>
      <c r="D227" s="4" t="s">
        <v>2950</v>
      </c>
      <c r="E227" t="s">
        <v>945</v>
      </c>
      <c r="F227" t="s">
        <v>22</v>
      </c>
      <c r="G227" t="s">
        <v>864</v>
      </c>
      <c r="H227" t="s">
        <v>1741</v>
      </c>
      <c r="I227" t="s">
        <v>3372</v>
      </c>
      <c r="J227" t="s">
        <v>2146</v>
      </c>
      <c r="K227" t="s">
        <v>3414</v>
      </c>
    </row>
    <row r="228" spans="1:11">
      <c r="A228" t="s">
        <v>11</v>
      </c>
      <c r="B228" t="str">
        <f t="shared" si="3"/>
        <v>2.1.1.1.0100100756808</v>
      </c>
      <c r="C228" s="40" t="str">
        <f>_xlfn.XLOOKUP(A228,ctas[Tipo Empleado],ctas[cta])</f>
        <v>2.1.1.1.01</v>
      </c>
      <c r="D228" s="4" t="s">
        <v>2876</v>
      </c>
      <c r="E228" t="s">
        <v>141</v>
      </c>
      <c r="F228" t="s">
        <v>142</v>
      </c>
      <c r="G228" t="s">
        <v>313</v>
      </c>
      <c r="H228" t="s">
        <v>1773</v>
      </c>
      <c r="I228" t="s">
        <v>3372</v>
      </c>
      <c r="J228" t="s">
        <v>11</v>
      </c>
      <c r="K228" t="s">
        <v>3414</v>
      </c>
    </row>
    <row r="229" spans="1:11">
      <c r="A229" t="s">
        <v>11</v>
      </c>
      <c r="B229" t="str">
        <f t="shared" si="3"/>
        <v>2.1.1.1.0100100787548</v>
      </c>
      <c r="C229" s="40" t="str">
        <f>_xlfn.XLOOKUP(A229,ctas[Tipo Empleado],ctas[cta])</f>
        <v>2.1.1.1.01</v>
      </c>
      <c r="D229" s="4" t="s">
        <v>1412</v>
      </c>
      <c r="E229" t="s">
        <v>1023</v>
      </c>
      <c r="F229" t="s">
        <v>1002</v>
      </c>
      <c r="G229" t="s">
        <v>999</v>
      </c>
      <c r="H229" t="s">
        <v>1779</v>
      </c>
      <c r="I229" t="s">
        <v>3373</v>
      </c>
      <c r="J229" t="s">
        <v>39</v>
      </c>
      <c r="K229" t="s">
        <v>1412</v>
      </c>
    </row>
    <row r="230" spans="1:11">
      <c r="A230" t="s">
        <v>11</v>
      </c>
      <c r="B230" t="str">
        <f t="shared" si="3"/>
        <v>2.1.1.1.0100100791755</v>
      </c>
      <c r="C230" s="40" t="str">
        <f>_xlfn.XLOOKUP(A230,ctas[Tipo Empleado],ctas[cta])</f>
        <v>2.1.1.1.01</v>
      </c>
      <c r="D230" s="4" t="s">
        <v>2208</v>
      </c>
      <c r="E230" t="s">
        <v>867</v>
      </c>
      <c r="F230" t="s">
        <v>32</v>
      </c>
      <c r="G230" t="s">
        <v>1163</v>
      </c>
      <c r="H230" t="s">
        <v>1748</v>
      </c>
      <c r="I230" t="s">
        <v>3373</v>
      </c>
      <c r="J230" t="s">
        <v>11</v>
      </c>
      <c r="K230" t="s">
        <v>3414</v>
      </c>
    </row>
    <row r="231" spans="1:11">
      <c r="A231" t="s">
        <v>11</v>
      </c>
      <c r="B231" t="str">
        <f t="shared" si="3"/>
        <v>2.1.1.1.0100100806652</v>
      </c>
      <c r="C231" s="40" t="str">
        <f>_xlfn.XLOOKUP(A231,ctas[Tipo Empleado],ctas[cta])</f>
        <v>2.1.1.1.01</v>
      </c>
      <c r="D231" s="4" t="s">
        <v>2828</v>
      </c>
      <c r="E231" t="s">
        <v>1145</v>
      </c>
      <c r="F231" t="s">
        <v>617</v>
      </c>
      <c r="G231" t="s">
        <v>616</v>
      </c>
      <c r="H231" t="s">
        <v>1784</v>
      </c>
      <c r="I231" t="s">
        <v>3372</v>
      </c>
      <c r="J231" t="s">
        <v>11</v>
      </c>
      <c r="K231" t="s">
        <v>3414</v>
      </c>
    </row>
    <row r="232" spans="1:11">
      <c r="A232" t="s">
        <v>11</v>
      </c>
      <c r="B232" t="str">
        <f t="shared" si="3"/>
        <v>2.1.1.1.0100100809797</v>
      </c>
      <c r="C232" s="40" t="str">
        <f>_xlfn.XLOOKUP(A232,ctas[Tipo Empleado],ctas[cta])</f>
        <v>2.1.1.1.01</v>
      </c>
      <c r="D232" s="4" t="s">
        <v>2680</v>
      </c>
      <c r="E232" t="s">
        <v>1141</v>
      </c>
      <c r="F232" t="s">
        <v>1142</v>
      </c>
      <c r="G232" t="s">
        <v>357</v>
      </c>
      <c r="H232" t="s">
        <v>1738</v>
      </c>
      <c r="I232" t="s">
        <v>3373</v>
      </c>
      <c r="J232" t="s">
        <v>11</v>
      </c>
      <c r="K232" t="s">
        <v>3414</v>
      </c>
    </row>
    <row r="233" spans="1:11">
      <c r="A233" t="s">
        <v>11</v>
      </c>
      <c r="B233" t="str">
        <f t="shared" si="3"/>
        <v>2.1.1.1.0100100839448</v>
      </c>
      <c r="C233" s="40" t="str">
        <f>_xlfn.XLOOKUP(A233,ctas[Tipo Empleado],ctas[cta])</f>
        <v>2.1.1.1.01</v>
      </c>
      <c r="D233" s="4" t="s">
        <v>2259</v>
      </c>
      <c r="E233" t="s">
        <v>1005</v>
      </c>
      <c r="F233" t="s">
        <v>1006</v>
      </c>
      <c r="G233" t="s">
        <v>999</v>
      </c>
      <c r="H233" t="s">
        <v>1779</v>
      </c>
      <c r="I233" t="s">
        <v>3372</v>
      </c>
      <c r="J233" t="s">
        <v>11</v>
      </c>
      <c r="K233" t="s">
        <v>3414</v>
      </c>
    </row>
    <row r="234" spans="1:11">
      <c r="A234" t="s">
        <v>11</v>
      </c>
      <c r="B234" t="str">
        <f t="shared" si="3"/>
        <v>2.1.1.1.0100100840917</v>
      </c>
      <c r="C234" s="40" t="str">
        <f>_xlfn.XLOOKUP(A234,ctas[Tipo Empleado],ctas[cta])</f>
        <v>2.1.1.1.01</v>
      </c>
      <c r="D234" s="4" t="s">
        <v>1543</v>
      </c>
      <c r="E234" t="s">
        <v>2084</v>
      </c>
      <c r="F234" t="s">
        <v>514</v>
      </c>
      <c r="G234" t="s">
        <v>357</v>
      </c>
      <c r="H234" t="s">
        <v>1738</v>
      </c>
      <c r="I234" t="s">
        <v>3373</v>
      </c>
      <c r="J234" t="s">
        <v>39</v>
      </c>
      <c r="K234" t="s">
        <v>1543</v>
      </c>
    </row>
    <row r="235" spans="1:11">
      <c r="A235" t="s">
        <v>11</v>
      </c>
      <c r="B235" t="str">
        <f t="shared" si="3"/>
        <v>2.1.1.1.0100100865476</v>
      </c>
      <c r="C235" s="40" t="str">
        <f>_xlfn.XLOOKUP(A235,ctas[Tipo Empleado],ctas[cta])</f>
        <v>2.1.1.1.01</v>
      </c>
      <c r="D235" s="4" t="s">
        <v>2338</v>
      </c>
      <c r="E235" t="s">
        <v>1120</v>
      </c>
      <c r="F235" t="s">
        <v>146</v>
      </c>
      <c r="G235" t="s">
        <v>2060</v>
      </c>
      <c r="H235" t="s">
        <v>1783</v>
      </c>
      <c r="I235" t="s">
        <v>3373</v>
      </c>
      <c r="J235" t="s">
        <v>11</v>
      </c>
      <c r="K235" t="s">
        <v>3414</v>
      </c>
    </row>
    <row r="236" spans="1:11">
      <c r="A236" t="s">
        <v>11</v>
      </c>
      <c r="B236" t="str">
        <f t="shared" si="3"/>
        <v>2.1.1.1.0100100875574</v>
      </c>
      <c r="C236" s="40" t="str">
        <f>_xlfn.XLOOKUP(A236,ctas[Tipo Empleado],ctas[cta])</f>
        <v>2.1.1.1.01</v>
      </c>
      <c r="D236" s="4" t="s">
        <v>2488</v>
      </c>
      <c r="E236" t="s">
        <v>373</v>
      </c>
      <c r="F236" t="s">
        <v>808</v>
      </c>
      <c r="G236" t="s">
        <v>357</v>
      </c>
      <c r="H236" t="s">
        <v>1738</v>
      </c>
      <c r="I236" t="s">
        <v>3372</v>
      </c>
      <c r="J236" t="s">
        <v>152</v>
      </c>
      <c r="K236" t="s">
        <v>3414</v>
      </c>
    </row>
    <row r="237" spans="1:11">
      <c r="A237" t="s">
        <v>11</v>
      </c>
      <c r="B237" t="str">
        <f t="shared" si="3"/>
        <v>2.1.1.1.0100100891860</v>
      </c>
      <c r="C237" s="40" t="str">
        <f>_xlfn.XLOOKUP(A237,ctas[Tipo Empleado],ctas[cta])</f>
        <v>2.1.1.1.01</v>
      </c>
      <c r="D237" s="4" t="s">
        <v>2392</v>
      </c>
      <c r="E237" t="s">
        <v>1028</v>
      </c>
      <c r="F237" t="s">
        <v>1029</v>
      </c>
      <c r="G237" t="s">
        <v>999</v>
      </c>
      <c r="H237" t="s">
        <v>1779</v>
      </c>
      <c r="I237" t="s">
        <v>3373</v>
      </c>
      <c r="J237" t="s">
        <v>11</v>
      </c>
      <c r="K237" t="s">
        <v>3414</v>
      </c>
    </row>
    <row r="238" spans="1:11">
      <c r="A238" t="s">
        <v>11</v>
      </c>
      <c r="B238" t="str">
        <f t="shared" si="3"/>
        <v>2.1.1.1.0100100895937</v>
      </c>
      <c r="C238" s="40" t="str">
        <f>_xlfn.XLOOKUP(A238,ctas[Tipo Empleado],ctas[cta])</f>
        <v>2.1.1.1.01</v>
      </c>
      <c r="D238" s="4" t="s">
        <v>2803</v>
      </c>
      <c r="E238" t="s">
        <v>1244</v>
      </c>
      <c r="F238" t="s">
        <v>127</v>
      </c>
      <c r="G238" t="s">
        <v>864</v>
      </c>
      <c r="H238" t="s">
        <v>1741</v>
      </c>
      <c r="I238" t="s">
        <v>3372</v>
      </c>
      <c r="J238" t="s">
        <v>809</v>
      </c>
      <c r="K238" t="s">
        <v>3414</v>
      </c>
    </row>
    <row r="239" spans="1:11">
      <c r="A239" t="s">
        <v>11</v>
      </c>
      <c r="B239" t="str">
        <f t="shared" si="3"/>
        <v>2.1.1.1.0100100896901</v>
      </c>
      <c r="C239" s="40" t="str">
        <f>_xlfn.XLOOKUP(A239,ctas[Tipo Empleado],ctas[cta])</f>
        <v>2.1.1.1.01</v>
      </c>
      <c r="D239" s="4" t="s">
        <v>2858</v>
      </c>
      <c r="E239" t="s">
        <v>1348</v>
      </c>
      <c r="F239" t="s">
        <v>61</v>
      </c>
      <c r="G239" t="s">
        <v>313</v>
      </c>
      <c r="H239" t="s">
        <v>1773</v>
      </c>
      <c r="I239" t="s">
        <v>3372</v>
      </c>
      <c r="J239" t="s">
        <v>809</v>
      </c>
      <c r="K239" t="s">
        <v>3414</v>
      </c>
    </row>
    <row r="240" spans="1:11">
      <c r="A240" t="s">
        <v>11</v>
      </c>
      <c r="B240" t="str">
        <f t="shared" si="3"/>
        <v>2.1.1.1.0100100926740</v>
      </c>
      <c r="C240" s="40" t="str">
        <f>_xlfn.XLOOKUP(A240,ctas[Tipo Empleado],ctas[cta])</f>
        <v>2.1.1.1.01</v>
      </c>
      <c r="D240" s="4" t="s">
        <v>1435</v>
      </c>
      <c r="E240" t="s">
        <v>578</v>
      </c>
      <c r="F240" t="s">
        <v>579</v>
      </c>
      <c r="G240" t="s">
        <v>705</v>
      </c>
      <c r="H240" t="s">
        <v>1758</v>
      </c>
      <c r="I240" t="s">
        <v>3373</v>
      </c>
      <c r="J240" t="s">
        <v>39</v>
      </c>
      <c r="K240" t="s">
        <v>1435</v>
      </c>
    </row>
    <row r="241" spans="1:11">
      <c r="A241" t="s">
        <v>11</v>
      </c>
      <c r="B241" t="str">
        <f t="shared" si="3"/>
        <v>2.1.1.1.0100100967306</v>
      </c>
      <c r="C241" s="40" t="str">
        <f>_xlfn.XLOOKUP(A241,ctas[Tipo Empleado],ctas[cta])</f>
        <v>2.1.1.1.01</v>
      </c>
      <c r="D241" s="4" t="s">
        <v>1514</v>
      </c>
      <c r="E241" t="s">
        <v>913</v>
      </c>
      <c r="F241" t="s">
        <v>539</v>
      </c>
      <c r="G241" t="s">
        <v>357</v>
      </c>
      <c r="H241" t="s">
        <v>1738</v>
      </c>
      <c r="I241" t="s">
        <v>3373</v>
      </c>
      <c r="J241" t="s">
        <v>39</v>
      </c>
      <c r="K241" t="s">
        <v>1514</v>
      </c>
    </row>
    <row r="242" spans="1:11">
      <c r="A242" t="s">
        <v>11</v>
      </c>
      <c r="B242" t="str">
        <f t="shared" si="3"/>
        <v>2.1.1.1.0100100996420</v>
      </c>
      <c r="C242" s="40" t="str">
        <f>_xlfn.XLOOKUP(A242,ctas[Tipo Empleado],ctas[cta])</f>
        <v>2.1.1.1.01</v>
      </c>
      <c r="D242" s="4" t="s">
        <v>1574</v>
      </c>
      <c r="E242" t="s">
        <v>2085</v>
      </c>
      <c r="F242" t="s">
        <v>3349</v>
      </c>
      <c r="G242" t="s">
        <v>864</v>
      </c>
      <c r="H242" t="s">
        <v>1741</v>
      </c>
      <c r="I242" t="s">
        <v>3373</v>
      </c>
      <c r="J242" t="s">
        <v>39</v>
      </c>
      <c r="K242" t="s">
        <v>1574</v>
      </c>
    </row>
    <row r="243" spans="1:11">
      <c r="A243" t="s">
        <v>11</v>
      </c>
      <c r="B243" t="str">
        <f t="shared" si="3"/>
        <v>2.1.1.1.0100101005627</v>
      </c>
      <c r="C243" s="40" t="str">
        <f>_xlfn.XLOOKUP(A243,ctas[Tipo Empleado],ctas[cta])</f>
        <v>2.1.1.1.01</v>
      </c>
      <c r="D243" s="4" t="s">
        <v>2701</v>
      </c>
      <c r="E243" t="s">
        <v>2086</v>
      </c>
      <c r="F243" t="s">
        <v>32</v>
      </c>
      <c r="G243" t="s">
        <v>2051</v>
      </c>
      <c r="H243" t="s">
        <v>1746</v>
      </c>
      <c r="I243" t="s">
        <v>3373</v>
      </c>
      <c r="J243" t="s">
        <v>11</v>
      </c>
      <c r="K243" t="s">
        <v>3414</v>
      </c>
    </row>
    <row r="244" spans="1:11">
      <c r="A244" t="s">
        <v>11</v>
      </c>
      <c r="B244" t="str">
        <f t="shared" si="3"/>
        <v>2.1.1.1.0100101066306</v>
      </c>
      <c r="C244" s="40" t="str">
        <f>_xlfn.XLOOKUP(A244,ctas[Tipo Empleado],ctas[cta])</f>
        <v>2.1.1.1.01</v>
      </c>
      <c r="D244" s="4" t="s">
        <v>1595</v>
      </c>
      <c r="E244" t="s">
        <v>908</v>
      </c>
      <c r="F244" t="s">
        <v>909</v>
      </c>
      <c r="G244" t="s">
        <v>864</v>
      </c>
      <c r="H244" t="s">
        <v>1741</v>
      </c>
      <c r="I244" t="s">
        <v>3373</v>
      </c>
      <c r="J244" t="s">
        <v>39</v>
      </c>
      <c r="K244" t="s">
        <v>1595</v>
      </c>
    </row>
    <row r="245" spans="1:11">
      <c r="A245" t="s">
        <v>11</v>
      </c>
      <c r="B245" t="str">
        <f t="shared" si="3"/>
        <v>2.1.1.1.0100101075976</v>
      </c>
      <c r="C245" s="40" t="str">
        <f>_xlfn.XLOOKUP(A245,ctas[Tipo Empleado],ctas[cta])</f>
        <v>2.1.1.1.01</v>
      </c>
      <c r="D245" s="4" t="s">
        <v>2233</v>
      </c>
      <c r="E245" t="s">
        <v>751</v>
      </c>
      <c r="F245" t="s">
        <v>139</v>
      </c>
      <c r="G245" t="s">
        <v>278</v>
      </c>
      <c r="H245" t="s">
        <v>1756</v>
      </c>
      <c r="I245" t="s">
        <v>3372</v>
      </c>
      <c r="J245" t="s">
        <v>2146</v>
      </c>
      <c r="K245" t="s">
        <v>3414</v>
      </c>
    </row>
    <row r="246" spans="1:11">
      <c r="A246" t="s">
        <v>11</v>
      </c>
      <c r="B246" t="str">
        <f t="shared" si="3"/>
        <v>2.1.1.1.0100101140408</v>
      </c>
      <c r="C246" s="40" t="str">
        <f>_xlfn.XLOOKUP(A246,ctas[Tipo Empleado],ctas[cta])</f>
        <v>2.1.1.1.01</v>
      </c>
      <c r="D246" s="4" t="s">
        <v>2661</v>
      </c>
      <c r="E246" t="s">
        <v>685</v>
      </c>
      <c r="F246" t="s">
        <v>10</v>
      </c>
      <c r="G246" t="s">
        <v>2051</v>
      </c>
      <c r="H246" t="s">
        <v>1746</v>
      </c>
      <c r="I246" t="s">
        <v>3373</v>
      </c>
      <c r="J246" t="s">
        <v>2146</v>
      </c>
      <c r="K246" t="s">
        <v>3414</v>
      </c>
    </row>
    <row r="247" spans="1:11">
      <c r="A247" t="s">
        <v>11</v>
      </c>
      <c r="B247" t="str">
        <f t="shared" si="3"/>
        <v>2.1.1.1.0100101178929</v>
      </c>
      <c r="C247" s="40" t="str">
        <f>_xlfn.XLOOKUP(A247,ctas[Tipo Empleado],ctas[cta])</f>
        <v>2.1.1.1.01</v>
      </c>
      <c r="D247" s="4" t="s">
        <v>2258</v>
      </c>
      <c r="E247" t="s">
        <v>1041</v>
      </c>
      <c r="F247" t="s">
        <v>32</v>
      </c>
      <c r="G247" t="s">
        <v>2052</v>
      </c>
      <c r="H247" t="s">
        <v>1737</v>
      </c>
      <c r="I247" t="s">
        <v>3373</v>
      </c>
      <c r="J247" t="s">
        <v>11</v>
      </c>
      <c r="K247" t="s">
        <v>3414</v>
      </c>
    </row>
    <row r="248" spans="1:11">
      <c r="A248" t="s">
        <v>11</v>
      </c>
      <c r="B248" t="str">
        <f t="shared" si="3"/>
        <v>2.1.1.1.0100101184018</v>
      </c>
      <c r="C248" s="40" t="str">
        <f>_xlfn.XLOOKUP(A248,ctas[Tipo Empleado],ctas[cta])</f>
        <v>2.1.1.1.01</v>
      </c>
      <c r="D248" s="4" t="s">
        <v>2675</v>
      </c>
      <c r="E248" t="s">
        <v>552</v>
      </c>
      <c r="F248" t="s">
        <v>8</v>
      </c>
      <c r="G248" t="s">
        <v>357</v>
      </c>
      <c r="H248" t="s">
        <v>1738</v>
      </c>
      <c r="I248" t="s">
        <v>3373</v>
      </c>
      <c r="J248" t="s">
        <v>2146</v>
      </c>
      <c r="K248" t="s">
        <v>3414</v>
      </c>
    </row>
    <row r="249" spans="1:11">
      <c r="A249" t="s">
        <v>11</v>
      </c>
      <c r="B249" t="str">
        <f t="shared" si="3"/>
        <v>2.1.1.1.0100101184281</v>
      </c>
      <c r="C249" s="40" t="str">
        <f>_xlfn.XLOOKUP(A249,ctas[Tipo Empleado],ctas[cta])</f>
        <v>2.1.1.1.01</v>
      </c>
      <c r="D249" s="4" t="s">
        <v>1409</v>
      </c>
      <c r="E249" t="s">
        <v>292</v>
      </c>
      <c r="F249" t="s">
        <v>271</v>
      </c>
      <c r="G249" t="s">
        <v>291</v>
      </c>
      <c r="H249" t="s">
        <v>1778</v>
      </c>
      <c r="I249" t="s">
        <v>3373</v>
      </c>
      <c r="J249" t="s">
        <v>39</v>
      </c>
      <c r="K249" t="s">
        <v>1409</v>
      </c>
    </row>
    <row r="250" spans="1:11">
      <c r="A250" t="s">
        <v>11</v>
      </c>
      <c r="B250" t="str">
        <f t="shared" si="3"/>
        <v>2.1.1.1.0100101194470</v>
      </c>
      <c r="C250" s="40" t="str">
        <f>_xlfn.XLOOKUP(A250,ctas[Tipo Empleado],ctas[cta])</f>
        <v>2.1.1.1.01</v>
      </c>
      <c r="D250" s="4" t="s">
        <v>1364</v>
      </c>
      <c r="E250" t="s">
        <v>330</v>
      </c>
      <c r="F250" t="s">
        <v>10</v>
      </c>
      <c r="G250" t="s">
        <v>331</v>
      </c>
      <c r="H250" t="s">
        <v>1747</v>
      </c>
      <c r="I250" t="s">
        <v>3373</v>
      </c>
      <c r="J250" t="s">
        <v>39</v>
      </c>
      <c r="K250" t="s">
        <v>1364</v>
      </c>
    </row>
    <row r="251" spans="1:11">
      <c r="A251" t="s">
        <v>11</v>
      </c>
      <c r="B251" t="str">
        <f t="shared" si="3"/>
        <v>2.1.1.1.0100101243806</v>
      </c>
      <c r="C251" s="40" t="str">
        <f>_xlfn.XLOOKUP(A251,ctas[Tipo Empleado],ctas[cta])</f>
        <v>2.1.1.1.01</v>
      </c>
      <c r="D251" s="4" t="s">
        <v>2376</v>
      </c>
      <c r="E251" t="s">
        <v>2087</v>
      </c>
      <c r="F251" t="s">
        <v>1128</v>
      </c>
      <c r="G251" t="s">
        <v>999</v>
      </c>
      <c r="H251" t="s">
        <v>1779</v>
      </c>
      <c r="I251" t="s">
        <v>3373</v>
      </c>
      <c r="J251" t="s">
        <v>11</v>
      </c>
      <c r="K251" t="s">
        <v>3414</v>
      </c>
    </row>
    <row r="252" spans="1:11">
      <c r="A252" t="s">
        <v>11</v>
      </c>
      <c r="B252" t="str">
        <f t="shared" si="3"/>
        <v>2.1.1.1.0100101292290</v>
      </c>
      <c r="C252" s="40" t="str">
        <f>_xlfn.XLOOKUP(A252,ctas[Tipo Empleado],ctas[cta])</f>
        <v>2.1.1.1.01</v>
      </c>
      <c r="D252" s="4" t="s">
        <v>1381</v>
      </c>
      <c r="E252" t="s">
        <v>2088</v>
      </c>
      <c r="F252" t="s">
        <v>3352</v>
      </c>
      <c r="G252" t="s">
        <v>334</v>
      </c>
      <c r="H252" t="s">
        <v>1763</v>
      </c>
      <c r="I252" t="s">
        <v>3373</v>
      </c>
      <c r="J252" t="s">
        <v>39</v>
      </c>
      <c r="K252" t="s">
        <v>1381</v>
      </c>
    </row>
    <row r="253" spans="1:11">
      <c r="A253" t="s">
        <v>11</v>
      </c>
      <c r="B253" t="str">
        <f t="shared" si="3"/>
        <v>2.1.1.1.0100101302412</v>
      </c>
      <c r="C253" s="40" t="str">
        <f>_xlfn.XLOOKUP(A253,ctas[Tipo Empleado],ctas[cta])</f>
        <v>2.1.1.1.01</v>
      </c>
      <c r="D253" s="4" t="s">
        <v>1622</v>
      </c>
      <c r="E253" t="s">
        <v>189</v>
      </c>
      <c r="F253" t="s">
        <v>159</v>
      </c>
      <c r="G253" t="s">
        <v>2050</v>
      </c>
      <c r="H253" t="s">
        <v>1752</v>
      </c>
      <c r="I253" t="s">
        <v>3372</v>
      </c>
      <c r="J253" t="s">
        <v>39</v>
      </c>
      <c r="K253" t="s">
        <v>1622</v>
      </c>
    </row>
    <row r="254" spans="1:11">
      <c r="A254" t="s">
        <v>11</v>
      </c>
      <c r="B254" t="str">
        <f t="shared" si="3"/>
        <v>2.1.1.1.0100101357366</v>
      </c>
      <c r="C254" s="40" t="str">
        <f>_xlfn.XLOOKUP(A254,ctas[Tipo Empleado],ctas[cta])</f>
        <v>2.1.1.1.01</v>
      </c>
      <c r="D254" s="4" t="s">
        <v>1398</v>
      </c>
      <c r="E254" t="s">
        <v>1014</v>
      </c>
      <c r="F254" t="s">
        <v>1015</v>
      </c>
      <c r="G254" t="s">
        <v>999</v>
      </c>
      <c r="H254" t="s">
        <v>1779</v>
      </c>
      <c r="I254" t="s">
        <v>3373</v>
      </c>
      <c r="J254" t="s">
        <v>39</v>
      </c>
      <c r="K254" t="s">
        <v>1398</v>
      </c>
    </row>
    <row r="255" spans="1:11">
      <c r="A255" t="s">
        <v>11</v>
      </c>
      <c r="B255" t="str">
        <f t="shared" si="3"/>
        <v>2.1.1.1.0100101379931</v>
      </c>
      <c r="C255" s="40" t="str">
        <f>_xlfn.XLOOKUP(A255,ctas[Tipo Empleado],ctas[cta])</f>
        <v>2.1.1.1.01</v>
      </c>
      <c r="D255" s="4" t="s">
        <v>1428</v>
      </c>
      <c r="E255" t="s">
        <v>718</v>
      </c>
      <c r="F255" t="s">
        <v>719</v>
      </c>
      <c r="G255" t="s">
        <v>2052</v>
      </c>
      <c r="H255" t="s">
        <v>1737</v>
      </c>
      <c r="I255" t="s">
        <v>3373</v>
      </c>
      <c r="J255" t="s">
        <v>39</v>
      </c>
      <c r="K255" t="s">
        <v>1428</v>
      </c>
    </row>
    <row r="256" spans="1:11">
      <c r="A256" t="s">
        <v>11</v>
      </c>
      <c r="B256" t="str">
        <f t="shared" si="3"/>
        <v>2.1.1.1.0100101379956</v>
      </c>
      <c r="C256" s="40" t="str">
        <f>_xlfn.XLOOKUP(A256,ctas[Tipo Empleado],ctas[cta])</f>
        <v>2.1.1.1.01</v>
      </c>
      <c r="D256" s="4" t="s">
        <v>2196</v>
      </c>
      <c r="E256" t="s">
        <v>323</v>
      </c>
      <c r="F256" t="s">
        <v>205</v>
      </c>
      <c r="G256" t="s">
        <v>324</v>
      </c>
      <c r="H256" t="s">
        <v>1757</v>
      </c>
      <c r="I256" t="s">
        <v>3372</v>
      </c>
      <c r="J256" t="s">
        <v>11</v>
      </c>
      <c r="K256" t="s">
        <v>3414</v>
      </c>
    </row>
    <row r="257" spans="1:11">
      <c r="A257" t="s">
        <v>11</v>
      </c>
      <c r="B257" t="str">
        <f t="shared" si="3"/>
        <v>2.1.1.1.0100101431864</v>
      </c>
      <c r="C257" s="40" t="str">
        <f>_xlfn.XLOOKUP(A257,ctas[Tipo Empleado],ctas[cta])</f>
        <v>2.1.1.1.01</v>
      </c>
      <c r="D257" s="4" t="s">
        <v>2412</v>
      </c>
      <c r="E257" t="s">
        <v>2089</v>
      </c>
      <c r="F257" t="s">
        <v>836</v>
      </c>
      <c r="G257" t="s">
        <v>1163</v>
      </c>
      <c r="H257" t="s">
        <v>1748</v>
      </c>
      <c r="I257" t="s">
        <v>3373</v>
      </c>
      <c r="J257" t="s">
        <v>11</v>
      </c>
      <c r="K257" t="s">
        <v>3414</v>
      </c>
    </row>
    <row r="258" spans="1:11">
      <c r="A258" t="s">
        <v>11</v>
      </c>
      <c r="B258" t="str">
        <f t="shared" si="3"/>
        <v>2.1.1.1.0100101497840</v>
      </c>
      <c r="C258" s="40" t="str">
        <f>_xlfn.XLOOKUP(A258,ctas[Tipo Empleado],ctas[cta])</f>
        <v>2.1.1.1.01</v>
      </c>
      <c r="D258" s="4" t="s">
        <v>1427</v>
      </c>
      <c r="E258" t="s">
        <v>1026</v>
      </c>
      <c r="F258" t="s">
        <v>1027</v>
      </c>
      <c r="G258" t="s">
        <v>999</v>
      </c>
      <c r="H258" t="s">
        <v>1779</v>
      </c>
      <c r="I258" t="s">
        <v>3373</v>
      </c>
      <c r="J258" t="s">
        <v>39</v>
      </c>
      <c r="K258" t="s">
        <v>1427</v>
      </c>
    </row>
    <row r="259" spans="1:11">
      <c r="A259" t="s">
        <v>11</v>
      </c>
      <c r="B259" t="str">
        <f t="shared" ref="B259:B322" si="4">C259&amp;D259</f>
        <v>2.1.1.1.0100101529436</v>
      </c>
      <c r="C259" s="40" t="str">
        <f>_xlfn.XLOOKUP(A259,ctas[Tipo Empleado],ctas[cta])</f>
        <v>2.1.1.1.01</v>
      </c>
      <c r="D259" s="4" t="s">
        <v>2486</v>
      </c>
      <c r="E259" t="s">
        <v>370</v>
      </c>
      <c r="F259" t="s">
        <v>371</v>
      </c>
      <c r="G259" t="s">
        <v>357</v>
      </c>
      <c r="H259" t="s">
        <v>1738</v>
      </c>
      <c r="I259" t="s">
        <v>3373</v>
      </c>
      <c r="J259" t="s">
        <v>11</v>
      </c>
      <c r="K259" t="s">
        <v>3414</v>
      </c>
    </row>
    <row r="260" spans="1:11">
      <c r="A260" t="s">
        <v>11</v>
      </c>
      <c r="B260" t="str">
        <f t="shared" si="4"/>
        <v>2.1.1.1.0100101550051</v>
      </c>
      <c r="C260" s="40" t="str">
        <f>_xlfn.XLOOKUP(A260,ctas[Tipo Empleado],ctas[cta])</f>
        <v>2.1.1.1.01</v>
      </c>
      <c r="D260" s="4" t="s">
        <v>1625</v>
      </c>
      <c r="E260" t="s">
        <v>930</v>
      </c>
      <c r="F260" t="s">
        <v>931</v>
      </c>
      <c r="G260" t="s">
        <v>864</v>
      </c>
      <c r="H260" t="s">
        <v>1741</v>
      </c>
      <c r="I260" t="s">
        <v>3372</v>
      </c>
      <c r="J260" t="s">
        <v>39</v>
      </c>
      <c r="K260" t="s">
        <v>1625</v>
      </c>
    </row>
    <row r="261" spans="1:11">
      <c r="A261" t="s">
        <v>11</v>
      </c>
      <c r="B261" t="str">
        <f t="shared" si="4"/>
        <v>2.1.1.1.0100101551851</v>
      </c>
      <c r="C261" s="40" t="str">
        <f>_xlfn.XLOOKUP(A261,ctas[Tipo Empleado],ctas[cta])</f>
        <v>2.1.1.1.01</v>
      </c>
      <c r="D261" s="4" t="s">
        <v>1424</v>
      </c>
      <c r="E261" t="s">
        <v>743</v>
      </c>
      <c r="F261" t="s">
        <v>134</v>
      </c>
      <c r="G261" t="s">
        <v>731</v>
      </c>
      <c r="H261" t="s">
        <v>1777</v>
      </c>
      <c r="I261" t="s">
        <v>3372</v>
      </c>
      <c r="J261" t="s">
        <v>39</v>
      </c>
      <c r="K261" t="s">
        <v>1424</v>
      </c>
    </row>
    <row r="262" spans="1:11">
      <c r="A262" t="s">
        <v>11</v>
      </c>
      <c r="B262" t="str">
        <f t="shared" si="4"/>
        <v>2.1.1.1.0100101605459</v>
      </c>
      <c r="C262" s="40" t="str">
        <f>_xlfn.XLOOKUP(A262,ctas[Tipo Empleado],ctas[cta])</f>
        <v>2.1.1.1.01</v>
      </c>
      <c r="D262" s="4" t="s">
        <v>1611</v>
      </c>
      <c r="E262" t="s">
        <v>92</v>
      </c>
      <c r="F262" t="s">
        <v>93</v>
      </c>
      <c r="G262" t="s">
        <v>76</v>
      </c>
      <c r="H262" t="s">
        <v>1753</v>
      </c>
      <c r="I262" t="s">
        <v>3372</v>
      </c>
      <c r="J262" t="s">
        <v>39</v>
      </c>
      <c r="K262" t="s">
        <v>1611</v>
      </c>
    </row>
    <row r="263" spans="1:11">
      <c r="A263" t="s">
        <v>11</v>
      </c>
      <c r="B263" t="str">
        <f t="shared" si="4"/>
        <v>2.1.1.1.0100101631950</v>
      </c>
      <c r="C263" s="40" t="str">
        <f>_xlfn.XLOOKUP(A263,ctas[Tipo Empleado],ctas[cta])</f>
        <v>2.1.1.1.01</v>
      </c>
      <c r="D263" s="4" t="s">
        <v>2713</v>
      </c>
      <c r="E263" t="s">
        <v>696</v>
      </c>
      <c r="F263" t="s">
        <v>251</v>
      </c>
      <c r="G263" t="s">
        <v>2051</v>
      </c>
      <c r="H263" t="s">
        <v>1746</v>
      </c>
      <c r="I263" t="s">
        <v>3372</v>
      </c>
      <c r="J263" t="s">
        <v>11</v>
      </c>
      <c r="K263" t="s">
        <v>3414</v>
      </c>
    </row>
    <row r="264" spans="1:11">
      <c r="A264" t="s">
        <v>11</v>
      </c>
      <c r="B264" t="str">
        <f t="shared" si="4"/>
        <v>2.1.1.1.0100101637627</v>
      </c>
      <c r="C264" s="40" t="str">
        <f>_xlfn.XLOOKUP(A264,ctas[Tipo Empleado],ctas[cta])</f>
        <v>2.1.1.1.01</v>
      </c>
      <c r="D264" s="4" t="s">
        <v>1627</v>
      </c>
      <c r="E264" t="s">
        <v>937</v>
      </c>
      <c r="F264" t="s">
        <v>938</v>
      </c>
      <c r="G264" t="s">
        <v>864</v>
      </c>
      <c r="H264" t="s">
        <v>1741</v>
      </c>
      <c r="I264" t="s">
        <v>3372</v>
      </c>
      <c r="J264" t="s">
        <v>39</v>
      </c>
      <c r="K264" t="s">
        <v>1627</v>
      </c>
    </row>
    <row r="265" spans="1:11">
      <c r="A265" t="s">
        <v>11</v>
      </c>
      <c r="B265" t="str">
        <f t="shared" si="4"/>
        <v>2.1.1.1.0100101671295</v>
      </c>
      <c r="C265" s="40" t="str">
        <f>_xlfn.XLOOKUP(A265,ctas[Tipo Empleado],ctas[cta])</f>
        <v>2.1.1.1.01</v>
      </c>
      <c r="D265" s="4" t="s">
        <v>2663</v>
      </c>
      <c r="E265" t="s">
        <v>1256</v>
      </c>
      <c r="F265" t="s">
        <v>220</v>
      </c>
      <c r="G265" t="s">
        <v>357</v>
      </c>
      <c r="H265" t="s">
        <v>1738</v>
      </c>
      <c r="I265" t="s">
        <v>3373</v>
      </c>
      <c r="J265" t="s">
        <v>11</v>
      </c>
      <c r="K265" t="s">
        <v>3414</v>
      </c>
    </row>
    <row r="266" spans="1:11">
      <c r="A266" t="s">
        <v>11</v>
      </c>
      <c r="B266" t="str">
        <f t="shared" si="4"/>
        <v>2.1.1.1.0100101709491</v>
      </c>
      <c r="C266" s="40" t="str">
        <f>_xlfn.XLOOKUP(A266,ctas[Tipo Empleado],ctas[cta])</f>
        <v>2.1.1.1.01</v>
      </c>
      <c r="D266" s="4" t="s">
        <v>2620</v>
      </c>
      <c r="E266" t="s">
        <v>672</v>
      </c>
      <c r="F266" t="s">
        <v>61</v>
      </c>
      <c r="G266" t="s">
        <v>2051</v>
      </c>
      <c r="H266" t="s">
        <v>1746</v>
      </c>
      <c r="I266" t="s">
        <v>3372</v>
      </c>
      <c r="J266" t="s">
        <v>809</v>
      </c>
      <c r="K266" t="s">
        <v>3414</v>
      </c>
    </row>
    <row r="267" spans="1:11">
      <c r="A267" t="s">
        <v>11</v>
      </c>
      <c r="B267" t="str">
        <f t="shared" si="4"/>
        <v>2.1.1.1.0100101709970</v>
      </c>
      <c r="C267" s="40" t="str">
        <f>_xlfn.XLOOKUP(A267,ctas[Tipo Empleado],ctas[cta])</f>
        <v>2.1.1.1.01</v>
      </c>
      <c r="D267" s="4" t="s">
        <v>2522</v>
      </c>
      <c r="E267" t="s">
        <v>1261</v>
      </c>
      <c r="F267" t="s">
        <v>69</v>
      </c>
      <c r="G267" t="s">
        <v>357</v>
      </c>
      <c r="H267" t="s">
        <v>1738</v>
      </c>
      <c r="I267" t="s">
        <v>3372</v>
      </c>
      <c r="J267" t="s">
        <v>11</v>
      </c>
      <c r="K267" t="s">
        <v>3414</v>
      </c>
    </row>
    <row r="268" spans="1:11">
      <c r="A268" t="s">
        <v>11</v>
      </c>
      <c r="B268" t="str">
        <f t="shared" si="4"/>
        <v>2.1.1.1.0100101715613</v>
      </c>
      <c r="C268" s="40" t="str">
        <f>_xlfn.XLOOKUP(A268,ctas[Tipo Empleado],ctas[cta])</f>
        <v>2.1.1.1.01</v>
      </c>
      <c r="D268" s="4" t="s">
        <v>2472</v>
      </c>
      <c r="E268" t="s">
        <v>1036</v>
      </c>
      <c r="F268" t="s">
        <v>965</v>
      </c>
      <c r="G268" t="s">
        <v>999</v>
      </c>
      <c r="H268" t="s">
        <v>1779</v>
      </c>
      <c r="I268" t="s">
        <v>3372</v>
      </c>
      <c r="J268" t="s">
        <v>809</v>
      </c>
      <c r="K268" t="s">
        <v>3414</v>
      </c>
    </row>
    <row r="269" spans="1:11">
      <c r="A269" t="s">
        <v>11</v>
      </c>
      <c r="B269" t="str">
        <f t="shared" si="4"/>
        <v>2.1.1.1.0100101720019</v>
      </c>
      <c r="C269" s="40" t="str">
        <f>_xlfn.XLOOKUP(A269,ctas[Tipo Empleado],ctas[cta])</f>
        <v>2.1.1.1.01</v>
      </c>
      <c r="D269" s="4" t="s">
        <v>2222</v>
      </c>
      <c r="E269" t="s">
        <v>1004</v>
      </c>
      <c r="F269" t="s">
        <v>61</v>
      </c>
      <c r="G269" t="s">
        <v>999</v>
      </c>
      <c r="H269" t="s">
        <v>1779</v>
      </c>
      <c r="I269" t="s">
        <v>3372</v>
      </c>
      <c r="J269" t="s">
        <v>11</v>
      </c>
      <c r="K269" t="s">
        <v>3414</v>
      </c>
    </row>
    <row r="270" spans="1:11">
      <c r="A270" t="s">
        <v>11</v>
      </c>
      <c r="B270" t="str">
        <f t="shared" si="4"/>
        <v>2.1.1.1.0100101720183</v>
      </c>
      <c r="C270" s="40" t="str">
        <f>_xlfn.XLOOKUP(A270,ctas[Tipo Empleado],ctas[cta])</f>
        <v>2.1.1.1.01</v>
      </c>
      <c r="D270" s="4" t="s">
        <v>1405</v>
      </c>
      <c r="E270" t="s">
        <v>753</v>
      </c>
      <c r="F270" t="s">
        <v>754</v>
      </c>
      <c r="G270" t="s">
        <v>748</v>
      </c>
      <c r="H270" t="s">
        <v>1740</v>
      </c>
      <c r="I270" t="s">
        <v>3372</v>
      </c>
      <c r="J270" t="s">
        <v>39</v>
      </c>
      <c r="K270" t="s">
        <v>1405</v>
      </c>
    </row>
    <row r="271" spans="1:11">
      <c r="A271" t="s">
        <v>11</v>
      </c>
      <c r="B271" t="str">
        <f t="shared" si="4"/>
        <v>2.1.1.1.0100101727402</v>
      </c>
      <c r="C271" s="40" t="str">
        <f>_xlfn.XLOOKUP(A271,ctas[Tipo Empleado],ctas[cta])</f>
        <v>2.1.1.1.01</v>
      </c>
      <c r="D271" s="4" t="s">
        <v>2665</v>
      </c>
      <c r="E271" t="s">
        <v>1140</v>
      </c>
      <c r="F271" t="s">
        <v>61</v>
      </c>
      <c r="G271" t="s">
        <v>357</v>
      </c>
      <c r="H271" t="s">
        <v>1738</v>
      </c>
      <c r="I271" t="s">
        <v>3373</v>
      </c>
      <c r="J271" t="s">
        <v>11</v>
      </c>
      <c r="K271" t="s">
        <v>3414</v>
      </c>
    </row>
    <row r="272" spans="1:11">
      <c r="A272" t="s">
        <v>11</v>
      </c>
      <c r="B272" t="str">
        <f t="shared" si="4"/>
        <v>2.1.1.1.0100101752251</v>
      </c>
      <c r="C272" s="40" t="str">
        <f>_xlfn.XLOOKUP(A272,ctas[Tipo Empleado],ctas[cta])</f>
        <v>2.1.1.1.01</v>
      </c>
      <c r="D272" s="4" t="s">
        <v>2758</v>
      </c>
      <c r="E272" t="s">
        <v>691</v>
      </c>
      <c r="F272" t="s">
        <v>1143</v>
      </c>
      <c r="G272" t="s">
        <v>2058</v>
      </c>
      <c r="H272" t="s">
        <v>1742</v>
      </c>
      <c r="I272" t="s">
        <v>3373</v>
      </c>
      <c r="J272" t="s">
        <v>11</v>
      </c>
      <c r="K272" t="s">
        <v>3414</v>
      </c>
    </row>
    <row r="273" spans="1:11">
      <c r="A273" t="s">
        <v>11</v>
      </c>
      <c r="B273" t="str">
        <f t="shared" si="4"/>
        <v>2.1.1.1.0100101756237</v>
      </c>
      <c r="C273" s="40" t="str">
        <f>_xlfn.XLOOKUP(A273,ctas[Tipo Empleado],ctas[cta])</f>
        <v>2.1.1.1.01</v>
      </c>
      <c r="D273" s="4" t="s">
        <v>2770</v>
      </c>
      <c r="E273" t="s">
        <v>1249</v>
      </c>
      <c r="F273" t="s">
        <v>1248</v>
      </c>
      <c r="G273" t="s">
        <v>864</v>
      </c>
      <c r="H273" t="s">
        <v>1741</v>
      </c>
      <c r="I273" t="s">
        <v>3373</v>
      </c>
      <c r="J273" t="s">
        <v>809</v>
      </c>
      <c r="K273" t="s">
        <v>3414</v>
      </c>
    </row>
    <row r="274" spans="1:11">
      <c r="A274" t="s">
        <v>11</v>
      </c>
      <c r="B274" t="str">
        <f t="shared" si="4"/>
        <v>2.1.1.1.0100101794337</v>
      </c>
      <c r="C274" s="40" t="str">
        <f>_xlfn.XLOOKUP(A274,ctas[Tipo Empleado],ctas[cta])</f>
        <v>2.1.1.1.01</v>
      </c>
      <c r="D274" s="4" t="s">
        <v>2879</v>
      </c>
      <c r="E274" t="s">
        <v>2160</v>
      </c>
      <c r="F274" t="s">
        <v>457</v>
      </c>
      <c r="G274" t="s">
        <v>76</v>
      </c>
      <c r="H274" t="s">
        <v>1753</v>
      </c>
      <c r="I274" t="s">
        <v>3372</v>
      </c>
      <c r="J274" t="s">
        <v>11</v>
      </c>
      <c r="K274" t="s">
        <v>3414</v>
      </c>
    </row>
    <row r="275" spans="1:11">
      <c r="A275" t="s">
        <v>11</v>
      </c>
      <c r="B275" t="str">
        <f t="shared" si="4"/>
        <v>2.1.1.1.0100101830644</v>
      </c>
      <c r="C275" s="40" t="str">
        <f>_xlfn.XLOOKUP(A275,ctas[Tipo Empleado],ctas[cta])</f>
        <v>2.1.1.1.01</v>
      </c>
      <c r="D275" s="4" t="s">
        <v>2410</v>
      </c>
      <c r="E275" t="s">
        <v>288</v>
      </c>
      <c r="F275" t="s">
        <v>271</v>
      </c>
      <c r="G275" t="s">
        <v>286</v>
      </c>
      <c r="H275" t="s">
        <v>1780</v>
      </c>
      <c r="I275" t="s">
        <v>3372</v>
      </c>
      <c r="J275" t="s">
        <v>11</v>
      </c>
      <c r="K275" t="s">
        <v>3414</v>
      </c>
    </row>
    <row r="276" spans="1:11">
      <c r="A276" t="s">
        <v>11</v>
      </c>
      <c r="B276" t="str">
        <f t="shared" si="4"/>
        <v>2.1.1.1.0100101831683</v>
      </c>
      <c r="C276" s="40" t="str">
        <f>_xlfn.XLOOKUP(A276,ctas[Tipo Empleado],ctas[cta])</f>
        <v>2.1.1.1.01</v>
      </c>
      <c r="D276" s="4" t="s">
        <v>1580</v>
      </c>
      <c r="E276" t="s">
        <v>140</v>
      </c>
      <c r="F276" t="s">
        <v>8</v>
      </c>
      <c r="G276" t="s">
        <v>313</v>
      </c>
      <c r="H276" t="s">
        <v>1773</v>
      </c>
      <c r="I276" t="s">
        <v>3373</v>
      </c>
      <c r="J276" t="s">
        <v>39</v>
      </c>
      <c r="K276" t="s">
        <v>1580</v>
      </c>
    </row>
    <row r="277" spans="1:11">
      <c r="A277" t="s">
        <v>11</v>
      </c>
      <c r="B277" t="str">
        <f t="shared" si="4"/>
        <v>2.1.1.1.0100101885598</v>
      </c>
      <c r="C277" s="40" t="str">
        <f>_xlfn.XLOOKUP(A277,ctas[Tipo Empleado],ctas[cta])</f>
        <v>2.1.1.1.01</v>
      </c>
      <c r="D277" s="4" t="s">
        <v>2757</v>
      </c>
      <c r="E277" t="s">
        <v>633</v>
      </c>
      <c r="F277" t="s">
        <v>634</v>
      </c>
      <c r="G277" t="s">
        <v>2049</v>
      </c>
      <c r="H277" t="s">
        <v>1751</v>
      </c>
      <c r="I277" t="s">
        <v>3372</v>
      </c>
      <c r="J277" t="s">
        <v>11</v>
      </c>
      <c r="K277" t="s">
        <v>3414</v>
      </c>
    </row>
    <row r="278" spans="1:11">
      <c r="A278" t="s">
        <v>11</v>
      </c>
      <c r="B278" t="str">
        <f t="shared" si="4"/>
        <v>2.1.1.1.0100101919843</v>
      </c>
      <c r="C278" s="40" t="str">
        <f>_xlfn.XLOOKUP(A278,ctas[Tipo Empleado],ctas[cta])</f>
        <v>2.1.1.1.01</v>
      </c>
      <c r="D278" s="4" t="s">
        <v>1640</v>
      </c>
      <c r="E278" t="s">
        <v>137</v>
      </c>
      <c r="F278" t="s">
        <v>114</v>
      </c>
      <c r="G278" t="s">
        <v>109</v>
      </c>
      <c r="H278" t="s">
        <v>1759</v>
      </c>
      <c r="I278" t="s">
        <v>3373</v>
      </c>
      <c r="J278" t="s">
        <v>39</v>
      </c>
      <c r="K278" t="s">
        <v>1640</v>
      </c>
    </row>
    <row r="279" spans="1:11">
      <c r="A279" t="s">
        <v>11</v>
      </c>
      <c r="B279" t="str">
        <f t="shared" si="4"/>
        <v>2.1.1.1.0100101922375</v>
      </c>
      <c r="C279" s="40" t="str">
        <f>_xlfn.XLOOKUP(A279,ctas[Tipo Empleado],ctas[cta])</f>
        <v>2.1.1.1.01</v>
      </c>
      <c r="D279" s="4" t="s">
        <v>2419</v>
      </c>
      <c r="E279" t="s">
        <v>1331</v>
      </c>
      <c r="F279" t="s">
        <v>756</v>
      </c>
      <c r="G279" t="s">
        <v>2057</v>
      </c>
      <c r="H279" t="s">
        <v>1745</v>
      </c>
      <c r="I279" t="s">
        <v>3372</v>
      </c>
      <c r="J279" t="s">
        <v>2146</v>
      </c>
      <c r="K279" t="s">
        <v>3414</v>
      </c>
    </row>
    <row r="280" spans="1:11">
      <c r="A280" t="s">
        <v>11</v>
      </c>
      <c r="B280" t="str">
        <f t="shared" si="4"/>
        <v>2.1.1.1.0100101954717</v>
      </c>
      <c r="C280" s="40" t="str">
        <f>_xlfn.XLOOKUP(A280,ctas[Tipo Empleado],ctas[cta])</f>
        <v>2.1.1.1.01</v>
      </c>
      <c r="D280" s="4" t="s">
        <v>2887</v>
      </c>
      <c r="E280" t="s">
        <v>620</v>
      </c>
      <c r="F280" t="s">
        <v>61</v>
      </c>
      <c r="G280" t="s">
        <v>616</v>
      </c>
      <c r="H280" t="s">
        <v>1784</v>
      </c>
      <c r="I280" t="s">
        <v>3373</v>
      </c>
      <c r="J280" t="s">
        <v>11</v>
      </c>
      <c r="K280" t="s">
        <v>3414</v>
      </c>
    </row>
    <row r="281" spans="1:11">
      <c r="A281" t="s">
        <v>11</v>
      </c>
      <c r="B281" t="str">
        <f t="shared" si="4"/>
        <v>2.1.1.1.0100101994002</v>
      </c>
      <c r="C281" s="40" t="str">
        <f>_xlfn.XLOOKUP(A281,ctas[Tipo Empleado],ctas[cta])</f>
        <v>2.1.1.1.01</v>
      </c>
      <c r="D281" s="4" t="s">
        <v>2206</v>
      </c>
      <c r="E281" t="s">
        <v>343</v>
      </c>
      <c r="F281" t="s">
        <v>103</v>
      </c>
      <c r="G281" t="s">
        <v>344</v>
      </c>
      <c r="H281" t="s">
        <v>1785</v>
      </c>
      <c r="I281" t="s">
        <v>3373</v>
      </c>
      <c r="J281" t="s">
        <v>11</v>
      </c>
      <c r="K281" t="s">
        <v>3414</v>
      </c>
    </row>
    <row r="282" spans="1:11">
      <c r="A282" t="s">
        <v>11</v>
      </c>
      <c r="B282" t="str">
        <f t="shared" si="4"/>
        <v>2.1.1.1.0100102019304</v>
      </c>
      <c r="C282" s="40" t="str">
        <f>_xlfn.XLOOKUP(A282,ctas[Tipo Empleado],ctas[cta])</f>
        <v>2.1.1.1.01</v>
      </c>
      <c r="D282" s="4" t="s">
        <v>2354</v>
      </c>
      <c r="E282" t="s">
        <v>1725</v>
      </c>
      <c r="F282" t="s">
        <v>1720</v>
      </c>
      <c r="G282" t="s">
        <v>1163</v>
      </c>
      <c r="H282" t="s">
        <v>1748</v>
      </c>
      <c r="I282" t="s">
        <v>3373</v>
      </c>
      <c r="J282" t="s">
        <v>152</v>
      </c>
      <c r="K282" t="s">
        <v>3414</v>
      </c>
    </row>
    <row r="283" spans="1:11">
      <c r="A283" t="s">
        <v>11</v>
      </c>
      <c r="B283" t="str">
        <f t="shared" si="4"/>
        <v>2.1.1.1.0100102030152</v>
      </c>
      <c r="C283" s="40" t="str">
        <f>_xlfn.XLOOKUP(A283,ctas[Tipo Empleado],ctas[cta])</f>
        <v>2.1.1.1.01</v>
      </c>
      <c r="D283" s="4" t="s">
        <v>2277</v>
      </c>
      <c r="E283" t="s">
        <v>1931</v>
      </c>
      <c r="F283" t="s">
        <v>1720</v>
      </c>
      <c r="G283" t="s">
        <v>267</v>
      </c>
      <c r="H283" t="s">
        <v>1764</v>
      </c>
      <c r="I283" t="s">
        <v>3373</v>
      </c>
      <c r="J283" t="s">
        <v>152</v>
      </c>
      <c r="K283" t="s">
        <v>3414</v>
      </c>
    </row>
    <row r="284" spans="1:11">
      <c r="A284" t="s">
        <v>11</v>
      </c>
      <c r="B284" t="str">
        <f t="shared" si="4"/>
        <v>2.1.1.1.0100102039690</v>
      </c>
      <c r="C284" s="40" t="str">
        <f>_xlfn.XLOOKUP(A284,ctas[Tipo Empleado],ctas[cta])</f>
        <v>2.1.1.1.01</v>
      </c>
      <c r="D284" s="4" t="s">
        <v>2964</v>
      </c>
      <c r="E284" t="s">
        <v>121</v>
      </c>
      <c r="F284" t="s">
        <v>122</v>
      </c>
      <c r="G284" t="s">
        <v>109</v>
      </c>
      <c r="H284" t="s">
        <v>1759</v>
      </c>
      <c r="I284" t="s">
        <v>3372</v>
      </c>
      <c r="J284" t="s">
        <v>11</v>
      </c>
      <c r="K284" t="s">
        <v>3414</v>
      </c>
    </row>
    <row r="285" spans="1:11">
      <c r="A285" t="s">
        <v>11</v>
      </c>
      <c r="B285" t="str">
        <f t="shared" si="4"/>
        <v>2.1.1.1.0100102130226</v>
      </c>
      <c r="C285" s="40" t="str">
        <f>_xlfn.XLOOKUP(A285,ctas[Tipo Empleado],ctas[cta])</f>
        <v>2.1.1.1.01</v>
      </c>
      <c r="D285" s="4" t="s">
        <v>2794</v>
      </c>
      <c r="E285" t="s">
        <v>320</v>
      </c>
      <c r="F285" t="s">
        <v>61</v>
      </c>
      <c r="G285" t="s">
        <v>321</v>
      </c>
      <c r="H285" t="s">
        <v>1776</v>
      </c>
      <c r="I285" t="s">
        <v>3372</v>
      </c>
      <c r="J285" t="s">
        <v>11</v>
      </c>
      <c r="K285" t="s">
        <v>3414</v>
      </c>
    </row>
    <row r="286" spans="1:11">
      <c r="A286" t="s">
        <v>11</v>
      </c>
      <c r="B286" t="str">
        <f t="shared" si="4"/>
        <v>2.1.1.1.0100102174398</v>
      </c>
      <c r="C286" s="40" t="str">
        <f>_xlfn.XLOOKUP(A286,ctas[Tipo Empleado],ctas[cta])</f>
        <v>2.1.1.1.01</v>
      </c>
      <c r="D286" s="4" t="s">
        <v>2478</v>
      </c>
      <c r="E286" t="s">
        <v>747</v>
      </c>
      <c r="F286" t="s">
        <v>139</v>
      </c>
      <c r="G286" t="s">
        <v>357</v>
      </c>
      <c r="H286" t="s">
        <v>1738</v>
      </c>
      <c r="I286" t="s">
        <v>3372</v>
      </c>
      <c r="J286" t="s">
        <v>2146</v>
      </c>
      <c r="K286" t="s">
        <v>3414</v>
      </c>
    </row>
    <row r="287" spans="1:11">
      <c r="A287" t="s">
        <v>11</v>
      </c>
      <c r="B287" t="str">
        <f t="shared" si="4"/>
        <v>2.1.1.1.0100102201928</v>
      </c>
      <c r="C287" s="40" t="str">
        <f>_xlfn.XLOOKUP(A287,ctas[Tipo Empleado],ctas[cta])</f>
        <v>2.1.1.1.01</v>
      </c>
      <c r="D287" s="4" t="s">
        <v>2910</v>
      </c>
      <c r="E287" t="s">
        <v>2090</v>
      </c>
      <c r="F287" t="s">
        <v>22</v>
      </c>
      <c r="G287" t="s">
        <v>760</v>
      </c>
      <c r="H287" t="s">
        <v>1743</v>
      </c>
      <c r="I287" t="s">
        <v>3372</v>
      </c>
      <c r="J287" t="s">
        <v>2146</v>
      </c>
      <c r="K287" t="s">
        <v>3414</v>
      </c>
    </row>
    <row r="288" spans="1:11">
      <c r="A288" t="s">
        <v>11</v>
      </c>
      <c r="B288" t="str">
        <f t="shared" si="4"/>
        <v>2.1.1.1.0100102202462</v>
      </c>
      <c r="C288" s="40" t="str">
        <f>_xlfn.XLOOKUP(A288,ctas[Tipo Empleado],ctas[cta])</f>
        <v>2.1.1.1.01</v>
      </c>
      <c r="D288" s="4" t="s">
        <v>1568</v>
      </c>
      <c r="E288" t="s">
        <v>670</v>
      </c>
      <c r="F288" t="s">
        <v>27</v>
      </c>
      <c r="G288" t="s">
        <v>2058</v>
      </c>
      <c r="H288" t="s">
        <v>1742</v>
      </c>
      <c r="I288" t="s">
        <v>3372</v>
      </c>
      <c r="J288" t="s">
        <v>39</v>
      </c>
      <c r="K288" t="s">
        <v>1568</v>
      </c>
    </row>
    <row r="289" spans="1:11">
      <c r="A289" t="s">
        <v>11</v>
      </c>
      <c r="B289" t="str">
        <f t="shared" si="4"/>
        <v>2.1.1.1.0100102255130</v>
      </c>
      <c r="C289" s="40" t="str">
        <f>_xlfn.XLOOKUP(A289,ctas[Tipo Empleado],ctas[cta])</f>
        <v>2.1.1.1.01</v>
      </c>
      <c r="D289" s="4" t="s">
        <v>2788</v>
      </c>
      <c r="E289" t="s">
        <v>877</v>
      </c>
      <c r="F289" t="s">
        <v>824</v>
      </c>
      <c r="G289" t="s">
        <v>864</v>
      </c>
      <c r="H289" t="s">
        <v>1741</v>
      </c>
      <c r="I289" t="s">
        <v>3373</v>
      </c>
      <c r="J289" t="s">
        <v>11</v>
      </c>
      <c r="K289" t="s">
        <v>3414</v>
      </c>
    </row>
    <row r="290" spans="1:11">
      <c r="A290" t="s">
        <v>11</v>
      </c>
      <c r="B290" t="str">
        <f t="shared" si="4"/>
        <v>2.1.1.1.0100102372687</v>
      </c>
      <c r="C290" s="40" t="str">
        <f>_xlfn.XLOOKUP(A290,ctas[Tipo Empleado],ctas[cta])</f>
        <v>2.1.1.1.01</v>
      </c>
      <c r="D290" s="4" t="s">
        <v>2517</v>
      </c>
      <c r="E290" t="s">
        <v>398</v>
      </c>
      <c r="F290" t="s">
        <v>8</v>
      </c>
      <c r="G290" t="s">
        <v>357</v>
      </c>
      <c r="H290" t="s">
        <v>1738</v>
      </c>
      <c r="I290" t="s">
        <v>3373</v>
      </c>
      <c r="J290" t="s">
        <v>2146</v>
      </c>
      <c r="K290" t="s">
        <v>3414</v>
      </c>
    </row>
    <row r="291" spans="1:11">
      <c r="A291" t="s">
        <v>11</v>
      </c>
      <c r="B291" t="str">
        <f t="shared" si="4"/>
        <v>2.1.1.1.0100102373669</v>
      </c>
      <c r="C291" s="40" t="str">
        <f>_xlfn.XLOOKUP(A291,ctas[Tipo Empleado],ctas[cta])</f>
        <v>2.1.1.1.01</v>
      </c>
      <c r="D291" s="4" t="s">
        <v>1451</v>
      </c>
      <c r="E291" t="s">
        <v>366</v>
      </c>
      <c r="F291" t="s">
        <v>367</v>
      </c>
      <c r="G291" t="s">
        <v>357</v>
      </c>
      <c r="H291" t="s">
        <v>1738</v>
      </c>
      <c r="I291" t="s">
        <v>3373</v>
      </c>
      <c r="J291" t="s">
        <v>39</v>
      </c>
      <c r="K291" t="s">
        <v>1451</v>
      </c>
    </row>
    <row r="292" spans="1:11">
      <c r="A292" t="s">
        <v>11</v>
      </c>
      <c r="B292" t="str">
        <f t="shared" si="4"/>
        <v>2.1.1.1.0100102376431</v>
      </c>
      <c r="C292" s="40" t="str">
        <f>_xlfn.XLOOKUP(A292,ctas[Tipo Empleado],ctas[cta])</f>
        <v>2.1.1.1.01</v>
      </c>
      <c r="D292" s="4" t="s">
        <v>2377</v>
      </c>
      <c r="E292" t="s">
        <v>1100</v>
      </c>
      <c r="F292" t="s">
        <v>32</v>
      </c>
      <c r="G292" t="s">
        <v>2052</v>
      </c>
      <c r="H292" t="s">
        <v>1737</v>
      </c>
      <c r="I292" t="s">
        <v>3373</v>
      </c>
      <c r="J292" t="s">
        <v>11</v>
      </c>
      <c r="K292" t="s">
        <v>3414</v>
      </c>
    </row>
    <row r="293" spans="1:11">
      <c r="A293" t="s">
        <v>11</v>
      </c>
      <c r="B293" t="str">
        <f t="shared" si="4"/>
        <v>2.1.1.1.0100102392792</v>
      </c>
      <c r="C293" s="40" t="str">
        <f>_xlfn.XLOOKUP(A293,ctas[Tipo Empleado],ctas[cta])</f>
        <v>2.1.1.1.01</v>
      </c>
      <c r="D293" s="4" t="s">
        <v>2787</v>
      </c>
      <c r="E293" t="s">
        <v>1346</v>
      </c>
      <c r="F293" t="s">
        <v>146</v>
      </c>
      <c r="G293" t="s">
        <v>2050</v>
      </c>
      <c r="H293" t="s">
        <v>1752</v>
      </c>
      <c r="I293" t="s">
        <v>3372</v>
      </c>
      <c r="J293" t="s">
        <v>11</v>
      </c>
      <c r="K293" t="s">
        <v>3414</v>
      </c>
    </row>
    <row r="294" spans="1:11">
      <c r="A294" t="s">
        <v>11</v>
      </c>
      <c r="B294" t="str">
        <f t="shared" si="4"/>
        <v>2.1.1.1.0100102395787</v>
      </c>
      <c r="C294" s="40" t="str">
        <f>_xlfn.XLOOKUP(A294,ctas[Tipo Empleado],ctas[cta])</f>
        <v>2.1.1.1.01</v>
      </c>
      <c r="D294" s="4" t="s">
        <v>1488</v>
      </c>
      <c r="E294" t="s">
        <v>658</v>
      </c>
      <c r="F294" t="s">
        <v>478</v>
      </c>
      <c r="G294" t="s">
        <v>2051</v>
      </c>
      <c r="H294" t="s">
        <v>1746</v>
      </c>
      <c r="I294" t="s">
        <v>3372</v>
      </c>
      <c r="J294" t="s">
        <v>39</v>
      </c>
      <c r="K294" t="s">
        <v>1488</v>
      </c>
    </row>
    <row r="295" spans="1:11">
      <c r="A295" t="s">
        <v>11</v>
      </c>
      <c r="B295" t="str">
        <f t="shared" si="4"/>
        <v>2.1.1.1.0100102402310</v>
      </c>
      <c r="C295" s="40" t="str">
        <f>_xlfn.XLOOKUP(A295,ctas[Tipo Empleado],ctas[cta])</f>
        <v>2.1.1.1.01</v>
      </c>
      <c r="D295" s="4" t="s">
        <v>1633</v>
      </c>
      <c r="E295" t="s">
        <v>117</v>
      </c>
      <c r="F295" t="s">
        <v>118</v>
      </c>
      <c r="G295" t="s">
        <v>109</v>
      </c>
      <c r="H295" t="s">
        <v>1759</v>
      </c>
      <c r="I295" t="s">
        <v>3373</v>
      </c>
      <c r="J295" t="s">
        <v>39</v>
      </c>
      <c r="K295" t="s">
        <v>1633</v>
      </c>
    </row>
    <row r="296" spans="1:11">
      <c r="A296" t="s">
        <v>11</v>
      </c>
      <c r="B296" t="str">
        <f t="shared" si="4"/>
        <v>2.1.1.1.0100102428109</v>
      </c>
      <c r="C296" s="40" t="str">
        <f>_xlfn.XLOOKUP(A296,ctas[Tipo Empleado],ctas[cta])</f>
        <v>2.1.1.1.01</v>
      </c>
      <c r="D296" s="4" t="s">
        <v>1612</v>
      </c>
      <c r="E296" t="s">
        <v>923</v>
      </c>
      <c r="F296" t="s">
        <v>10</v>
      </c>
      <c r="G296" t="s">
        <v>864</v>
      </c>
      <c r="H296" t="s">
        <v>1741</v>
      </c>
      <c r="I296" t="s">
        <v>3373</v>
      </c>
      <c r="J296" t="s">
        <v>39</v>
      </c>
      <c r="K296" t="s">
        <v>1612</v>
      </c>
    </row>
    <row r="297" spans="1:11">
      <c r="A297" t="s">
        <v>11</v>
      </c>
      <c r="B297" t="str">
        <f t="shared" si="4"/>
        <v>2.1.1.1.0100102444502</v>
      </c>
      <c r="C297" s="40" t="str">
        <f>_xlfn.XLOOKUP(A297,ctas[Tipo Empleado],ctas[cta])</f>
        <v>2.1.1.1.01</v>
      </c>
      <c r="D297" s="4" t="s">
        <v>2262</v>
      </c>
      <c r="E297" t="s">
        <v>954</v>
      </c>
      <c r="F297" t="s">
        <v>114</v>
      </c>
      <c r="G297" t="s">
        <v>2052</v>
      </c>
      <c r="H297" t="s">
        <v>1737</v>
      </c>
      <c r="I297" t="s">
        <v>3373</v>
      </c>
      <c r="J297" t="s">
        <v>11</v>
      </c>
      <c r="K297" t="s">
        <v>3414</v>
      </c>
    </row>
    <row r="298" spans="1:11">
      <c r="A298" t="s">
        <v>11</v>
      </c>
      <c r="B298" t="str">
        <f t="shared" si="4"/>
        <v>2.1.1.1.0100102465812</v>
      </c>
      <c r="C298" s="40" t="str">
        <f>_xlfn.XLOOKUP(A298,ctas[Tipo Empleado],ctas[cta])</f>
        <v>2.1.1.1.01</v>
      </c>
      <c r="D298" s="4" t="s">
        <v>2593</v>
      </c>
      <c r="E298" t="s">
        <v>474</v>
      </c>
      <c r="F298" t="s">
        <v>475</v>
      </c>
      <c r="G298" t="s">
        <v>357</v>
      </c>
      <c r="H298" t="s">
        <v>1738</v>
      </c>
      <c r="I298" t="s">
        <v>3372</v>
      </c>
      <c r="J298" t="s">
        <v>11</v>
      </c>
      <c r="K298" t="s">
        <v>3414</v>
      </c>
    </row>
    <row r="299" spans="1:11">
      <c r="A299" t="s">
        <v>11</v>
      </c>
      <c r="B299" t="str">
        <f t="shared" si="4"/>
        <v>2.1.1.1.0100102486479</v>
      </c>
      <c r="C299" s="40" t="str">
        <f>_xlfn.XLOOKUP(A299,ctas[Tipo Empleado],ctas[cta])</f>
        <v>2.1.1.1.01</v>
      </c>
      <c r="D299" s="4" t="s">
        <v>1601</v>
      </c>
      <c r="E299" t="s">
        <v>914</v>
      </c>
      <c r="F299" t="s">
        <v>85</v>
      </c>
      <c r="G299" t="s">
        <v>864</v>
      </c>
      <c r="H299" t="s">
        <v>1741</v>
      </c>
      <c r="I299" t="s">
        <v>3373</v>
      </c>
      <c r="J299" t="s">
        <v>39</v>
      </c>
      <c r="K299" t="s">
        <v>1601</v>
      </c>
    </row>
    <row r="300" spans="1:11">
      <c r="A300" t="s">
        <v>11</v>
      </c>
      <c r="B300" t="str">
        <f t="shared" si="4"/>
        <v>2.1.1.1.0100102490356</v>
      </c>
      <c r="C300" s="40" t="str">
        <f>_xlfn.XLOOKUP(A300,ctas[Tipo Empleado],ctas[cta])</f>
        <v>2.1.1.1.01</v>
      </c>
      <c r="D300" s="4" t="s">
        <v>1626</v>
      </c>
      <c r="E300" t="s">
        <v>934</v>
      </c>
      <c r="F300" t="s">
        <v>935</v>
      </c>
      <c r="G300" t="s">
        <v>864</v>
      </c>
      <c r="H300" t="s">
        <v>1741</v>
      </c>
      <c r="I300" t="s">
        <v>3372</v>
      </c>
      <c r="J300" t="s">
        <v>39</v>
      </c>
      <c r="K300" t="s">
        <v>1626</v>
      </c>
    </row>
    <row r="301" spans="1:11">
      <c r="A301" t="s">
        <v>11</v>
      </c>
      <c r="B301" t="str">
        <f t="shared" si="4"/>
        <v>2.1.1.1.0100102490778</v>
      </c>
      <c r="C301" s="40" t="str">
        <f>_xlfn.XLOOKUP(A301,ctas[Tipo Empleado],ctas[cta])</f>
        <v>2.1.1.1.01</v>
      </c>
      <c r="D301" s="4" t="s">
        <v>2799</v>
      </c>
      <c r="E301" t="s">
        <v>878</v>
      </c>
      <c r="F301" t="s">
        <v>497</v>
      </c>
      <c r="G301" t="s">
        <v>864</v>
      </c>
      <c r="H301" t="s">
        <v>1741</v>
      </c>
      <c r="I301" t="s">
        <v>3372</v>
      </c>
      <c r="J301" t="s">
        <v>2146</v>
      </c>
      <c r="K301" t="s">
        <v>3414</v>
      </c>
    </row>
    <row r="302" spans="1:11">
      <c r="A302" t="s">
        <v>11</v>
      </c>
      <c r="B302" t="str">
        <f t="shared" si="4"/>
        <v>2.1.1.1.0100102513918</v>
      </c>
      <c r="C302" s="40" t="str">
        <f>_xlfn.XLOOKUP(A302,ctas[Tipo Empleado],ctas[cta])</f>
        <v>2.1.1.1.01</v>
      </c>
      <c r="D302" s="4" t="s">
        <v>2943</v>
      </c>
      <c r="E302" t="s">
        <v>1237</v>
      </c>
      <c r="F302" t="s">
        <v>457</v>
      </c>
      <c r="G302" t="s">
        <v>76</v>
      </c>
      <c r="H302" t="s">
        <v>1753</v>
      </c>
      <c r="I302" t="s">
        <v>3372</v>
      </c>
      <c r="J302" t="s">
        <v>11</v>
      </c>
      <c r="K302" t="s">
        <v>3414</v>
      </c>
    </row>
    <row r="303" spans="1:11">
      <c r="A303" t="s">
        <v>11</v>
      </c>
      <c r="B303" t="str">
        <f t="shared" si="4"/>
        <v>2.1.1.1.0100102527090</v>
      </c>
      <c r="C303" s="40" t="str">
        <f>_xlfn.XLOOKUP(A303,ctas[Tipo Empleado],ctas[cta])</f>
        <v>2.1.1.1.01</v>
      </c>
      <c r="D303" s="4" t="s">
        <v>2790</v>
      </c>
      <c r="E303" t="s">
        <v>1212</v>
      </c>
      <c r="F303" t="s">
        <v>62</v>
      </c>
      <c r="G303" t="s">
        <v>76</v>
      </c>
      <c r="H303" t="s">
        <v>1753</v>
      </c>
      <c r="I303" t="s">
        <v>3373</v>
      </c>
      <c r="J303" t="s">
        <v>11</v>
      </c>
      <c r="K303" t="s">
        <v>3414</v>
      </c>
    </row>
    <row r="304" spans="1:11">
      <c r="A304" t="s">
        <v>11</v>
      </c>
      <c r="B304" t="str">
        <f t="shared" si="4"/>
        <v>2.1.1.1.0100102527835</v>
      </c>
      <c r="C304" s="40" t="str">
        <f>_xlfn.XLOOKUP(A304,ctas[Tipo Empleado],ctas[cta])</f>
        <v>2.1.1.1.01</v>
      </c>
      <c r="D304" s="4" t="s">
        <v>1613</v>
      </c>
      <c r="E304" t="s">
        <v>2091</v>
      </c>
      <c r="F304" t="s">
        <v>85</v>
      </c>
      <c r="G304" t="s">
        <v>864</v>
      </c>
      <c r="H304" t="s">
        <v>1741</v>
      </c>
      <c r="I304" t="s">
        <v>3373</v>
      </c>
      <c r="J304" t="s">
        <v>39</v>
      </c>
      <c r="K304" t="s">
        <v>1613</v>
      </c>
    </row>
    <row r="305" spans="1:11">
      <c r="A305" t="s">
        <v>11</v>
      </c>
      <c r="B305" t="str">
        <f t="shared" si="4"/>
        <v>2.1.1.1.0100102537073</v>
      </c>
      <c r="C305" s="40" t="str">
        <f>_xlfn.XLOOKUP(A305,ctas[Tipo Empleado],ctas[cta])</f>
        <v>2.1.1.1.01</v>
      </c>
      <c r="D305" s="4" t="s">
        <v>1459</v>
      </c>
      <c r="E305" t="s">
        <v>645</v>
      </c>
      <c r="F305" t="s">
        <v>27</v>
      </c>
      <c r="G305" t="s">
        <v>2051</v>
      </c>
      <c r="H305" t="s">
        <v>1746</v>
      </c>
      <c r="I305" t="s">
        <v>3372</v>
      </c>
      <c r="J305" t="s">
        <v>39</v>
      </c>
      <c r="K305" t="s">
        <v>1459</v>
      </c>
    </row>
    <row r="306" spans="1:11">
      <c r="A306" t="s">
        <v>11</v>
      </c>
      <c r="B306" t="str">
        <f t="shared" si="4"/>
        <v>2.1.1.1.0100102581949</v>
      </c>
      <c r="C306" s="40" t="str">
        <f>_xlfn.XLOOKUP(A306,ctas[Tipo Empleado],ctas[cta])</f>
        <v>2.1.1.1.01</v>
      </c>
      <c r="D306" s="4" t="s">
        <v>2637</v>
      </c>
      <c r="E306" t="s">
        <v>674</v>
      </c>
      <c r="F306" t="s">
        <v>8</v>
      </c>
      <c r="G306" t="s">
        <v>2051</v>
      </c>
      <c r="H306" t="s">
        <v>1746</v>
      </c>
      <c r="I306" t="s">
        <v>3373</v>
      </c>
      <c r="J306" t="s">
        <v>2146</v>
      </c>
      <c r="K306" t="s">
        <v>3414</v>
      </c>
    </row>
    <row r="307" spans="1:11">
      <c r="A307" t="s">
        <v>11</v>
      </c>
      <c r="B307" t="str">
        <f t="shared" si="4"/>
        <v>2.1.1.1.0100102587144</v>
      </c>
      <c r="C307" s="40" t="str">
        <f>_xlfn.XLOOKUP(A307,ctas[Tipo Empleado],ctas[cta])</f>
        <v>2.1.1.1.01</v>
      </c>
      <c r="D307" s="4" t="s">
        <v>1376</v>
      </c>
      <c r="E307" t="s">
        <v>326</v>
      </c>
      <c r="F307" t="s">
        <v>10</v>
      </c>
      <c r="G307" t="s">
        <v>324</v>
      </c>
      <c r="H307" t="s">
        <v>1757</v>
      </c>
      <c r="I307" t="s">
        <v>3373</v>
      </c>
      <c r="J307" t="s">
        <v>39</v>
      </c>
      <c r="K307" t="s">
        <v>1376</v>
      </c>
    </row>
    <row r="308" spans="1:11">
      <c r="A308" t="s">
        <v>11</v>
      </c>
      <c r="B308" t="str">
        <f t="shared" si="4"/>
        <v>2.1.1.1.0100102613379</v>
      </c>
      <c r="C308" s="40" t="str">
        <f>_xlfn.XLOOKUP(A308,ctas[Tipo Empleado],ctas[cta])</f>
        <v>2.1.1.1.01</v>
      </c>
      <c r="D308" s="4" t="s">
        <v>2498</v>
      </c>
      <c r="E308" t="s">
        <v>646</v>
      </c>
      <c r="F308" t="s">
        <v>271</v>
      </c>
      <c r="G308" t="s">
        <v>2051</v>
      </c>
      <c r="H308" t="s">
        <v>1746</v>
      </c>
      <c r="I308" t="s">
        <v>3373</v>
      </c>
      <c r="J308" t="s">
        <v>11</v>
      </c>
      <c r="K308" t="s">
        <v>3414</v>
      </c>
    </row>
    <row r="309" spans="1:11">
      <c r="A309" t="s">
        <v>11</v>
      </c>
      <c r="B309" t="str">
        <f t="shared" si="4"/>
        <v>2.1.1.1.0100102628146</v>
      </c>
      <c r="C309" s="40" t="str">
        <f>_xlfn.XLOOKUP(A309,ctas[Tipo Empleado],ctas[cta])</f>
        <v>2.1.1.1.01</v>
      </c>
      <c r="D309" s="4" t="s">
        <v>1480</v>
      </c>
      <c r="E309" t="s">
        <v>429</v>
      </c>
      <c r="F309" t="s">
        <v>42</v>
      </c>
      <c r="G309" t="s">
        <v>357</v>
      </c>
      <c r="H309" t="s">
        <v>1738</v>
      </c>
      <c r="I309" t="s">
        <v>3372</v>
      </c>
      <c r="J309" t="s">
        <v>39</v>
      </c>
      <c r="K309" t="s">
        <v>1480</v>
      </c>
    </row>
    <row r="310" spans="1:11">
      <c r="A310" t="s">
        <v>11</v>
      </c>
      <c r="B310" t="str">
        <f t="shared" si="4"/>
        <v>2.1.1.1.0100102631660</v>
      </c>
      <c r="C310" s="40" t="str">
        <f>_xlfn.XLOOKUP(A310,ctas[Tipo Empleado],ctas[cta])</f>
        <v>2.1.1.1.01</v>
      </c>
      <c r="D310" s="4" t="s">
        <v>1581</v>
      </c>
      <c r="E310" t="s">
        <v>874</v>
      </c>
      <c r="F310" t="s">
        <v>8</v>
      </c>
      <c r="G310" t="s">
        <v>864</v>
      </c>
      <c r="H310" t="s">
        <v>1741</v>
      </c>
      <c r="I310" t="s">
        <v>3373</v>
      </c>
      <c r="J310" t="s">
        <v>39</v>
      </c>
      <c r="K310" t="s">
        <v>1581</v>
      </c>
    </row>
    <row r="311" spans="1:11">
      <c r="A311" t="s">
        <v>11</v>
      </c>
      <c r="B311" t="str">
        <f t="shared" si="4"/>
        <v>2.1.1.1.0100102632577</v>
      </c>
      <c r="C311" s="40" t="str">
        <f>_xlfn.XLOOKUP(A311,ctas[Tipo Empleado],ctas[cta])</f>
        <v>2.1.1.1.01</v>
      </c>
      <c r="D311" s="4" t="s">
        <v>1637</v>
      </c>
      <c r="E311" t="s">
        <v>130</v>
      </c>
      <c r="F311" t="s">
        <v>27</v>
      </c>
      <c r="G311" t="s">
        <v>109</v>
      </c>
      <c r="H311" t="s">
        <v>1759</v>
      </c>
      <c r="I311" t="s">
        <v>3372</v>
      </c>
      <c r="J311" t="s">
        <v>39</v>
      </c>
      <c r="K311" t="s">
        <v>1637</v>
      </c>
    </row>
    <row r="312" spans="1:11">
      <c r="A312" t="s">
        <v>11</v>
      </c>
      <c r="B312" t="str">
        <f t="shared" si="4"/>
        <v>2.1.1.1.0100102646502</v>
      </c>
      <c r="C312" s="40" t="str">
        <f>_xlfn.XLOOKUP(A312,ctas[Tipo Empleado],ctas[cta])</f>
        <v>2.1.1.1.01</v>
      </c>
      <c r="D312" s="4" t="s">
        <v>2804</v>
      </c>
      <c r="E312" t="s">
        <v>880</v>
      </c>
      <c r="F312" t="s">
        <v>42</v>
      </c>
      <c r="G312" t="s">
        <v>864</v>
      </c>
      <c r="H312" t="s">
        <v>1741</v>
      </c>
      <c r="I312" t="s">
        <v>3372</v>
      </c>
      <c r="J312" t="s">
        <v>2146</v>
      </c>
      <c r="K312" t="s">
        <v>3414</v>
      </c>
    </row>
    <row r="313" spans="1:11">
      <c r="A313" t="s">
        <v>11</v>
      </c>
      <c r="B313" t="str">
        <f t="shared" si="4"/>
        <v>2.1.1.1.0100102648078</v>
      </c>
      <c r="C313" s="40" t="str">
        <f>_xlfn.XLOOKUP(A313,ctas[Tipo Empleado],ctas[cta])</f>
        <v>2.1.1.1.01</v>
      </c>
      <c r="D313" s="4" t="s">
        <v>2367</v>
      </c>
      <c r="E313" t="s">
        <v>738</v>
      </c>
      <c r="F313" t="s">
        <v>8</v>
      </c>
      <c r="G313" t="s">
        <v>731</v>
      </c>
      <c r="H313" t="s">
        <v>1777</v>
      </c>
      <c r="I313" t="s">
        <v>3373</v>
      </c>
      <c r="J313" t="s">
        <v>2146</v>
      </c>
      <c r="K313" t="s">
        <v>3414</v>
      </c>
    </row>
    <row r="314" spans="1:11">
      <c r="A314" t="s">
        <v>11</v>
      </c>
      <c r="B314" t="str">
        <f t="shared" si="4"/>
        <v>2.1.1.1.0100102741501</v>
      </c>
      <c r="C314" s="40" t="str">
        <f>_xlfn.XLOOKUP(A314,ctas[Tipo Empleado],ctas[cta])</f>
        <v>2.1.1.1.01</v>
      </c>
      <c r="D314" s="4" t="s">
        <v>2925</v>
      </c>
      <c r="E314" t="s">
        <v>99</v>
      </c>
      <c r="F314" t="s">
        <v>8</v>
      </c>
      <c r="G314" t="s">
        <v>76</v>
      </c>
      <c r="H314" t="s">
        <v>1753</v>
      </c>
      <c r="I314" t="s">
        <v>3373</v>
      </c>
      <c r="J314" t="s">
        <v>2146</v>
      </c>
      <c r="K314" t="s">
        <v>3414</v>
      </c>
    </row>
    <row r="315" spans="1:11">
      <c r="A315" t="s">
        <v>11</v>
      </c>
      <c r="B315" t="str">
        <f t="shared" si="4"/>
        <v>2.1.1.1.0100102760501</v>
      </c>
      <c r="C315" s="40" t="str">
        <f>_xlfn.XLOOKUP(A315,ctas[Tipo Empleado],ctas[cta])</f>
        <v>2.1.1.1.01</v>
      </c>
      <c r="D315" s="4" t="s">
        <v>1447</v>
      </c>
      <c r="E315" t="s">
        <v>995</v>
      </c>
      <c r="F315" t="s">
        <v>931</v>
      </c>
      <c r="G315" t="s">
        <v>996</v>
      </c>
      <c r="H315" t="s">
        <v>1786</v>
      </c>
      <c r="I315" t="s">
        <v>3373</v>
      </c>
      <c r="J315" t="s">
        <v>39</v>
      </c>
      <c r="K315" t="s">
        <v>1447</v>
      </c>
    </row>
    <row r="316" spans="1:11">
      <c r="A316" t="s">
        <v>11</v>
      </c>
      <c r="B316" t="str">
        <f t="shared" si="4"/>
        <v>2.1.1.1.0100102808805</v>
      </c>
      <c r="C316" s="40" t="str">
        <f>_xlfn.XLOOKUP(A316,ctas[Tipo Empleado],ctas[cta])</f>
        <v>2.1.1.1.01</v>
      </c>
      <c r="D316" s="4" t="s">
        <v>1592</v>
      </c>
      <c r="E316" t="s">
        <v>897</v>
      </c>
      <c r="F316" t="s">
        <v>30</v>
      </c>
      <c r="G316" t="s">
        <v>864</v>
      </c>
      <c r="H316" t="s">
        <v>1741</v>
      </c>
      <c r="I316" t="s">
        <v>3372</v>
      </c>
      <c r="J316" t="s">
        <v>39</v>
      </c>
      <c r="K316" t="s">
        <v>1592</v>
      </c>
    </row>
    <row r="317" spans="1:11">
      <c r="A317" t="s">
        <v>11</v>
      </c>
      <c r="B317" t="str">
        <f t="shared" si="4"/>
        <v>2.1.1.1.0100102830049</v>
      </c>
      <c r="C317" s="40" t="str">
        <f>_xlfn.XLOOKUP(A317,ctas[Tipo Empleado],ctas[cta])</f>
        <v>2.1.1.1.01</v>
      </c>
      <c r="D317" s="4" t="s">
        <v>1636</v>
      </c>
      <c r="E317" t="s">
        <v>126</v>
      </c>
      <c r="F317" t="s">
        <v>113</v>
      </c>
      <c r="G317" t="s">
        <v>109</v>
      </c>
      <c r="H317" t="s">
        <v>1759</v>
      </c>
      <c r="I317" t="s">
        <v>3372</v>
      </c>
      <c r="J317" t="s">
        <v>39</v>
      </c>
      <c r="K317" t="s">
        <v>1636</v>
      </c>
    </row>
    <row r="318" spans="1:11">
      <c r="A318" t="s">
        <v>11</v>
      </c>
      <c r="B318" t="str">
        <f t="shared" si="4"/>
        <v>2.1.1.1.0100102830890</v>
      </c>
      <c r="C318" s="40" t="str">
        <f>_xlfn.XLOOKUP(A318,ctas[Tipo Empleado],ctas[cta])</f>
        <v>2.1.1.1.01</v>
      </c>
      <c r="D318" s="4" t="s">
        <v>2207</v>
      </c>
      <c r="E318" t="s">
        <v>1339</v>
      </c>
      <c r="F318" t="s">
        <v>8</v>
      </c>
      <c r="G318" t="s">
        <v>1163</v>
      </c>
      <c r="H318" t="s">
        <v>1748</v>
      </c>
      <c r="I318" t="s">
        <v>3373</v>
      </c>
      <c r="J318" t="s">
        <v>2146</v>
      </c>
      <c r="K318" t="s">
        <v>3414</v>
      </c>
    </row>
    <row r="319" spans="1:11">
      <c r="A319" t="s">
        <v>11</v>
      </c>
      <c r="B319" t="str">
        <f t="shared" si="4"/>
        <v>2.1.1.1.0100102831237</v>
      </c>
      <c r="C319" s="40" t="str">
        <f>_xlfn.XLOOKUP(A319,ctas[Tipo Empleado],ctas[cta])</f>
        <v>2.1.1.1.01</v>
      </c>
      <c r="D319" s="4" t="s">
        <v>2782</v>
      </c>
      <c r="E319" t="s">
        <v>75</v>
      </c>
      <c r="F319" t="s">
        <v>61</v>
      </c>
      <c r="G319" t="s">
        <v>76</v>
      </c>
      <c r="H319" t="s">
        <v>1753</v>
      </c>
      <c r="I319" t="s">
        <v>3372</v>
      </c>
      <c r="J319" t="s">
        <v>11</v>
      </c>
      <c r="K319" t="s">
        <v>3414</v>
      </c>
    </row>
    <row r="320" spans="1:11">
      <c r="A320" t="s">
        <v>11</v>
      </c>
      <c r="B320" t="str">
        <f t="shared" si="4"/>
        <v>2.1.1.1.0100102872660</v>
      </c>
      <c r="C320" s="40" t="str">
        <f>_xlfn.XLOOKUP(A320,ctas[Tipo Empleado],ctas[cta])</f>
        <v>2.1.1.1.01</v>
      </c>
      <c r="D320" s="4" t="s">
        <v>2385</v>
      </c>
      <c r="E320" t="s">
        <v>978</v>
      </c>
      <c r="F320" t="s">
        <v>979</v>
      </c>
      <c r="G320" t="s">
        <v>2052</v>
      </c>
      <c r="H320" t="s">
        <v>1737</v>
      </c>
      <c r="I320" t="s">
        <v>3373</v>
      </c>
      <c r="J320" t="s">
        <v>11</v>
      </c>
      <c r="K320" t="s">
        <v>3414</v>
      </c>
    </row>
    <row r="321" spans="1:11">
      <c r="A321" t="s">
        <v>11</v>
      </c>
      <c r="B321" t="str">
        <f t="shared" si="4"/>
        <v>2.1.1.1.0100102893476</v>
      </c>
      <c r="C321" s="40" t="str">
        <f>_xlfn.XLOOKUP(A321,ctas[Tipo Empleado],ctas[cta])</f>
        <v>2.1.1.1.01</v>
      </c>
      <c r="D321" s="4" t="s">
        <v>2278</v>
      </c>
      <c r="E321" t="s">
        <v>1808</v>
      </c>
      <c r="F321" t="s">
        <v>103</v>
      </c>
      <c r="G321" t="s">
        <v>301</v>
      </c>
      <c r="H321" t="s">
        <v>1736</v>
      </c>
      <c r="I321" t="s">
        <v>3372</v>
      </c>
      <c r="J321" t="s">
        <v>11</v>
      </c>
      <c r="K321" t="s">
        <v>3414</v>
      </c>
    </row>
    <row r="322" spans="1:11">
      <c r="A322" t="s">
        <v>11</v>
      </c>
      <c r="B322" t="str">
        <f t="shared" si="4"/>
        <v>2.1.1.1.0100102901402</v>
      </c>
      <c r="C322" s="40" t="str">
        <f>_xlfn.XLOOKUP(A322,ctas[Tipo Empleado],ctas[cta])</f>
        <v>2.1.1.1.01</v>
      </c>
      <c r="D322" s="4" t="s">
        <v>2639</v>
      </c>
      <c r="E322" t="s">
        <v>516</v>
      </c>
      <c r="F322" t="s">
        <v>220</v>
      </c>
      <c r="G322" t="s">
        <v>357</v>
      </c>
      <c r="H322" t="s">
        <v>1738</v>
      </c>
      <c r="I322" t="s">
        <v>3373</v>
      </c>
      <c r="J322" t="s">
        <v>11</v>
      </c>
      <c r="K322" t="s">
        <v>3414</v>
      </c>
    </row>
    <row r="323" spans="1:11">
      <c r="A323" t="s">
        <v>11</v>
      </c>
      <c r="B323" t="str">
        <f t="shared" ref="B323:B386" si="5">C323&amp;D323</f>
        <v>2.1.1.1.0100102920360</v>
      </c>
      <c r="C323" s="40" t="str">
        <f>_xlfn.XLOOKUP(A323,ctas[Tipo Empleado],ctas[cta])</f>
        <v>2.1.1.1.01</v>
      </c>
      <c r="D323" s="4" t="s">
        <v>2379</v>
      </c>
      <c r="E323" t="s">
        <v>742</v>
      </c>
      <c r="F323" t="s">
        <v>8</v>
      </c>
      <c r="G323" t="s">
        <v>731</v>
      </c>
      <c r="H323" t="s">
        <v>1777</v>
      </c>
      <c r="I323" t="s">
        <v>3373</v>
      </c>
      <c r="J323" t="s">
        <v>2146</v>
      </c>
      <c r="K323" t="s">
        <v>3414</v>
      </c>
    </row>
    <row r="324" spans="1:11">
      <c r="A324" t="s">
        <v>11</v>
      </c>
      <c r="B324" t="str">
        <f t="shared" si="5"/>
        <v>2.1.1.1.0100102949773</v>
      </c>
      <c r="C324" s="40" t="str">
        <f>_xlfn.XLOOKUP(A324,ctas[Tipo Empleado],ctas[cta])</f>
        <v>2.1.1.1.01</v>
      </c>
      <c r="D324" s="4" t="s">
        <v>2678</v>
      </c>
      <c r="E324" t="s">
        <v>687</v>
      </c>
      <c r="F324" t="s">
        <v>688</v>
      </c>
      <c r="G324" t="s">
        <v>2051</v>
      </c>
      <c r="H324" t="s">
        <v>1746</v>
      </c>
      <c r="I324" t="s">
        <v>3372</v>
      </c>
      <c r="J324" t="s">
        <v>11</v>
      </c>
      <c r="K324" t="s">
        <v>3414</v>
      </c>
    </row>
    <row r="325" spans="1:11">
      <c r="A325" t="s">
        <v>11</v>
      </c>
      <c r="B325" t="str">
        <f t="shared" si="5"/>
        <v>2.1.1.1.0100102979663</v>
      </c>
      <c r="C325" s="40" t="str">
        <f>_xlfn.XLOOKUP(A325,ctas[Tipo Empleado],ctas[cta])</f>
        <v>2.1.1.1.01</v>
      </c>
      <c r="D325" s="4" t="s">
        <v>2504</v>
      </c>
      <c r="E325" t="s">
        <v>390</v>
      </c>
      <c r="F325" t="s">
        <v>8</v>
      </c>
      <c r="G325" t="s">
        <v>357</v>
      </c>
      <c r="H325" t="s">
        <v>1738</v>
      </c>
      <c r="I325" t="s">
        <v>3373</v>
      </c>
      <c r="J325" t="s">
        <v>2146</v>
      </c>
      <c r="K325" t="s">
        <v>3414</v>
      </c>
    </row>
    <row r="326" spans="1:11">
      <c r="A326" t="s">
        <v>11</v>
      </c>
      <c r="B326" t="str">
        <f t="shared" si="5"/>
        <v>2.1.1.1.0100103001962</v>
      </c>
      <c r="C326" s="40" t="str">
        <f>_xlfn.XLOOKUP(A326,ctas[Tipo Empleado],ctas[cta])</f>
        <v>2.1.1.1.01</v>
      </c>
      <c r="D326" s="4" t="s">
        <v>2274</v>
      </c>
      <c r="E326" t="s">
        <v>1167</v>
      </c>
      <c r="F326" t="s">
        <v>139</v>
      </c>
      <c r="G326" t="s">
        <v>623</v>
      </c>
      <c r="H326" t="s">
        <v>1767</v>
      </c>
      <c r="I326" t="s">
        <v>3372</v>
      </c>
      <c r="J326" t="s">
        <v>2146</v>
      </c>
      <c r="K326" t="s">
        <v>3414</v>
      </c>
    </row>
    <row r="327" spans="1:11">
      <c r="A327" t="s">
        <v>11</v>
      </c>
      <c r="B327" t="str">
        <f t="shared" si="5"/>
        <v>2.1.1.1.0100103018289</v>
      </c>
      <c r="C327" s="40" t="str">
        <f>_xlfn.XLOOKUP(A327,ctas[Tipo Empleado],ctas[cta])</f>
        <v>2.1.1.1.01</v>
      </c>
      <c r="D327" s="4" t="s">
        <v>2891</v>
      </c>
      <c r="E327" t="s">
        <v>181</v>
      </c>
      <c r="F327" t="s">
        <v>182</v>
      </c>
      <c r="G327" t="s">
        <v>2050</v>
      </c>
      <c r="H327" t="s">
        <v>1752</v>
      </c>
      <c r="I327" t="s">
        <v>3372</v>
      </c>
      <c r="J327" t="s">
        <v>11</v>
      </c>
      <c r="K327" t="s">
        <v>3414</v>
      </c>
    </row>
    <row r="328" spans="1:11">
      <c r="A328" t="s">
        <v>11</v>
      </c>
      <c r="B328" t="str">
        <f t="shared" si="5"/>
        <v>2.1.1.1.0100103019600</v>
      </c>
      <c r="C328" s="40" t="str">
        <f>_xlfn.XLOOKUP(A328,ctas[Tipo Empleado],ctas[cta])</f>
        <v>2.1.1.1.01</v>
      </c>
      <c r="D328" s="4" t="s">
        <v>1587</v>
      </c>
      <c r="E328" t="s">
        <v>885</v>
      </c>
      <c r="F328" t="s">
        <v>886</v>
      </c>
      <c r="G328" t="s">
        <v>864</v>
      </c>
      <c r="H328" t="s">
        <v>1741</v>
      </c>
      <c r="I328" t="s">
        <v>3372</v>
      </c>
      <c r="J328" t="s">
        <v>39</v>
      </c>
      <c r="K328" t="s">
        <v>1587</v>
      </c>
    </row>
    <row r="329" spans="1:11">
      <c r="A329" t="s">
        <v>11</v>
      </c>
      <c r="B329" t="str">
        <f t="shared" si="5"/>
        <v>2.1.1.1.0100103022125</v>
      </c>
      <c r="C329" s="40" t="str">
        <f>_xlfn.XLOOKUP(A329,ctas[Tipo Empleado],ctas[cta])</f>
        <v>2.1.1.1.01</v>
      </c>
      <c r="D329" s="4" t="s">
        <v>1385</v>
      </c>
      <c r="E329" t="s">
        <v>309</v>
      </c>
      <c r="F329" t="s">
        <v>303</v>
      </c>
      <c r="G329" t="s">
        <v>301</v>
      </c>
      <c r="H329" t="s">
        <v>1736</v>
      </c>
      <c r="I329" t="s">
        <v>3372</v>
      </c>
      <c r="J329" t="s">
        <v>39</v>
      </c>
      <c r="K329" t="s">
        <v>1385</v>
      </c>
    </row>
    <row r="330" spans="1:11">
      <c r="A330" t="s">
        <v>11</v>
      </c>
      <c r="B330" t="str">
        <f t="shared" si="5"/>
        <v>2.1.1.1.0100103025771</v>
      </c>
      <c r="C330" s="40" t="str">
        <f>_xlfn.XLOOKUP(A330,ctas[Tipo Empleado],ctas[cta])</f>
        <v>2.1.1.1.01</v>
      </c>
      <c r="D330" s="4" t="s">
        <v>1532</v>
      </c>
      <c r="E330" t="s">
        <v>2092</v>
      </c>
      <c r="F330" t="s">
        <v>15</v>
      </c>
      <c r="G330" t="s">
        <v>357</v>
      </c>
      <c r="H330" t="s">
        <v>1738</v>
      </c>
      <c r="I330" t="s">
        <v>3372</v>
      </c>
      <c r="J330" t="s">
        <v>39</v>
      </c>
      <c r="K330" t="s">
        <v>1532</v>
      </c>
    </row>
    <row r="331" spans="1:11">
      <c r="A331" t="s">
        <v>11</v>
      </c>
      <c r="B331" t="str">
        <f t="shared" si="5"/>
        <v>2.1.1.1.0100103062444</v>
      </c>
      <c r="C331" s="40" t="str">
        <f>_xlfn.XLOOKUP(A331,ctas[Tipo Empleado],ctas[cta])</f>
        <v>2.1.1.1.01</v>
      </c>
      <c r="D331" s="4" t="s">
        <v>1372</v>
      </c>
      <c r="E331" t="s">
        <v>204</v>
      </c>
      <c r="F331" t="s">
        <v>205</v>
      </c>
      <c r="G331" t="s">
        <v>202</v>
      </c>
      <c r="H331" t="s">
        <v>1781</v>
      </c>
      <c r="I331" t="s">
        <v>3372</v>
      </c>
      <c r="J331" t="s">
        <v>39</v>
      </c>
      <c r="K331" t="s">
        <v>1372</v>
      </c>
    </row>
    <row r="332" spans="1:11">
      <c r="A332" t="s">
        <v>11</v>
      </c>
      <c r="B332" t="str">
        <f t="shared" si="5"/>
        <v>2.1.1.1.0100103106258</v>
      </c>
      <c r="C332" s="40" t="str">
        <f>_xlfn.XLOOKUP(A332,ctas[Tipo Empleado],ctas[cta])</f>
        <v>2.1.1.1.01</v>
      </c>
      <c r="D332" s="4" t="s">
        <v>2235</v>
      </c>
      <c r="E332" t="s">
        <v>752</v>
      </c>
      <c r="F332" t="s">
        <v>139</v>
      </c>
      <c r="G332" t="s">
        <v>748</v>
      </c>
      <c r="H332" t="s">
        <v>1740</v>
      </c>
      <c r="I332" t="s">
        <v>3372</v>
      </c>
      <c r="J332" t="s">
        <v>2146</v>
      </c>
      <c r="K332" t="s">
        <v>3414</v>
      </c>
    </row>
    <row r="333" spans="1:11">
      <c r="A333" t="s">
        <v>11</v>
      </c>
      <c r="B333" t="str">
        <f t="shared" si="5"/>
        <v>2.1.1.1.0100103160826</v>
      </c>
      <c r="C333" s="40" t="str">
        <f>_xlfn.XLOOKUP(A333,ctas[Tipo Empleado],ctas[cta])</f>
        <v>2.1.1.1.01</v>
      </c>
      <c r="D333" s="4" t="s">
        <v>1561</v>
      </c>
      <c r="E333" t="s">
        <v>599</v>
      </c>
      <c r="F333" t="s">
        <v>488</v>
      </c>
      <c r="G333" t="s">
        <v>357</v>
      </c>
      <c r="H333" t="s">
        <v>1738</v>
      </c>
      <c r="I333" t="s">
        <v>3373</v>
      </c>
      <c r="J333" t="s">
        <v>39</v>
      </c>
      <c r="K333" t="s">
        <v>1561</v>
      </c>
    </row>
    <row r="334" spans="1:11">
      <c r="A334" t="s">
        <v>11</v>
      </c>
      <c r="B334" t="str">
        <f t="shared" si="5"/>
        <v>2.1.1.1.0100103179735</v>
      </c>
      <c r="C334" s="40" t="str">
        <f>_xlfn.XLOOKUP(A334,ctas[Tipo Empleado],ctas[cta])</f>
        <v>2.1.1.1.01</v>
      </c>
      <c r="D334" s="4" t="s">
        <v>3381</v>
      </c>
      <c r="E334" t="s">
        <v>3401</v>
      </c>
      <c r="F334" t="s">
        <v>32</v>
      </c>
      <c r="G334" t="s">
        <v>999</v>
      </c>
      <c r="H334" t="s">
        <v>1779</v>
      </c>
      <c r="I334" t="s">
        <v>3373</v>
      </c>
      <c r="J334" t="s">
        <v>11</v>
      </c>
      <c r="K334" t="s">
        <v>3414</v>
      </c>
    </row>
    <row r="335" spans="1:11">
      <c r="A335" t="s">
        <v>11</v>
      </c>
      <c r="B335" t="str">
        <f t="shared" si="5"/>
        <v>2.1.1.1.0100103194387</v>
      </c>
      <c r="C335" s="40" t="str">
        <f>_xlfn.XLOOKUP(A335,ctas[Tipo Empleado],ctas[cta])</f>
        <v>2.1.1.1.01</v>
      </c>
      <c r="D335" s="4" t="s">
        <v>2448</v>
      </c>
      <c r="E335" t="s">
        <v>986</v>
      </c>
      <c r="F335" t="s">
        <v>325</v>
      </c>
      <c r="G335" t="s">
        <v>2052</v>
      </c>
      <c r="H335" t="s">
        <v>1737</v>
      </c>
      <c r="I335" t="s">
        <v>3373</v>
      </c>
      <c r="J335" t="s">
        <v>11</v>
      </c>
      <c r="K335" t="s">
        <v>3414</v>
      </c>
    </row>
    <row r="336" spans="1:11">
      <c r="A336" t="s">
        <v>11</v>
      </c>
      <c r="B336" t="str">
        <f t="shared" si="5"/>
        <v>2.1.1.1.0100103260014</v>
      </c>
      <c r="C336" s="40" t="str">
        <f>_xlfn.XLOOKUP(A336,ctas[Tipo Empleado],ctas[cta])</f>
        <v>2.1.1.1.01</v>
      </c>
      <c r="D336" s="4" t="s">
        <v>2866</v>
      </c>
      <c r="E336" t="s">
        <v>86</v>
      </c>
      <c r="F336" t="s">
        <v>87</v>
      </c>
      <c r="G336" t="s">
        <v>76</v>
      </c>
      <c r="H336" t="s">
        <v>1753</v>
      </c>
      <c r="I336" t="s">
        <v>3372</v>
      </c>
      <c r="J336" t="s">
        <v>11</v>
      </c>
      <c r="K336" t="s">
        <v>3414</v>
      </c>
    </row>
    <row r="337" spans="1:11">
      <c r="A337" t="s">
        <v>11</v>
      </c>
      <c r="B337" t="str">
        <f t="shared" si="5"/>
        <v>2.1.1.1.0100103308706</v>
      </c>
      <c r="C337" s="40" t="str">
        <f>_xlfn.XLOOKUP(A337,ctas[Tipo Empleado],ctas[cta])</f>
        <v>2.1.1.1.01</v>
      </c>
      <c r="D337" s="4" t="s">
        <v>1551</v>
      </c>
      <c r="E337" t="s">
        <v>842</v>
      </c>
      <c r="F337" t="s">
        <v>136</v>
      </c>
      <c r="G337" t="s">
        <v>357</v>
      </c>
      <c r="H337" t="s">
        <v>1738</v>
      </c>
      <c r="I337" t="s">
        <v>3373</v>
      </c>
      <c r="J337" t="s">
        <v>39</v>
      </c>
      <c r="K337" t="s">
        <v>1551</v>
      </c>
    </row>
    <row r="338" spans="1:11">
      <c r="A338" t="s">
        <v>11</v>
      </c>
      <c r="B338" t="str">
        <f t="shared" si="5"/>
        <v>2.1.1.1.0100103328365</v>
      </c>
      <c r="C338" s="40" t="str">
        <f>_xlfn.XLOOKUP(A338,ctas[Tipo Empleado],ctas[cta])</f>
        <v>2.1.1.1.01</v>
      </c>
      <c r="D338" s="4" t="s">
        <v>1365</v>
      </c>
      <c r="E338" t="s">
        <v>1001</v>
      </c>
      <c r="F338" t="s">
        <v>1002</v>
      </c>
      <c r="G338" t="s">
        <v>999</v>
      </c>
      <c r="H338" t="s">
        <v>1779</v>
      </c>
      <c r="I338" t="s">
        <v>3373</v>
      </c>
      <c r="J338" t="s">
        <v>39</v>
      </c>
      <c r="K338" t="s">
        <v>1365</v>
      </c>
    </row>
    <row r="339" spans="1:11">
      <c r="A339" t="s">
        <v>11</v>
      </c>
      <c r="B339" t="str">
        <f t="shared" si="5"/>
        <v>2.1.1.1.0100103388179</v>
      </c>
      <c r="C339" s="40" t="str">
        <f>_xlfn.XLOOKUP(A339,ctas[Tipo Empleado],ctas[cta])</f>
        <v>2.1.1.1.01</v>
      </c>
      <c r="D339" s="4" t="s">
        <v>2614</v>
      </c>
      <c r="E339" t="s">
        <v>491</v>
      </c>
      <c r="F339" t="s">
        <v>416</v>
      </c>
      <c r="G339" t="s">
        <v>357</v>
      </c>
      <c r="H339" t="s">
        <v>1738</v>
      </c>
      <c r="I339" t="s">
        <v>3372</v>
      </c>
      <c r="J339" t="s">
        <v>39</v>
      </c>
      <c r="K339" t="s">
        <v>2614</v>
      </c>
    </row>
    <row r="340" spans="1:11">
      <c r="A340" t="s">
        <v>11</v>
      </c>
      <c r="B340" t="str">
        <f t="shared" si="5"/>
        <v>2.1.1.1.0100103394441</v>
      </c>
      <c r="C340" s="40" t="str">
        <f>_xlfn.XLOOKUP(A340,ctas[Tipo Empleado],ctas[cta])</f>
        <v>2.1.1.1.01</v>
      </c>
      <c r="D340" s="4" t="s">
        <v>1589</v>
      </c>
      <c r="E340" t="s">
        <v>81</v>
      </c>
      <c r="F340" t="s">
        <v>82</v>
      </c>
      <c r="G340" t="s">
        <v>76</v>
      </c>
      <c r="H340" t="s">
        <v>1753</v>
      </c>
      <c r="I340" t="s">
        <v>3373</v>
      </c>
      <c r="J340" t="s">
        <v>39</v>
      </c>
      <c r="K340" t="s">
        <v>1589</v>
      </c>
    </row>
    <row r="341" spans="1:11">
      <c r="A341" t="s">
        <v>11</v>
      </c>
      <c r="B341" t="str">
        <f t="shared" si="5"/>
        <v>2.1.1.1.0100103417192</v>
      </c>
      <c r="C341" s="40" t="str">
        <f>_xlfn.XLOOKUP(A341,ctas[Tipo Empleado],ctas[cta])</f>
        <v>2.1.1.1.01</v>
      </c>
      <c r="D341" s="4" t="s">
        <v>1423</v>
      </c>
      <c r="E341" t="s">
        <v>832</v>
      </c>
      <c r="F341" t="s">
        <v>134</v>
      </c>
      <c r="G341" t="s">
        <v>1163</v>
      </c>
      <c r="H341" t="s">
        <v>1748</v>
      </c>
      <c r="I341" t="s">
        <v>3372</v>
      </c>
      <c r="J341" t="s">
        <v>39</v>
      </c>
      <c r="K341" t="s">
        <v>1423</v>
      </c>
    </row>
    <row r="342" spans="1:11">
      <c r="A342" t="s">
        <v>11</v>
      </c>
      <c r="B342" t="str">
        <f t="shared" si="5"/>
        <v>2.1.1.1.0100103473112</v>
      </c>
      <c r="C342" s="40" t="str">
        <f>_xlfn.XLOOKUP(A342,ctas[Tipo Empleado],ctas[cta])</f>
        <v>2.1.1.1.01</v>
      </c>
      <c r="D342" s="4" t="s">
        <v>1522</v>
      </c>
      <c r="E342" t="s">
        <v>532</v>
      </c>
      <c r="F342" t="s">
        <v>27</v>
      </c>
      <c r="G342" t="s">
        <v>357</v>
      </c>
      <c r="H342" t="s">
        <v>1738</v>
      </c>
      <c r="I342" t="s">
        <v>3373</v>
      </c>
      <c r="J342" t="s">
        <v>39</v>
      </c>
      <c r="K342" t="s">
        <v>1522</v>
      </c>
    </row>
    <row r="343" spans="1:11">
      <c r="A343" t="s">
        <v>11</v>
      </c>
      <c r="B343" t="str">
        <f t="shared" si="5"/>
        <v>2.1.1.1.0100103528899</v>
      </c>
      <c r="C343" s="40" t="str">
        <f>_xlfn.XLOOKUP(A343,ctas[Tipo Empleado],ctas[cta])</f>
        <v>2.1.1.1.01</v>
      </c>
      <c r="D343" s="4" t="s">
        <v>2647</v>
      </c>
      <c r="E343" t="s">
        <v>676</v>
      </c>
      <c r="F343" t="s">
        <v>27</v>
      </c>
      <c r="G343" t="s">
        <v>2051</v>
      </c>
      <c r="H343" t="s">
        <v>1746</v>
      </c>
      <c r="I343" t="s">
        <v>3372</v>
      </c>
      <c r="J343" t="s">
        <v>39</v>
      </c>
      <c r="K343" t="s">
        <v>2647</v>
      </c>
    </row>
    <row r="344" spans="1:11">
      <c r="A344" t="s">
        <v>11</v>
      </c>
      <c r="B344" t="str">
        <f t="shared" si="5"/>
        <v>2.1.1.1.0100103528907</v>
      </c>
      <c r="C344" s="40" t="str">
        <f>_xlfn.XLOOKUP(A344,ctas[Tipo Empleado],ctas[cta])</f>
        <v>2.1.1.1.01</v>
      </c>
      <c r="D344" s="4" t="s">
        <v>1384</v>
      </c>
      <c r="E344" t="s">
        <v>734</v>
      </c>
      <c r="F344" t="s">
        <v>8</v>
      </c>
      <c r="G344" t="s">
        <v>731</v>
      </c>
      <c r="H344" t="s">
        <v>1777</v>
      </c>
      <c r="I344" t="s">
        <v>3373</v>
      </c>
      <c r="J344" t="s">
        <v>39</v>
      </c>
      <c r="K344" t="s">
        <v>1384</v>
      </c>
    </row>
    <row r="345" spans="1:11">
      <c r="A345" t="s">
        <v>11</v>
      </c>
      <c r="B345" t="str">
        <f t="shared" si="5"/>
        <v>2.1.1.1.0100103551602</v>
      </c>
      <c r="C345" s="40" t="str">
        <f>_xlfn.XLOOKUP(A345,ctas[Tipo Empleado],ctas[cta])</f>
        <v>2.1.1.1.01</v>
      </c>
      <c r="D345" s="4" t="s">
        <v>2336</v>
      </c>
      <c r="E345" t="s">
        <v>1016</v>
      </c>
      <c r="F345" t="s">
        <v>8</v>
      </c>
      <c r="G345" t="s">
        <v>999</v>
      </c>
      <c r="H345" t="s">
        <v>1779</v>
      </c>
      <c r="I345" t="s">
        <v>3373</v>
      </c>
      <c r="J345" t="s">
        <v>2146</v>
      </c>
      <c r="K345" t="s">
        <v>3414</v>
      </c>
    </row>
    <row r="346" spans="1:11">
      <c r="A346" t="s">
        <v>11</v>
      </c>
      <c r="B346" t="str">
        <f t="shared" si="5"/>
        <v>2.1.1.1.0100103593034</v>
      </c>
      <c r="C346" s="40" t="str">
        <f>_xlfn.XLOOKUP(A346,ctas[Tipo Empleado],ctas[cta])</f>
        <v>2.1.1.1.01</v>
      </c>
      <c r="D346" s="4" t="s">
        <v>1634</v>
      </c>
      <c r="E346" t="s">
        <v>119</v>
      </c>
      <c r="F346" t="s">
        <v>120</v>
      </c>
      <c r="G346" t="s">
        <v>109</v>
      </c>
      <c r="H346" t="s">
        <v>1759</v>
      </c>
      <c r="I346" t="s">
        <v>3373</v>
      </c>
      <c r="J346" t="s">
        <v>39</v>
      </c>
      <c r="K346" t="s">
        <v>1634</v>
      </c>
    </row>
    <row r="347" spans="1:11">
      <c r="A347" t="s">
        <v>11</v>
      </c>
      <c r="B347" t="str">
        <f t="shared" si="5"/>
        <v>2.1.1.1.0100103601357</v>
      </c>
      <c r="C347" s="40" t="str">
        <f>_xlfn.XLOOKUP(A347,ctas[Tipo Empleado],ctas[cta])</f>
        <v>2.1.1.1.01</v>
      </c>
      <c r="D347" s="4" t="s">
        <v>1397</v>
      </c>
      <c r="E347" t="s">
        <v>820</v>
      </c>
      <c r="F347" t="s">
        <v>27</v>
      </c>
      <c r="G347" t="s">
        <v>1163</v>
      </c>
      <c r="H347" t="s">
        <v>1748</v>
      </c>
      <c r="I347" t="s">
        <v>3372</v>
      </c>
      <c r="J347" t="s">
        <v>39</v>
      </c>
      <c r="K347" t="s">
        <v>1397</v>
      </c>
    </row>
    <row r="348" spans="1:11">
      <c r="A348" t="s">
        <v>11</v>
      </c>
      <c r="B348" t="str">
        <f t="shared" si="5"/>
        <v>2.1.1.1.0100103601977</v>
      </c>
      <c r="C348" s="40" t="str">
        <f>_xlfn.XLOOKUP(A348,ctas[Tipo Empleado],ctas[cta])</f>
        <v>2.1.1.1.01</v>
      </c>
      <c r="D348" s="4" t="s">
        <v>1603</v>
      </c>
      <c r="E348" t="s">
        <v>88</v>
      </c>
      <c r="F348" t="s">
        <v>89</v>
      </c>
      <c r="G348" t="s">
        <v>76</v>
      </c>
      <c r="H348" t="s">
        <v>1753</v>
      </c>
      <c r="I348" t="s">
        <v>3372</v>
      </c>
      <c r="J348" t="s">
        <v>39</v>
      </c>
      <c r="K348" t="s">
        <v>1603</v>
      </c>
    </row>
    <row r="349" spans="1:11">
      <c r="A349" t="s">
        <v>11</v>
      </c>
      <c r="B349" t="str">
        <f t="shared" si="5"/>
        <v>2.1.1.1.0100103603015</v>
      </c>
      <c r="C349" s="40" t="str">
        <f>_xlfn.XLOOKUP(A349,ctas[Tipo Empleado],ctas[cta])</f>
        <v>2.1.1.1.01</v>
      </c>
      <c r="D349" s="4" t="s">
        <v>2369</v>
      </c>
      <c r="E349" t="s">
        <v>1022</v>
      </c>
      <c r="F349" t="s">
        <v>478</v>
      </c>
      <c r="G349" t="s">
        <v>999</v>
      </c>
      <c r="H349" t="s">
        <v>1779</v>
      </c>
      <c r="I349" t="s">
        <v>3372</v>
      </c>
      <c r="J349" t="s">
        <v>11</v>
      </c>
      <c r="K349" t="s">
        <v>3414</v>
      </c>
    </row>
    <row r="350" spans="1:11">
      <c r="A350" t="s">
        <v>11</v>
      </c>
      <c r="B350" t="str">
        <f t="shared" si="5"/>
        <v>2.1.1.1.0100103649000</v>
      </c>
      <c r="C350" s="40" t="str">
        <f>_xlfn.XLOOKUP(A350,ctas[Tipo Empleado],ctas[cta])</f>
        <v>2.1.1.1.01</v>
      </c>
      <c r="D350" s="4" t="s">
        <v>2283</v>
      </c>
      <c r="E350" t="s">
        <v>814</v>
      </c>
      <c r="F350" t="s">
        <v>42</v>
      </c>
      <c r="G350" t="s">
        <v>1163</v>
      </c>
      <c r="H350" t="s">
        <v>1748</v>
      </c>
      <c r="I350" t="s">
        <v>3372</v>
      </c>
      <c r="J350" t="s">
        <v>2146</v>
      </c>
      <c r="K350" t="s">
        <v>3414</v>
      </c>
    </row>
    <row r="351" spans="1:11">
      <c r="A351" t="s">
        <v>11</v>
      </c>
      <c r="B351" t="str">
        <f t="shared" si="5"/>
        <v>2.1.1.1.0100103693826</v>
      </c>
      <c r="C351" s="40" t="str">
        <f>_xlfn.XLOOKUP(A351,ctas[Tipo Empleado],ctas[cta])</f>
        <v>2.1.1.1.01</v>
      </c>
      <c r="D351" s="4" t="s">
        <v>2921</v>
      </c>
      <c r="E351" t="s">
        <v>97</v>
      </c>
      <c r="F351" t="s">
        <v>98</v>
      </c>
      <c r="G351" t="s">
        <v>76</v>
      </c>
      <c r="H351" t="s">
        <v>1753</v>
      </c>
      <c r="I351" t="s">
        <v>3372</v>
      </c>
      <c r="J351" t="s">
        <v>2146</v>
      </c>
      <c r="K351" t="s">
        <v>3414</v>
      </c>
    </row>
    <row r="352" spans="1:11">
      <c r="A352" t="s">
        <v>11</v>
      </c>
      <c r="B352" t="str">
        <f t="shared" si="5"/>
        <v>2.1.1.1.0100103783510</v>
      </c>
      <c r="C352" s="40" t="str">
        <f>_xlfn.XLOOKUP(A352,ctas[Tipo Empleado],ctas[cta])</f>
        <v>2.1.1.1.01</v>
      </c>
      <c r="D352" s="4" t="s">
        <v>1628</v>
      </c>
      <c r="E352" t="s">
        <v>102</v>
      </c>
      <c r="F352" t="s">
        <v>103</v>
      </c>
      <c r="G352" t="s">
        <v>76</v>
      </c>
      <c r="H352" t="s">
        <v>1753</v>
      </c>
      <c r="I352" t="s">
        <v>3373</v>
      </c>
      <c r="J352" t="s">
        <v>39</v>
      </c>
      <c r="K352" t="s">
        <v>1628</v>
      </c>
    </row>
    <row r="353" spans="1:11">
      <c r="A353" t="s">
        <v>11</v>
      </c>
      <c r="B353" t="str">
        <f t="shared" si="5"/>
        <v>2.1.1.1.0100103784534</v>
      </c>
      <c r="C353" s="40" t="str">
        <f>_xlfn.XLOOKUP(A353,ctas[Tipo Empleado],ctas[cta])</f>
        <v>2.1.1.1.01</v>
      </c>
      <c r="D353" s="4" t="s">
        <v>1529</v>
      </c>
      <c r="E353" t="s">
        <v>831</v>
      </c>
      <c r="F353" t="s">
        <v>317</v>
      </c>
      <c r="G353" t="s">
        <v>357</v>
      </c>
      <c r="H353" t="s">
        <v>1738</v>
      </c>
      <c r="I353" t="s">
        <v>3372</v>
      </c>
      <c r="J353" t="s">
        <v>39</v>
      </c>
      <c r="K353" t="s">
        <v>1529</v>
      </c>
    </row>
    <row r="354" spans="1:11">
      <c r="A354" t="s">
        <v>11</v>
      </c>
      <c r="B354" t="str">
        <f t="shared" si="5"/>
        <v>2.1.1.1.0100103827887</v>
      </c>
      <c r="C354" s="40" t="str">
        <f>_xlfn.XLOOKUP(A354,ctas[Tipo Empleado],ctas[cta])</f>
        <v>2.1.1.1.01</v>
      </c>
      <c r="D354" s="4" t="s">
        <v>1590</v>
      </c>
      <c r="E354" t="s">
        <v>891</v>
      </c>
      <c r="F354" t="s">
        <v>892</v>
      </c>
      <c r="G354" t="s">
        <v>864</v>
      </c>
      <c r="H354" t="s">
        <v>1741</v>
      </c>
      <c r="I354" t="s">
        <v>3373</v>
      </c>
      <c r="J354" t="s">
        <v>39</v>
      </c>
      <c r="K354" t="s">
        <v>1590</v>
      </c>
    </row>
    <row r="355" spans="1:11">
      <c r="A355" t="s">
        <v>11</v>
      </c>
      <c r="B355" t="str">
        <f t="shared" si="5"/>
        <v>2.1.1.1.0100103854105</v>
      </c>
      <c r="C355" s="40" t="str">
        <f>_xlfn.XLOOKUP(A355,ctas[Tipo Empleado],ctas[cta])</f>
        <v>2.1.1.1.01</v>
      </c>
      <c r="D355" s="4" t="s">
        <v>1411</v>
      </c>
      <c r="E355" t="s">
        <v>1020</v>
      </c>
      <c r="F355" t="s">
        <v>1021</v>
      </c>
      <c r="G355" t="s">
        <v>999</v>
      </c>
      <c r="H355" t="s">
        <v>1779</v>
      </c>
      <c r="I355" t="s">
        <v>3373</v>
      </c>
      <c r="J355" t="s">
        <v>39</v>
      </c>
      <c r="K355" t="s">
        <v>1411</v>
      </c>
    </row>
    <row r="356" spans="1:11">
      <c r="A356" t="s">
        <v>11</v>
      </c>
      <c r="B356" t="str">
        <f t="shared" si="5"/>
        <v>2.1.1.1.0100103899712</v>
      </c>
      <c r="C356" s="40" t="str">
        <f>_xlfn.XLOOKUP(A356,ctas[Tipo Empleado],ctas[cta])</f>
        <v>2.1.1.1.01</v>
      </c>
      <c r="D356" s="4" t="s">
        <v>2622</v>
      </c>
      <c r="E356" t="s">
        <v>1320</v>
      </c>
      <c r="F356" t="s">
        <v>42</v>
      </c>
      <c r="G356" t="s">
        <v>357</v>
      </c>
      <c r="H356" t="s">
        <v>1738</v>
      </c>
      <c r="I356" t="s">
        <v>3372</v>
      </c>
      <c r="J356" t="s">
        <v>2146</v>
      </c>
      <c r="K356" t="s">
        <v>3414</v>
      </c>
    </row>
    <row r="357" spans="1:11">
      <c r="A357" t="s">
        <v>11</v>
      </c>
      <c r="B357" t="str">
        <f t="shared" si="5"/>
        <v>2.1.1.1.0100103910030</v>
      </c>
      <c r="C357" s="40" t="str">
        <f>_xlfn.XLOOKUP(A357,ctas[Tipo Empleado],ctas[cta])</f>
        <v>2.1.1.1.01</v>
      </c>
      <c r="D357" s="4" t="s">
        <v>2251</v>
      </c>
      <c r="E357" t="s">
        <v>306</v>
      </c>
      <c r="F357" t="s">
        <v>307</v>
      </c>
      <c r="G357" t="s">
        <v>301</v>
      </c>
      <c r="H357" t="s">
        <v>1736</v>
      </c>
      <c r="I357" t="s">
        <v>3372</v>
      </c>
      <c r="J357" t="s">
        <v>2146</v>
      </c>
      <c r="K357" t="s">
        <v>3414</v>
      </c>
    </row>
    <row r="358" spans="1:11">
      <c r="A358" t="s">
        <v>11</v>
      </c>
      <c r="B358" t="str">
        <f t="shared" si="5"/>
        <v>2.1.1.1.0100103915567</v>
      </c>
      <c r="C358" s="40" t="str">
        <f>_xlfn.XLOOKUP(A358,ctas[Tipo Empleado],ctas[cta])</f>
        <v>2.1.1.1.01</v>
      </c>
      <c r="D358" s="4" t="s">
        <v>1506</v>
      </c>
      <c r="E358" t="s">
        <v>501</v>
      </c>
      <c r="F358" t="s">
        <v>27</v>
      </c>
      <c r="G358" t="s">
        <v>357</v>
      </c>
      <c r="H358" t="s">
        <v>1738</v>
      </c>
      <c r="I358" t="s">
        <v>3372</v>
      </c>
      <c r="J358" t="s">
        <v>39</v>
      </c>
      <c r="K358" t="s">
        <v>1506</v>
      </c>
    </row>
    <row r="359" spans="1:11">
      <c r="A359" t="s">
        <v>11</v>
      </c>
      <c r="B359" t="str">
        <f t="shared" si="5"/>
        <v>2.1.1.1.0100104000161</v>
      </c>
      <c r="C359" s="40" t="str">
        <f>_xlfn.XLOOKUP(A359,ctas[Tipo Empleado],ctas[cta])</f>
        <v>2.1.1.1.01</v>
      </c>
      <c r="D359" s="4" t="s">
        <v>2213</v>
      </c>
      <c r="E359" t="s">
        <v>800</v>
      </c>
      <c r="F359" t="s">
        <v>421</v>
      </c>
      <c r="G359" t="s">
        <v>1163</v>
      </c>
      <c r="H359" t="s">
        <v>1748</v>
      </c>
      <c r="I359" t="s">
        <v>3373</v>
      </c>
      <c r="J359" t="s">
        <v>11</v>
      </c>
      <c r="K359" t="s">
        <v>3414</v>
      </c>
    </row>
    <row r="360" spans="1:11">
      <c r="A360" t="s">
        <v>11</v>
      </c>
      <c r="B360" t="str">
        <f t="shared" si="5"/>
        <v>2.1.1.1.0100104033048</v>
      </c>
      <c r="C360" s="40" t="str">
        <f>_xlfn.XLOOKUP(A360,ctas[Tipo Empleado],ctas[cta])</f>
        <v>2.1.1.1.01</v>
      </c>
      <c r="D360" s="4" t="s">
        <v>1436</v>
      </c>
      <c r="E360" t="s">
        <v>1033</v>
      </c>
      <c r="F360" t="s">
        <v>1311</v>
      </c>
      <c r="G360" t="s">
        <v>999</v>
      </c>
      <c r="H360" t="s">
        <v>1779</v>
      </c>
      <c r="I360" t="s">
        <v>3373</v>
      </c>
      <c r="J360" t="s">
        <v>39</v>
      </c>
      <c r="K360" t="s">
        <v>1436</v>
      </c>
    </row>
    <row r="361" spans="1:11">
      <c r="A361" t="s">
        <v>11</v>
      </c>
      <c r="B361" t="str">
        <f t="shared" si="5"/>
        <v>2.1.1.1.0100104043005</v>
      </c>
      <c r="C361" s="40" t="str">
        <f>_xlfn.XLOOKUP(A361,ctas[Tipo Empleado],ctas[cta])</f>
        <v>2.1.1.1.01</v>
      </c>
      <c r="D361" s="4" t="s">
        <v>2567</v>
      </c>
      <c r="E361" t="s">
        <v>660</v>
      </c>
      <c r="F361" t="s">
        <v>98</v>
      </c>
      <c r="G361" t="s">
        <v>2051</v>
      </c>
      <c r="H361" t="s">
        <v>1746</v>
      </c>
      <c r="I361" t="s">
        <v>3372</v>
      </c>
      <c r="J361" t="s">
        <v>2146</v>
      </c>
      <c r="K361" t="s">
        <v>3414</v>
      </c>
    </row>
    <row r="362" spans="1:11">
      <c r="A362" t="s">
        <v>11</v>
      </c>
      <c r="B362" t="str">
        <f t="shared" si="5"/>
        <v>2.1.1.1.0100104069885</v>
      </c>
      <c r="C362" s="40" t="str">
        <f>_xlfn.XLOOKUP(A362,ctas[Tipo Empleado],ctas[cta])</f>
        <v>2.1.1.1.01</v>
      </c>
      <c r="D362" s="4" t="s">
        <v>2681</v>
      </c>
      <c r="E362" t="s">
        <v>689</v>
      </c>
      <c r="F362" t="s">
        <v>453</v>
      </c>
      <c r="G362" t="s">
        <v>2051</v>
      </c>
      <c r="H362" t="s">
        <v>1746</v>
      </c>
      <c r="I362" t="s">
        <v>3372</v>
      </c>
      <c r="J362" t="s">
        <v>2146</v>
      </c>
      <c r="K362" t="s">
        <v>3414</v>
      </c>
    </row>
    <row r="363" spans="1:11">
      <c r="A363" t="s">
        <v>11</v>
      </c>
      <c r="B363" t="str">
        <f t="shared" si="5"/>
        <v>2.1.1.1.0100104083035</v>
      </c>
      <c r="C363" s="40" t="str">
        <f>_xlfn.XLOOKUP(A363,ctas[Tipo Empleado],ctas[cta])</f>
        <v>2.1.1.1.01</v>
      </c>
      <c r="D363" s="4" t="s">
        <v>1534</v>
      </c>
      <c r="E363" t="s">
        <v>2093</v>
      </c>
      <c r="F363" t="s">
        <v>10</v>
      </c>
      <c r="G363" t="s">
        <v>357</v>
      </c>
      <c r="H363" t="s">
        <v>1738</v>
      </c>
      <c r="I363" t="s">
        <v>3373</v>
      </c>
      <c r="J363" t="s">
        <v>39</v>
      </c>
      <c r="K363" t="s">
        <v>1534</v>
      </c>
    </row>
    <row r="364" spans="1:11">
      <c r="A364" t="s">
        <v>11</v>
      </c>
      <c r="B364" t="str">
        <f t="shared" si="5"/>
        <v>2.1.1.1.0100104098025</v>
      </c>
      <c r="C364" s="40" t="str">
        <f>_xlfn.XLOOKUP(A364,ctas[Tipo Empleado],ctas[cta])</f>
        <v>2.1.1.1.01</v>
      </c>
      <c r="D364" s="4" t="s">
        <v>2288</v>
      </c>
      <c r="E364" t="s">
        <v>815</v>
      </c>
      <c r="F364" t="s">
        <v>8</v>
      </c>
      <c r="G364" t="s">
        <v>1163</v>
      </c>
      <c r="H364" t="s">
        <v>1748</v>
      </c>
      <c r="I364" t="s">
        <v>3373</v>
      </c>
      <c r="J364" t="s">
        <v>39</v>
      </c>
      <c r="K364" t="s">
        <v>2288</v>
      </c>
    </row>
    <row r="365" spans="1:11">
      <c r="A365" t="s">
        <v>11</v>
      </c>
      <c r="B365" t="str">
        <f t="shared" si="5"/>
        <v>2.1.1.1.0100104108642</v>
      </c>
      <c r="C365" s="40" t="str">
        <f>_xlfn.XLOOKUP(A365,ctas[Tipo Empleado],ctas[cta])</f>
        <v>2.1.1.1.01</v>
      </c>
      <c r="D365" s="4" t="s">
        <v>2339</v>
      </c>
      <c r="E365" t="s">
        <v>822</v>
      </c>
      <c r="F365" t="s">
        <v>8</v>
      </c>
      <c r="G365" t="s">
        <v>1163</v>
      </c>
      <c r="H365" t="s">
        <v>1748</v>
      </c>
      <c r="I365" t="s">
        <v>3373</v>
      </c>
      <c r="J365" t="s">
        <v>2146</v>
      </c>
      <c r="K365" t="s">
        <v>3414</v>
      </c>
    </row>
    <row r="366" spans="1:11">
      <c r="A366" t="s">
        <v>11</v>
      </c>
      <c r="B366" t="str">
        <f t="shared" si="5"/>
        <v>2.1.1.1.0100104112487</v>
      </c>
      <c r="C366" s="40" t="str">
        <f>_xlfn.XLOOKUP(A366,ctas[Tipo Empleado],ctas[cta])</f>
        <v>2.1.1.1.01</v>
      </c>
      <c r="D366" s="4" t="s">
        <v>1929</v>
      </c>
      <c r="E366" t="s">
        <v>1928</v>
      </c>
      <c r="F366" t="s">
        <v>3353</v>
      </c>
      <c r="G366" t="s">
        <v>218</v>
      </c>
      <c r="H366" t="s">
        <v>1739</v>
      </c>
      <c r="I366" t="s">
        <v>3372</v>
      </c>
      <c r="J366" t="s">
        <v>39</v>
      </c>
      <c r="K366" t="s">
        <v>1929</v>
      </c>
    </row>
    <row r="367" spans="1:11">
      <c r="A367" t="s">
        <v>11</v>
      </c>
      <c r="B367" t="str">
        <f t="shared" si="5"/>
        <v>2.1.1.1.0100104158324</v>
      </c>
      <c r="C367" s="40" t="str">
        <f>_xlfn.XLOOKUP(A367,ctas[Tipo Empleado],ctas[cta])</f>
        <v>2.1.1.1.01</v>
      </c>
      <c r="D367" s="4" t="s">
        <v>1550</v>
      </c>
      <c r="E367" t="s">
        <v>855</v>
      </c>
      <c r="F367" t="s">
        <v>1311</v>
      </c>
      <c r="G367" t="s">
        <v>845</v>
      </c>
      <c r="H367" t="s">
        <v>1774</v>
      </c>
      <c r="I367" t="s">
        <v>3373</v>
      </c>
      <c r="J367" t="s">
        <v>39</v>
      </c>
      <c r="K367" t="s">
        <v>1550</v>
      </c>
    </row>
    <row r="368" spans="1:11">
      <c r="A368" t="s">
        <v>11</v>
      </c>
      <c r="B368" t="str">
        <f t="shared" si="5"/>
        <v>2.1.1.1.0100104164777</v>
      </c>
      <c r="C368" s="40" t="str">
        <f>_xlfn.XLOOKUP(A368,ctas[Tipo Empleado],ctas[cta])</f>
        <v>2.1.1.1.01</v>
      </c>
      <c r="D368" s="4" t="s">
        <v>1399</v>
      </c>
      <c r="E368" t="s">
        <v>821</v>
      </c>
      <c r="F368" t="s">
        <v>530</v>
      </c>
      <c r="G368" t="s">
        <v>1163</v>
      </c>
      <c r="H368" t="s">
        <v>1748</v>
      </c>
      <c r="I368" t="s">
        <v>3373</v>
      </c>
      <c r="J368" t="s">
        <v>39</v>
      </c>
      <c r="K368" t="s">
        <v>1399</v>
      </c>
    </row>
    <row r="369" spans="1:11">
      <c r="A369" t="s">
        <v>11</v>
      </c>
      <c r="B369" t="str">
        <f t="shared" si="5"/>
        <v>2.1.1.1.0100104231154</v>
      </c>
      <c r="C369" s="40" t="str">
        <f>_xlfn.XLOOKUP(A369,ctas[Tipo Empleado],ctas[cta])</f>
        <v>2.1.1.1.01</v>
      </c>
      <c r="D369" s="4" t="s">
        <v>2944</v>
      </c>
      <c r="E369" t="s">
        <v>621</v>
      </c>
      <c r="F369" t="s">
        <v>136</v>
      </c>
      <c r="G369" t="s">
        <v>616</v>
      </c>
      <c r="H369" t="s">
        <v>1784</v>
      </c>
      <c r="I369" t="s">
        <v>3372</v>
      </c>
      <c r="J369" t="s">
        <v>11</v>
      </c>
      <c r="K369" t="s">
        <v>3414</v>
      </c>
    </row>
    <row r="370" spans="1:11">
      <c r="A370" t="s">
        <v>11</v>
      </c>
      <c r="B370" t="str">
        <f t="shared" si="5"/>
        <v>2.1.1.1.0100104268073</v>
      </c>
      <c r="C370" s="40" t="str">
        <f>_xlfn.XLOOKUP(A370,ctas[Tipo Empleado],ctas[cta])</f>
        <v>2.1.1.1.01</v>
      </c>
      <c r="D370" s="4" t="s">
        <v>2252</v>
      </c>
      <c r="E370" t="s">
        <v>208</v>
      </c>
      <c r="F370" t="s">
        <v>93</v>
      </c>
      <c r="G370" t="s">
        <v>202</v>
      </c>
      <c r="H370" t="s">
        <v>1781</v>
      </c>
      <c r="I370" t="s">
        <v>3372</v>
      </c>
      <c r="J370" t="s">
        <v>11</v>
      </c>
      <c r="K370" t="s">
        <v>3414</v>
      </c>
    </row>
    <row r="371" spans="1:11">
      <c r="A371" t="s">
        <v>11</v>
      </c>
      <c r="B371" t="str">
        <f t="shared" si="5"/>
        <v>2.1.1.1.0100104307053</v>
      </c>
      <c r="C371" s="40" t="str">
        <f>_xlfn.XLOOKUP(A371,ctas[Tipo Empleado],ctas[cta])</f>
        <v>2.1.1.1.01</v>
      </c>
      <c r="D371" s="4" t="s">
        <v>2353</v>
      </c>
      <c r="E371" t="s">
        <v>737</v>
      </c>
      <c r="F371" t="s">
        <v>8</v>
      </c>
      <c r="G371" t="s">
        <v>731</v>
      </c>
      <c r="H371" t="s">
        <v>1777</v>
      </c>
      <c r="I371" t="s">
        <v>3373</v>
      </c>
      <c r="J371" t="s">
        <v>39</v>
      </c>
      <c r="K371" t="s">
        <v>2353</v>
      </c>
    </row>
    <row r="372" spans="1:11">
      <c r="A372" t="s">
        <v>11</v>
      </c>
      <c r="B372" t="str">
        <f t="shared" si="5"/>
        <v>2.1.1.1.0100104321773</v>
      </c>
      <c r="C372" s="40" t="str">
        <f>_xlfn.XLOOKUP(A372,ctas[Tipo Empleado],ctas[cta])</f>
        <v>2.1.1.1.01</v>
      </c>
      <c r="D372" s="4" t="s">
        <v>1571</v>
      </c>
      <c r="E372" t="s">
        <v>603</v>
      </c>
      <c r="F372" t="s">
        <v>604</v>
      </c>
      <c r="G372" t="s">
        <v>2058</v>
      </c>
      <c r="H372" t="s">
        <v>1742</v>
      </c>
      <c r="I372" t="s">
        <v>3372</v>
      </c>
      <c r="J372" t="s">
        <v>39</v>
      </c>
      <c r="K372" t="s">
        <v>1571</v>
      </c>
    </row>
    <row r="373" spans="1:11">
      <c r="A373" t="s">
        <v>11</v>
      </c>
      <c r="B373" t="str">
        <f t="shared" si="5"/>
        <v>2.1.1.1.0100104328547</v>
      </c>
      <c r="C373" s="40" t="str">
        <f>_xlfn.XLOOKUP(A373,ctas[Tipo Empleado],ctas[cta])</f>
        <v>2.1.1.1.01</v>
      </c>
      <c r="D373" s="4" t="s">
        <v>2393</v>
      </c>
      <c r="E373" t="s">
        <v>216</v>
      </c>
      <c r="F373" t="s">
        <v>27</v>
      </c>
      <c r="G373" t="s">
        <v>215</v>
      </c>
      <c r="H373" t="s">
        <v>1760</v>
      </c>
      <c r="I373" t="s">
        <v>3372</v>
      </c>
      <c r="J373" t="s">
        <v>2146</v>
      </c>
      <c r="K373" t="s">
        <v>3414</v>
      </c>
    </row>
    <row r="374" spans="1:11">
      <c r="A374" t="s">
        <v>11</v>
      </c>
      <c r="B374" t="str">
        <f t="shared" si="5"/>
        <v>2.1.1.1.0100104359898</v>
      </c>
      <c r="C374" s="40" t="str">
        <f>_xlfn.XLOOKUP(A374,ctas[Tipo Empleado],ctas[cta])</f>
        <v>2.1.1.1.01</v>
      </c>
      <c r="D374" s="4" t="s">
        <v>2962</v>
      </c>
      <c r="E374" t="s">
        <v>108</v>
      </c>
      <c r="F374" t="s">
        <v>110</v>
      </c>
      <c r="G374" t="s">
        <v>109</v>
      </c>
      <c r="H374" t="s">
        <v>1759</v>
      </c>
      <c r="I374" t="s">
        <v>3372</v>
      </c>
      <c r="J374" t="s">
        <v>11</v>
      </c>
      <c r="K374" t="s">
        <v>3414</v>
      </c>
    </row>
    <row r="375" spans="1:11">
      <c r="A375" t="s">
        <v>11</v>
      </c>
      <c r="B375" t="str">
        <f t="shared" si="5"/>
        <v>2.1.1.1.0100104452990</v>
      </c>
      <c r="C375" s="40" t="str">
        <f>_xlfn.XLOOKUP(A375,ctas[Tipo Empleado],ctas[cta])</f>
        <v>2.1.1.1.01</v>
      </c>
      <c r="D375" s="4" t="s">
        <v>1406</v>
      </c>
      <c r="E375" t="s">
        <v>2094</v>
      </c>
      <c r="F375" t="s">
        <v>276</v>
      </c>
      <c r="G375" t="s">
        <v>2061</v>
      </c>
      <c r="H375" t="s">
        <v>1787</v>
      </c>
      <c r="I375" t="s">
        <v>3373</v>
      </c>
      <c r="J375" t="s">
        <v>39</v>
      </c>
      <c r="K375" t="s">
        <v>1406</v>
      </c>
    </row>
    <row r="376" spans="1:11">
      <c r="A376" t="s">
        <v>11</v>
      </c>
      <c r="B376" t="str">
        <f t="shared" si="5"/>
        <v>2.1.1.1.0100104554605</v>
      </c>
      <c r="C376" s="40" t="str">
        <f>_xlfn.XLOOKUP(A376,ctas[Tipo Empleado],ctas[cta])</f>
        <v>2.1.1.1.01</v>
      </c>
      <c r="D376" s="4" t="s">
        <v>1493</v>
      </c>
      <c r="E376" t="s">
        <v>1492</v>
      </c>
      <c r="F376" t="s">
        <v>1494</v>
      </c>
      <c r="G376" t="s">
        <v>357</v>
      </c>
      <c r="H376" t="s">
        <v>1738</v>
      </c>
      <c r="I376" t="s">
        <v>3373</v>
      </c>
      <c r="J376" t="s">
        <v>39</v>
      </c>
      <c r="K376" t="s">
        <v>1493</v>
      </c>
    </row>
    <row r="377" spans="1:11">
      <c r="A377" t="s">
        <v>11</v>
      </c>
      <c r="B377" t="str">
        <f t="shared" si="5"/>
        <v>2.1.1.1.0100104641261</v>
      </c>
      <c r="C377" s="40" t="str">
        <f>_xlfn.XLOOKUP(A377,ctas[Tipo Empleado],ctas[cta])</f>
        <v>2.1.1.1.01</v>
      </c>
      <c r="D377" s="4" t="s">
        <v>1386</v>
      </c>
      <c r="E377" t="s">
        <v>198</v>
      </c>
      <c r="F377" t="s">
        <v>2044</v>
      </c>
      <c r="G377" t="s">
        <v>199</v>
      </c>
      <c r="H377" t="s">
        <v>1788</v>
      </c>
      <c r="I377" t="s">
        <v>3373</v>
      </c>
      <c r="J377" t="s">
        <v>39</v>
      </c>
      <c r="K377" t="s">
        <v>1386</v>
      </c>
    </row>
    <row r="378" spans="1:11">
      <c r="A378" t="s">
        <v>11</v>
      </c>
      <c r="B378" t="str">
        <f t="shared" si="5"/>
        <v>2.1.1.1.0100104690219</v>
      </c>
      <c r="C378" s="40" t="str">
        <f>_xlfn.XLOOKUP(A378,ctas[Tipo Empleado],ctas[cta])</f>
        <v>2.1.1.1.01</v>
      </c>
      <c r="D378" s="4" t="s">
        <v>2554</v>
      </c>
      <c r="E378" t="s">
        <v>441</v>
      </c>
      <c r="F378" t="s">
        <v>85</v>
      </c>
      <c r="G378" t="s">
        <v>357</v>
      </c>
      <c r="H378" t="s">
        <v>1738</v>
      </c>
      <c r="I378" t="s">
        <v>3373</v>
      </c>
      <c r="J378" t="s">
        <v>11</v>
      </c>
      <c r="K378" t="s">
        <v>3414</v>
      </c>
    </row>
    <row r="379" spans="1:11">
      <c r="A379" t="s">
        <v>11</v>
      </c>
      <c r="B379" t="str">
        <f t="shared" si="5"/>
        <v>2.1.1.1.0100104692629</v>
      </c>
      <c r="C379" s="40" t="str">
        <f>_xlfn.XLOOKUP(A379,ctas[Tipo Empleado],ctas[cta])</f>
        <v>2.1.1.1.01</v>
      </c>
      <c r="D379" s="4" t="s">
        <v>2253</v>
      </c>
      <c r="E379" t="s">
        <v>708</v>
      </c>
      <c r="F379" t="s">
        <v>709</v>
      </c>
      <c r="G379" t="s">
        <v>202</v>
      </c>
      <c r="H379" t="s">
        <v>1781</v>
      </c>
      <c r="I379" t="s">
        <v>3372</v>
      </c>
      <c r="J379" t="s">
        <v>11</v>
      </c>
      <c r="K379" t="s">
        <v>3414</v>
      </c>
    </row>
    <row r="380" spans="1:11">
      <c r="A380" t="s">
        <v>11</v>
      </c>
      <c r="B380" t="str">
        <f t="shared" si="5"/>
        <v>2.1.1.1.0100104719059</v>
      </c>
      <c r="C380" s="40" t="str">
        <f>_xlfn.XLOOKUP(A380,ctas[Tipo Empleado],ctas[cta])</f>
        <v>2.1.1.1.01</v>
      </c>
      <c r="D380" s="4" t="s">
        <v>2582</v>
      </c>
      <c r="E380" t="s">
        <v>466</v>
      </c>
      <c r="F380" t="s">
        <v>467</v>
      </c>
      <c r="G380" t="s">
        <v>357</v>
      </c>
      <c r="H380" t="s">
        <v>1738</v>
      </c>
      <c r="I380" t="s">
        <v>3372</v>
      </c>
      <c r="J380" t="s">
        <v>11</v>
      </c>
      <c r="K380" t="s">
        <v>3414</v>
      </c>
    </row>
    <row r="381" spans="1:11">
      <c r="A381" t="s">
        <v>11</v>
      </c>
      <c r="B381" t="str">
        <f t="shared" si="5"/>
        <v>2.1.1.1.0100104729504</v>
      </c>
      <c r="C381" s="40" t="str">
        <f>_xlfn.XLOOKUP(A381,ctas[Tipo Empleado],ctas[cta])</f>
        <v>2.1.1.1.01</v>
      </c>
      <c r="D381" s="4" t="s">
        <v>1410</v>
      </c>
      <c r="E381" t="s">
        <v>1019</v>
      </c>
      <c r="F381" t="s">
        <v>514</v>
      </c>
      <c r="G381" t="s">
        <v>999</v>
      </c>
      <c r="H381" t="s">
        <v>1779</v>
      </c>
      <c r="I381" t="s">
        <v>3373</v>
      </c>
      <c r="J381" t="s">
        <v>39</v>
      </c>
      <c r="K381" t="s">
        <v>1410</v>
      </c>
    </row>
    <row r="382" spans="1:11">
      <c r="A382" t="s">
        <v>11</v>
      </c>
      <c r="B382" t="str">
        <f t="shared" si="5"/>
        <v>2.1.1.1.0100104823786</v>
      </c>
      <c r="C382" s="40" t="str">
        <f>_xlfn.XLOOKUP(A382,ctas[Tipo Empleado],ctas[cta])</f>
        <v>2.1.1.1.01</v>
      </c>
      <c r="D382" s="4" t="s">
        <v>2476</v>
      </c>
      <c r="E382" t="s">
        <v>990</v>
      </c>
      <c r="F382" t="s">
        <v>78</v>
      </c>
      <c r="G382" t="s">
        <v>2052</v>
      </c>
      <c r="H382" t="s">
        <v>1737</v>
      </c>
      <c r="I382" t="s">
        <v>3373</v>
      </c>
      <c r="J382" t="s">
        <v>11</v>
      </c>
      <c r="K382" t="s">
        <v>3414</v>
      </c>
    </row>
    <row r="383" spans="1:11">
      <c r="A383" t="s">
        <v>11</v>
      </c>
      <c r="B383" t="str">
        <f t="shared" si="5"/>
        <v>2.1.1.1.0100104853981</v>
      </c>
      <c r="C383" s="40" t="str">
        <f>_xlfn.XLOOKUP(A383,ctas[Tipo Empleado],ctas[cta])</f>
        <v>2.1.1.1.01</v>
      </c>
      <c r="D383" s="4" t="s">
        <v>1374</v>
      </c>
      <c r="E383" t="s">
        <v>332</v>
      </c>
      <c r="F383" t="s">
        <v>111</v>
      </c>
      <c r="G383" t="s">
        <v>331</v>
      </c>
      <c r="H383" t="s">
        <v>1747</v>
      </c>
      <c r="I383" t="s">
        <v>3373</v>
      </c>
      <c r="J383" t="s">
        <v>39</v>
      </c>
      <c r="K383" t="s">
        <v>1374</v>
      </c>
    </row>
    <row r="384" spans="1:11">
      <c r="A384" t="s">
        <v>11</v>
      </c>
      <c r="B384" t="str">
        <f t="shared" si="5"/>
        <v>2.1.1.1.0100104874789</v>
      </c>
      <c r="C384" s="40" t="str">
        <f>_xlfn.XLOOKUP(A384,ctas[Tipo Empleado],ctas[cta])</f>
        <v>2.1.1.1.01</v>
      </c>
      <c r="D384" s="4" t="s">
        <v>1556</v>
      </c>
      <c r="E384" t="s">
        <v>857</v>
      </c>
      <c r="F384" t="s">
        <v>858</v>
      </c>
      <c r="G384" t="s">
        <v>845</v>
      </c>
      <c r="H384" t="s">
        <v>1774</v>
      </c>
      <c r="I384" t="s">
        <v>3373</v>
      </c>
      <c r="J384" t="s">
        <v>39</v>
      </c>
      <c r="K384" t="s">
        <v>1556</v>
      </c>
    </row>
    <row r="385" spans="1:11">
      <c r="A385" t="s">
        <v>11</v>
      </c>
      <c r="B385" t="str">
        <f t="shared" si="5"/>
        <v>2.1.1.1.0100104878384</v>
      </c>
      <c r="C385" s="40" t="str">
        <f>_xlfn.XLOOKUP(A385,ctas[Tipo Empleado],ctas[cta])</f>
        <v>2.1.1.1.01</v>
      </c>
      <c r="D385" s="4" t="s">
        <v>2461</v>
      </c>
      <c r="E385" t="s">
        <v>2095</v>
      </c>
      <c r="F385" t="s">
        <v>136</v>
      </c>
      <c r="G385" t="s">
        <v>1163</v>
      </c>
      <c r="H385" t="s">
        <v>1748</v>
      </c>
      <c r="I385" t="s">
        <v>3372</v>
      </c>
      <c r="J385" t="s">
        <v>11</v>
      </c>
      <c r="K385" t="s">
        <v>3414</v>
      </c>
    </row>
    <row r="386" spans="1:11">
      <c r="A386" t="s">
        <v>11</v>
      </c>
      <c r="B386" t="str">
        <f t="shared" si="5"/>
        <v>2.1.1.1.0100104882030</v>
      </c>
      <c r="C386" s="40" t="str">
        <f>_xlfn.XLOOKUP(A386,ctas[Tipo Empleado],ctas[cta])</f>
        <v>2.1.1.1.01</v>
      </c>
      <c r="D386" s="4" t="s">
        <v>2863</v>
      </c>
      <c r="E386" t="s">
        <v>177</v>
      </c>
      <c r="F386" t="s">
        <v>139</v>
      </c>
      <c r="G386" t="s">
        <v>2050</v>
      </c>
      <c r="H386" t="s">
        <v>1752</v>
      </c>
      <c r="I386" t="s">
        <v>3372</v>
      </c>
      <c r="J386" t="s">
        <v>2146</v>
      </c>
      <c r="K386" t="s">
        <v>3414</v>
      </c>
    </row>
    <row r="387" spans="1:11">
      <c r="A387" t="s">
        <v>11</v>
      </c>
      <c r="B387" t="str">
        <f t="shared" ref="B387:B450" si="6">C387&amp;D387</f>
        <v>2.1.1.1.0100104883459</v>
      </c>
      <c r="C387" s="40" t="str">
        <f>_xlfn.XLOOKUP(A387,ctas[Tipo Empleado],ctas[cta])</f>
        <v>2.1.1.1.01</v>
      </c>
      <c r="D387" s="4" t="s">
        <v>2960</v>
      </c>
      <c r="E387" t="s">
        <v>106</v>
      </c>
      <c r="F387" t="s">
        <v>107</v>
      </c>
      <c r="G387" t="s">
        <v>76</v>
      </c>
      <c r="H387" t="s">
        <v>1753</v>
      </c>
      <c r="I387" t="s">
        <v>3373</v>
      </c>
      <c r="J387" t="s">
        <v>11</v>
      </c>
      <c r="K387" t="s">
        <v>3414</v>
      </c>
    </row>
    <row r="388" spans="1:11">
      <c r="A388" t="s">
        <v>11</v>
      </c>
      <c r="B388" t="str">
        <f t="shared" si="6"/>
        <v>2.1.1.1.0100104940093</v>
      </c>
      <c r="C388" s="40" t="str">
        <f>_xlfn.XLOOKUP(A388,ctas[Tipo Empleado],ctas[cta])</f>
        <v>2.1.1.1.01</v>
      </c>
      <c r="D388" s="4" t="s">
        <v>2203</v>
      </c>
      <c r="E388" t="s">
        <v>726</v>
      </c>
      <c r="F388" t="s">
        <v>30</v>
      </c>
      <c r="G388" t="s">
        <v>727</v>
      </c>
      <c r="H388" t="s">
        <v>1789</v>
      </c>
      <c r="I388" t="s">
        <v>3372</v>
      </c>
      <c r="J388" t="s">
        <v>2146</v>
      </c>
      <c r="K388" t="s">
        <v>3414</v>
      </c>
    </row>
    <row r="389" spans="1:11">
      <c r="A389" t="s">
        <v>11</v>
      </c>
      <c r="B389" t="str">
        <f t="shared" si="6"/>
        <v>2.1.1.1.0100104963855</v>
      </c>
      <c r="C389" s="40" t="str">
        <f>_xlfn.XLOOKUP(A389,ctas[Tipo Empleado],ctas[cta])</f>
        <v>2.1.1.1.01</v>
      </c>
      <c r="D389" s="4" t="s">
        <v>2768</v>
      </c>
      <c r="E389" t="s">
        <v>863</v>
      </c>
      <c r="F389" t="s">
        <v>865</v>
      </c>
      <c r="G389" t="s">
        <v>864</v>
      </c>
      <c r="H389" t="s">
        <v>1741</v>
      </c>
      <c r="I389" t="s">
        <v>3373</v>
      </c>
      <c r="J389" t="s">
        <v>11</v>
      </c>
      <c r="K389" t="s">
        <v>3414</v>
      </c>
    </row>
    <row r="390" spans="1:11">
      <c r="A390" t="s">
        <v>11</v>
      </c>
      <c r="B390" t="str">
        <f t="shared" si="6"/>
        <v>2.1.1.1.0100104975149</v>
      </c>
      <c r="C390" s="40" t="str">
        <f>_xlfn.XLOOKUP(A390,ctas[Tipo Empleado],ctas[cta])</f>
        <v>2.1.1.1.01</v>
      </c>
      <c r="D390" s="4" t="s">
        <v>1554</v>
      </c>
      <c r="E390" t="s">
        <v>585</v>
      </c>
      <c r="F390" t="s">
        <v>376</v>
      </c>
      <c r="G390" t="s">
        <v>357</v>
      </c>
      <c r="H390" t="s">
        <v>1738</v>
      </c>
      <c r="I390" t="s">
        <v>3373</v>
      </c>
      <c r="J390" t="s">
        <v>39</v>
      </c>
      <c r="K390" t="s">
        <v>1554</v>
      </c>
    </row>
    <row r="391" spans="1:11">
      <c r="A391" t="s">
        <v>11</v>
      </c>
      <c r="B391" t="str">
        <f t="shared" si="6"/>
        <v>2.1.1.1.0100104979042</v>
      </c>
      <c r="C391" s="40" t="str">
        <f>_xlfn.XLOOKUP(A391,ctas[Tipo Empleado],ctas[cta])</f>
        <v>2.1.1.1.01</v>
      </c>
      <c r="D391" s="4" t="s">
        <v>1602</v>
      </c>
      <c r="E391" t="s">
        <v>183</v>
      </c>
      <c r="F391" t="s">
        <v>56</v>
      </c>
      <c r="G391" t="s">
        <v>2050</v>
      </c>
      <c r="H391" t="s">
        <v>1752</v>
      </c>
      <c r="I391" t="s">
        <v>3373</v>
      </c>
      <c r="J391" t="s">
        <v>39</v>
      </c>
      <c r="K391" t="s">
        <v>1602</v>
      </c>
    </row>
    <row r="392" spans="1:11">
      <c r="A392" t="s">
        <v>11</v>
      </c>
      <c r="B392" t="str">
        <f t="shared" si="6"/>
        <v>2.1.1.1.0100105015614</v>
      </c>
      <c r="C392" s="40" t="str">
        <f>_xlfn.XLOOKUP(A392,ctas[Tipo Empleado],ctas[cta])</f>
        <v>2.1.1.1.01</v>
      </c>
      <c r="D392" s="4" t="s">
        <v>1560</v>
      </c>
      <c r="E392" t="s">
        <v>592</v>
      </c>
      <c r="F392" t="s">
        <v>413</v>
      </c>
      <c r="G392" t="s">
        <v>357</v>
      </c>
      <c r="H392" t="s">
        <v>1738</v>
      </c>
      <c r="I392" t="s">
        <v>3372</v>
      </c>
      <c r="J392" t="s">
        <v>39</v>
      </c>
      <c r="K392" t="s">
        <v>1560</v>
      </c>
    </row>
    <row r="393" spans="1:11">
      <c r="A393" t="s">
        <v>11</v>
      </c>
      <c r="B393" t="str">
        <f t="shared" si="6"/>
        <v>2.1.1.1.0100105102339</v>
      </c>
      <c r="C393" s="40" t="str">
        <f>_xlfn.XLOOKUP(A393,ctas[Tipo Empleado],ctas[cta])</f>
        <v>2.1.1.1.01</v>
      </c>
      <c r="D393" s="4" t="s">
        <v>1367</v>
      </c>
      <c r="E393" t="s">
        <v>294</v>
      </c>
      <c r="F393" t="s">
        <v>1927</v>
      </c>
      <c r="G393" t="s">
        <v>295</v>
      </c>
      <c r="H393" t="s">
        <v>1790</v>
      </c>
      <c r="I393" t="s">
        <v>3373</v>
      </c>
      <c r="J393" t="s">
        <v>39</v>
      </c>
      <c r="K393" t="s">
        <v>1367</v>
      </c>
    </row>
    <row r="394" spans="1:11">
      <c r="A394" t="s">
        <v>11</v>
      </c>
      <c r="B394" t="str">
        <f t="shared" si="6"/>
        <v>2.1.1.1.0100105143366</v>
      </c>
      <c r="C394" s="40" t="str">
        <f>_xlfn.XLOOKUP(A394,ctas[Tipo Empleado],ctas[cta])</f>
        <v>2.1.1.1.01</v>
      </c>
      <c r="D394" s="4" t="s">
        <v>2510</v>
      </c>
      <c r="E394" t="s">
        <v>393</v>
      </c>
      <c r="F394" t="s">
        <v>8</v>
      </c>
      <c r="G394" t="s">
        <v>357</v>
      </c>
      <c r="H394" t="s">
        <v>1738</v>
      </c>
      <c r="I394" t="s">
        <v>3372</v>
      </c>
      <c r="J394" t="s">
        <v>2146</v>
      </c>
      <c r="K394" t="s">
        <v>3414</v>
      </c>
    </row>
    <row r="395" spans="1:11">
      <c r="A395" t="s">
        <v>11</v>
      </c>
      <c r="B395" t="str">
        <f t="shared" si="6"/>
        <v>2.1.1.1.0100105147342</v>
      </c>
      <c r="C395" s="40" t="str">
        <f>_xlfn.XLOOKUP(A395,ctas[Tipo Empleado],ctas[cta])</f>
        <v>2.1.1.1.01</v>
      </c>
      <c r="D395" s="4" t="s">
        <v>2497</v>
      </c>
      <c r="E395" t="s">
        <v>1136</v>
      </c>
      <c r="F395" t="s">
        <v>1137</v>
      </c>
      <c r="G395" t="s">
        <v>357</v>
      </c>
      <c r="H395" t="s">
        <v>1738</v>
      </c>
      <c r="I395" t="s">
        <v>3372</v>
      </c>
      <c r="J395" t="s">
        <v>11</v>
      </c>
      <c r="K395" t="s">
        <v>3414</v>
      </c>
    </row>
    <row r="396" spans="1:11">
      <c r="A396" t="s">
        <v>11</v>
      </c>
      <c r="B396" t="str">
        <f t="shared" si="6"/>
        <v>2.1.1.1.0100105162853</v>
      </c>
      <c r="C396" s="40" t="str">
        <f>_xlfn.XLOOKUP(A396,ctas[Tipo Empleado],ctas[cta])</f>
        <v>2.1.1.1.01</v>
      </c>
      <c r="D396" s="4" t="s">
        <v>2565</v>
      </c>
      <c r="E396" t="s">
        <v>452</v>
      </c>
      <c r="F396" t="s">
        <v>453</v>
      </c>
      <c r="G396" t="s">
        <v>357</v>
      </c>
      <c r="H396" t="s">
        <v>1738</v>
      </c>
      <c r="I396" t="s">
        <v>3372</v>
      </c>
      <c r="J396" t="s">
        <v>2146</v>
      </c>
      <c r="K396" t="s">
        <v>3414</v>
      </c>
    </row>
    <row r="397" spans="1:11">
      <c r="A397" t="s">
        <v>11</v>
      </c>
      <c r="B397" t="str">
        <f t="shared" si="6"/>
        <v>2.1.1.1.0100105175236</v>
      </c>
      <c r="C397" s="40" t="str">
        <f>_xlfn.XLOOKUP(A397,ctas[Tipo Empleado],ctas[cta])</f>
        <v>2.1.1.1.01</v>
      </c>
      <c r="D397" s="4" t="s">
        <v>2709</v>
      </c>
      <c r="E397" t="s">
        <v>586</v>
      </c>
      <c r="F397" t="s">
        <v>134</v>
      </c>
      <c r="G397" t="s">
        <v>357</v>
      </c>
      <c r="H397" t="s">
        <v>1738</v>
      </c>
      <c r="I397" t="s">
        <v>3373</v>
      </c>
      <c r="J397" t="s">
        <v>2146</v>
      </c>
      <c r="K397" t="s">
        <v>3414</v>
      </c>
    </row>
    <row r="398" spans="1:11">
      <c r="A398" t="s">
        <v>11</v>
      </c>
      <c r="B398" t="str">
        <f t="shared" si="6"/>
        <v>2.1.1.1.0100105177273</v>
      </c>
      <c r="C398" s="40" t="str">
        <f>_xlfn.XLOOKUP(A398,ctas[Tipo Empleado],ctas[cta])</f>
        <v>2.1.1.1.01</v>
      </c>
      <c r="D398" s="4" t="s">
        <v>1537</v>
      </c>
      <c r="E398" t="s">
        <v>549</v>
      </c>
      <c r="F398" t="s">
        <v>89</v>
      </c>
      <c r="G398" t="s">
        <v>357</v>
      </c>
      <c r="H398" t="s">
        <v>1738</v>
      </c>
      <c r="I398" t="s">
        <v>3372</v>
      </c>
      <c r="J398" t="s">
        <v>39</v>
      </c>
      <c r="K398" t="s">
        <v>1537</v>
      </c>
    </row>
    <row r="399" spans="1:11">
      <c r="A399" t="s">
        <v>11</v>
      </c>
      <c r="B399" t="str">
        <f t="shared" si="6"/>
        <v>2.1.1.1.0100105234538</v>
      </c>
      <c r="C399" s="40" t="str">
        <f>_xlfn.XLOOKUP(A399,ctas[Tipo Empleado],ctas[cta])</f>
        <v>2.1.1.1.01</v>
      </c>
      <c r="D399" s="4" t="s">
        <v>2956</v>
      </c>
      <c r="E399" t="s">
        <v>946</v>
      </c>
      <c r="F399" t="s">
        <v>8</v>
      </c>
      <c r="G399" t="s">
        <v>864</v>
      </c>
      <c r="H399" t="s">
        <v>1741</v>
      </c>
      <c r="I399" t="s">
        <v>3373</v>
      </c>
      <c r="J399" t="s">
        <v>2146</v>
      </c>
      <c r="K399" t="s">
        <v>3414</v>
      </c>
    </row>
    <row r="400" spans="1:11">
      <c r="A400" t="s">
        <v>11</v>
      </c>
      <c r="B400" t="str">
        <f t="shared" si="6"/>
        <v>2.1.1.1.0100105279012</v>
      </c>
      <c r="C400" s="40" t="str">
        <f>_xlfn.XLOOKUP(A400,ctas[Tipo Empleado],ctas[cta])</f>
        <v>2.1.1.1.01</v>
      </c>
      <c r="D400" s="4" t="s">
        <v>1609</v>
      </c>
      <c r="E400" t="s">
        <v>921</v>
      </c>
      <c r="F400" t="s">
        <v>922</v>
      </c>
      <c r="G400" t="s">
        <v>864</v>
      </c>
      <c r="H400" t="s">
        <v>1741</v>
      </c>
      <c r="I400" t="s">
        <v>3373</v>
      </c>
      <c r="J400" t="s">
        <v>39</v>
      </c>
      <c r="K400" t="s">
        <v>1609</v>
      </c>
    </row>
    <row r="401" spans="1:11">
      <c r="A401" t="s">
        <v>11</v>
      </c>
      <c r="B401" t="str">
        <f t="shared" si="6"/>
        <v>2.1.1.1.0100105306864</v>
      </c>
      <c r="C401" s="40" t="str">
        <f>_xlfn.XLOOKUP(A401,ctas[Tipo Empleado],ctas[cta])</f>
        <v>2.1.1.1.01</v>
      </c>
      <c r="D401" s="4" t="s">
        <v>2831</v>
      </c>
      <c r="E401" t="s">
        <v>315</v>
      </c>
      <c r="F401" t="s">
        <v>10</v>
      </c>
      <c r="G401" t="s">
        <v>616</v>
      </c>
      <c r="H401" t="s">
        <v>1784</v>
      </c>
      <c r="I401" t="s">
        <v>3373</v>
      </c>
      <c r="J401" t="s">
        <v>2146</v>
      </c>
      <c r="K401" t="s">
        <v>3414</v>
      </c>
    </row>
    <row r="402" spans="1:11">
      <c r="A402" t="s">
        <v>11</v>
      </c>
      <c r="B402" t="str">
        <f t="shared" si="6"/>
        <v>2.1.1.1.0100105371702</v>
      </c>
      <c r="C402" s="40" t="str">
        <f>_xlfn.XLOOKUP(A402,ctas[Tipo Empleado],ctas[cta])</f>
        <v>2.1.1.1.01</v>
      </c>
      <c r="D402" s="4" t="s">
        <v>2256</v>
      </c>
      <c r="E402" t="s">
        <v>1314</v>
      </c>
      <c r="F402" t="s">
        <v>134</v>
      </c>
      <c r="G402" t="s">
        <v>1163</v>
      </c>
      <c r="H402" t="s">
        <v>1748</v>
      </c>
      <c r="I402" t="s">
        <v>3372</v>
      </c>
      <c r="J402" t="s">
        <v>2146</v>
      </c>
      <c r="K402" t="s">
        <v>3414</v>
      </c>
    </row>
    <row r="403" spans="1:11">
      <c r="A403" t="s">
        <v>11</v>
      </c>
      <c r="B403" t="str">
        <f t="shared" si="6"/>
        <v>2.1.1.1.0100105407381</v>
      </c>
      <c r="C403" s="40" t="str">
        <f>_xlfn.XLOOKUP(A403,ctas[Tipo Empleado],ctas[cta])</f>
        <v>2.1.1.1.01</v>
      </c>
      <c r="D403" s="4" t="s">
        <v>1638</v>
      </c>
      <c r="E403" t="s">
        <v>132</v>
      </c>
      <c r="F403" t="s">
        <v>133</v>
      </c>
      <c r="G403" t="s">
        <v>109</v>
      </c>
      <c r="H403" t="s">
        <v>1759</v>
      </c>
      <c r="I403" t="s">
        <v>3373</v>
      </c>
      <c r="J403" t="s">
        <v>39</v>
      </c>
      <c r="K403" t="s">
        <v>1638</v>
      </c>
    </row>
    <row r="404" spans="1:11">
      <c r="A404" t="s">
        <v>11</v>
      </c>
      <c r="B404" t="str">
        <f t="shared" si="6"/>
        <v>2.1.1.1.0100105458236</v>
      </c>
      <c r="C404" s="40" t="str">
        <f>_xlfn.XLOOKUP(A404,ctas[Tipo Empleado],ctas[cta])</f>
        <v>2.1.1.1.01</v>
      </c>
      <c r="D404" s="4" t="s">
        <v>1446</v>
      </c>
      <c r="E404" t="s">
        <v>1035</v>
      </c>
      <c r="F404" t="s">
        <v>32</v>
      </c>
      <c r="G404" t="s">
        <v>999</v>
      </c>
      <c r="H404" t="s">
        <v>1779</v>
      </c>
      <c r="I404" t="s">
        <v>3373</v>
      </c>
      <c r="J404" t="s">
        <v>39</v>
      </c>
      <c r="K404" t="s">
        <v>1446</v>
      </c>
    </row>
    <row r="405" spans="1:11">
      <c r="A405" t="s">
        <v>11</v>
      </c>
      <c r="B405" t="str">
        <f t="shared" si="6"/>
        <v>2.1.1.1.0100105467708</v>
      </c>
      <c r="C405" s="40" t="str">
        <f>_xlfn.XLOOKUP(A405,ctas[Tipo Empleado],ctas[cta])</f>
        <v>2.1.1.1.01</v>
      </c>
      <c r="D405" s="4" t="s">
        <v>1433</v>
      </c>
      <c r="E405" t="s">
        <v>632</v>
      </c>
      <c r="F405" t="s">
        <v>111</v>
      </c>
      <c r="G405" t="s">
        <v>623</v>
      </c>
      <c r="H405" t="s">
        <v>1767</v>
      </c>
      <c r="I405" t="s">
        <v>3372</v>
      </c>
      <c r="J405" t="s">
        <v>39</v>
      </c>
      <c r="K405" t="s">
        <v>1433</v>
      </c>
    </row>
    <row r="406" spans="1:11">
      <c r="A406" t="s">
        <v>11</v>
      </c>
      <c r="B406" t="str">
        <f t="shared" si="6"/>
        <v>2.1.1.1.0100105471809</v>
      </c>
      <c r="C406" s="40" t="str">
        <f>_xlfn.XLOOKUP(A406,ctas[Tipo Empleado],ctas[cta])</f>
        <v>2.1.1.1.01</v>
      </c>
      <c r="D406" s="4" t="s">
        <v>1473</v>
      </c>
      <c r="E406" t="s">
        <v>411</v>
      </c>
      <c r="F406" t="s">
        <v>134</v>
      </c>
      <c r="G406" t="s">
        <v>357</v>
      </c>
      <c r="H406" t="s">
        <v>1738</v>
      </c>
      <c r="I406" t="s">
        <v>3372</v>
      </c>
      <c r="J406" t="s">
        <v>39</v>
      </c>
      <c r="K406" t="s">
        <v>1473</v>
      </c>
    </row>
    <row r="407" spans="1:11">
      <c r="A407" t="s">
        <v>11</v>
      </c>
      <c r="B407" t="str">
        <f t="shared" si="6"/>
        <v>2.1.1.1.0100105484430</v>
      </c>
      <c r="C407" s="40" t="str">
        <f>_xlfn.XLOOKUP(A407,ctas[Tipo Empleado],ctas[cta])</f>
        <v>2.1.1.1.01</v>
      </c>
      <c r="D407" s="4" t="s">
        <v>2760</v>
      </c>
      <c r="E407" t="s">
        <v>637</v>
      </c>
      <c r="F407" t="s">
        <v>8</v>
      </c>
      <c r="G407" t="s">
        <v>2049</v>
      </c>
      <c r="H407" t="s">
        <v>1751</v>
      </c>
      <c r="I407" t="s">
        <v>3373</v>
      </c>
      <c r="J407" t="s">
        <v>2146</v>
      </c>
      <c r="K407" t="s">
        <v>3414</v>
      </c>
    </row>
    <row r="408" spans="1:11">
      <c r="A408" t="s">
        <v>11</v>
      </c>
      <c r="B408" t="str">
        <f t="shared" si="6"/>
        <v>2.1.1.1.0100105495485</v>
      </c>
      <c r="C408" s="40" t="str">
        <f>_xlfn.XLOOKUP(A408,ctas[Tipo Empleado],ctas[cta])</f>
        <v>2.1.1.1.01</v>
      </c>
      <c r="D408" s="4" t="s">
        <v>2780</v>
      </c>
      <c r="E408" t="s">
        <v>349</v>
      </c>
      <c r="F408" t="s">
        <v>350</v>
      </c>
      <c r="G408" t="s">
        <v>347</v>
      </c>
      <c r="H408" t="s">
        <v>1791</v>
      </c>
      <c r="I408" t="s">
        <v>3372</v>
      </c>
      <c r="J408" t="s">
        <v>11</v>
      </c>
      <c r="K408" t="s">
        <v>3414</v>
      </c>
    </row>
    <row r="409" spans="1:11">
      <c r="A409" t="s">
        <v>11</v>
      </c>
      <c r="B409" t="str">
        <f t="shared" si="6"/>
        <v>2.1.1.1.0100105496210</v>
      </c>
      <c r="C409" s="40" t="str">
        <f>_xlfn.XLOOKUP(A409,ctas[Tipo Empleado],ctas[cta])</f>
        <v>2.1.1.1.01</v>
      </c>
      <c r="D409" s="4" t="s">
        <v>2204</v>
      </c>
      <c r="E409" t="s">
        <v>285</v>
      </c>
      <c r="F409" t="s">
        <v>271</v>
      </c>
      <c r="G409" t="s">
        <v>286</v>
      </c>
      <c r="H409" t="s">
        <v>1780</v>
      </c>
      <c r="I409" t="s">
        <v>3373</v>
      </c>
      <c r="J409" t="s">
        <v>11</v>
      </c>
      <c r="K409" t="s">
        <v>3414</v>
      </c>
    </row>
    <row r="410" spans="1:11">
      <c r="A410" t="s">
        <v>11</v>
      </c>
      <c r="B410" t="str">
        <f t="shared" si="6"/>
        <v>2.1.1.1.0100105499438</v>
      </c>
      <c r="C410" s="40" t="str">
        <f>_xlfn.XLOOKUP(A410,ctas[Tipo Empleado],ctas[cta])</f>
        <v>2.1.1.1.01</v>
      </c>
      <c r="D410" s="4" t="s">
        <v>1515</v>
      </c>
      <c r="E410" t="s">
        <v>517</v>
      </c>
      <c r="F410" t="s">
        <v>465</v>
      </c>
      <c r="G410" t="s">
        <v>357</v>
      </c>
      <c r="H410" t="s">
        <v>1738</v>
      </c>
      <c r="I410" t="s">
        <v>3372</v>
      </c>
      <c r="J410" t="s">
        <v>39</v>
      </c>
      <c r="K410" t="s">
        <v>1515</v>
      </c>
    </row>
    <row r="411" spans="1:11">
      <c r="A411" t="s">
        <v>11</v>
      </c>
      <c r="B411" t="str">
        <f t="shared" si="6"/>
        <v>2.1.1.1.0100105508691</v>
      </c>
      <c r="C411" s="40" t="str">
        <f>_xlfn.XLOOKUP(A411,ctas[Tipo Empleado],ctas[cta])</f>
        <v>2.1.1.1.01</v>
      </c>
      <c r="D411" s="4" t="s">
        <v>2911</v>
      </c>
      <c r="E411" t="s">
        <v>928</v>
      </c>
      <c r="F411" t="s">
        <v>8</v>
      </c>
      <c r="G411" t="s">
        <v>864</v>
      </c>
      <c r="H411" t="s">
        <v>1741</v>
      </c>
      <c r="I411" t="s">
        <v>3373</v>
      </c>
      <c r="J411" t="s">
        <v>2146</v>
      </c>
      <c r="K411" t="s">
        <v>3414</v>
      </c>
    </row>
    <row r="412" spans="1:11">
      <c r="A412" t="s">
        <v>11</v>
      </c>
      <c r="B412" t="str">
        <f t="shared" si="6"/>
        <v>2.1.1.1.0100105522965</v>
      </c>
      <c r="C412" s="40" t="str">
        <f>_xlfn.XLOOKUP(A412,ctas[Tipo Empleado],ctas[cta])</f>
        <v>2.1.1.1.01</v>
      </c>
      <c r="D412" s="4" t="s">
        <v>1466</v>
      </c>
      <c r="E412" t="s">
        <v>2096</v>
      </c>
      <c r="F412" t="s">
        <v>847</v>
      </c>
      <c r="G412" t="s">
        <v>845</v>
      </c>
      <c r="H412" t="s">
        <v>1774</v>
      </c>
      <c r="I412" t="s">
        <v>3373</v>
      </c>
      <c r="J412" t="s">
        <v>39</v>
      </c>
      <c r="K412" t="s">
        <v>1466</v>
      </c>
    </row>
    <row r="413" spans="1:11">
      <c r="A413" t="s">
        <v>11</v>
      </c>
      <c r="B413" t="str">
        <f t="shared" si="6"/>
        <v>2.1.1.1.0100105546113</v>
      </c>
      <c r="C413" s="40" t="str">
        <f>_xlfn.XLOOKUP(A413,ctas[Tipo Empleado],ctas[cta])</f>
        <v>2.1.1.1.01</v>
      </c>
      <c r="D413" s="4" t="s">
        <v>1570</v>
      </c>
      <c r="E413" t="s">
        <v>261</v>
      </c>
      <c r="F413" t="s">
        <v>8</v>
      </c>
      <c r="G413" t="s">
        <v>2058</v>
      </c>
      <c r="H413" t="s">
        <v>1742</v>
      </c>
      <c r="I413" t="s">
        <v>3373</v>
      </c>
      <c r="J413" t="s">
        <v>39</v>
      </c>
      <c r="K413" t="s">
        <v>1570</v>
      </c>
    </row>
    <row r="414" spans="1:11">
      <c r="A414" t="s">
        <v>11</v>
      </c>
      <c r="B414" t="str">
        <f t="shared" si="6"/>
        <v>2.1.1.1.0100105592109</v>
      </c>
      <c r="C414" s="40" t="str">
        <f>_xlfn.XLOOKUP(A414,ctas[Tipo Empleado],ctas[cta])</f>
        <v>2.1.1.1.01</v>
      </c>
      <c r="D414" s="4" t="s">
        <v>1481</v>
      </c>
      <c r="E414" t="s">
        <v>2097</v>
      </c>
      <c r="F414" t="s">
        <v>361</v>
      </c>
      <c r="G414" t="s">
        <v>357</v>
      </c>
      <c r="H414" t="s">
        <v>1738</v>
      </c>
      <c r="I414" t="s">
        <v>3372</v>
      </c>
      <c r="J414" t="s">
        <v>39</v>
      </c>
      <c r="K414" t="s">
        <v>1481</v>
      </c>
    </row>
    <row r="415" spans="1:11">
      <c r="A415" t="s">
        <v>11</v>
      </c>
      <c r="B415" t="str">
        <f t="shared" si="6"/>
        <v>2.1.1.1.0100105592661</v>
      </c>
      <c r="C415" s="40" t="str">
        <f>_xlfn.XLOOKUP(A415,ctas[Tipo Empleado],ctas[cta])</f>
        <v>2.1.1.1.01</v>
      </c>
      <c r="D415" s="4" t="s">
        <v>2583</v>
      </c>
      <c r="E415" t="s">
        <v>468</v>
      </c>
      <c r="F415" t="s">
        <v>8</v>
      </c>
      <c r="G415" t="s">
        <v>357</v>
      </c>
      <c r="H415" t="s">
        <v>1738</v>
      </c>
      <c r="I415" t="s">
        <v>3373</v>
      </c>
      <c r="J415" t="s">
        <v>2146</v>
      </c>
      <c r="K415" t="s">
        <v>3414</v>
      </c>
    </row>
    <row r="416" spans="1:11">
      <c r="A416" t="s">
        <v>11</v>
      </c>
      <c r="B416" t="str">
        <f t="shared" si="6"/>
        <v>2.1.1.1.0100105605232</v>
      </c>
      <c r="C416" s="40" t="str">
        <f>_xlfn.XLOOKUP(A416,ctas[Tipo Empleado],ctas[cta])</f>
        <v>2.1.1.1.01</v>
      </c>
      <c r="D416" s="4" t="s">
        <v>2747</v>
      </c>
      <c r="E416" t="s">
        <v>701</v>
      </c>
      <c r="F416" t="s">
        <v>702</v>
      </c>
      <c r="G416" t="s">
        <v>2051</v>
      </c>
      <c r="H416" t="s">
        <v>1746</v>
      </c>
      <c r="I416" t="s">
        <v>3373</v>
      </c>
      <c r="J416" t="s">
        <v>11</v>
      </c>
      <c r="K416" t="s">
        <v>3414</v>
      </c>
    </row>
    <row r="417" spans="1:11">
      <c r="A417" t="s">
        <v>11</v>
      </c>
      <c r="B417" t="str">
        <f t="shared" si="6"/>
        <v>2.1.1.1.0100105612758</v>
      </c>
      <c r="C417" s="40" t="str">
        <f>_xlfn.XLOOKUP(A417,ctas[Tipo Empleado],ctas[cta])</f>
        <v>2.1.1.1.01</v>
      </c>
      <c r="D417" s="4" t="s">
        <v>1502</v>
      </c>
      <c r="E417" t="s">
        <v>487</v>
      </c>
      <c r="F417" t="s">
        <v>134</v>
      </c>
      <c r="G417" t="s">
        <v>357</v>
      </c>
      <c r="H417" t="s">
        <v>1738</v>
      </c>
      <c r="I417" t="s">
        <v>3372</v>
      </c>
      <c r="J417" t="s">
        <v>39</v>
      </c>
      <c r="K417" t="s">
        <v>1502</v>
      </c>
    </row>
    <row r="418" spans="1:11">
      <c r="A418" t="s">
        <v>11</v>
      </c>
      <c r="B418" t="str">
        <f t="shared" si="6"/>
        <v>2.1.1.1.0100105641120</v>
      </c>
      <c r="C418" s="40" t="str">
        <f>_xlfn.XLOOKUP(A418,ctas[Tipo Empleado],ctas[cta])</f>
        <v>2.1.1.1.01</v>
      </c>
      <c r="D418" s="4" t="s">
        <v>1546</v>
      </c>
      <c r="E418" t="s">
        <v>559</v>
      </c>
      <c r="F418" t="s">
        <v>560</v>
      </c>
      <c r="G418" t="s">
        <v>357</v>
      </c>
      <c r="H418" t="s">
        <v>1738</v>
      </c>
      <c r="I418" t="s">
        <v>3372</v>
      </c>
      <c r="J418" t="s">
        <v>39</v>
      </c>
      <c r="K418" t="s">
        <v>1546</v>
      </c>
    </row>
    <row r="419" spans="1:11">
      <c r="A419" t="s">
        <v>11</v>
      </c>
      <c r="B419" t="str">
        <f t="shared" si="6"/>
        <v>2.1.1.1.0100105643134</v>
      </c>
      <c r="C419" s="40" t="str">
        <f>_xlfn.XLOOKUP(A419,ctas[Tipo Empleado],ctas[cta])</f>
        <v>2.1.1.1.01</v>
      </c>
      <c r="D419" s="4" t="s">
        <v>2220</v>
      </c>
      <c r="E419" t="s">
        <v>803</v>
      </c>
      <c r="F419" t="s">
        <v>804</v>
      </c>
      <c r="G419" t="s">
        <v>1163</v>
      </c>
      <c r="H419" t="s">
        <v>1748</v>
      </c>
      <c r="I419" t="s">
        <v>3372</v>
      </c>
      <c r="J419" t="s">
        <v>11</v>
      </c>
      <c r="K419" t="s">
        <v>3414</v>
      </c>
    </row>
    <row r="420" spans="1:11">
      <c r="A420" t="s">
        <v>11</v>
      </c>
      <c r="B420" t="str">
        <f t="shared" si="6"/>
        <v>2.1.1.1.0100105649305</v>
      </c>
      <c r="C420" s="40" t="str">
        <f>_xlfn.XLOOKUP(A420,ctas[Tipo Empleado],ctas[cta])</f>
        <v>2.1.1.1.01</v>
      </c>
      <c r="D420" s="4" t="s">
        <v>1499</v>
      </c>
      <c r="E420" t="s">
        <v>477</v>
      </c>
      <c r="F420" t="s">
        <v>478</v>
      </c>
      <c r="G420" t="s">
        <v>357</v>
      </c>
      <c r="H420" t="s">
        <v>1738</v>
      </c>
      <c r="I420" t="s">
        <v>3372</v>
      </c>
      <c r="J420" t="s">
        <v>39</v>
      </c>
      <c r="K420" t="s">
        <v>1499</v>
      </c>
    </row>
    <row r="421" spans="1:11">
      <c r="A421" t="s">
        <v>11</v>
      </c>
      <c r="B421" t="str">
        <f t="shared" si="6"/>
        <v>2.1.1.1.0100105653083</v>
      </c>
      <c r="C421" s="40" t="str">
        <f>_xlfn.XLOOKUP(A421,ctas[Tipo Empleado],ctas[cta])</f>
        <v>2.1.1.1.01</v>
      </c>
      <c r="D421" s="4" t="s">
        <v>1544</v>
      </c>
      <c r="E421" t="s">
        <v>852</v>
      </c>
      <c r="F421" t="s">
        <v>853</v>
      </c>
      <c r="G421" t="s">
        <v>845</v>
      </c>
      <c r="H421" t="s">
        <v>1774</v>
      </c>
      <c r="I421" t="s">
        <v>3372</v>
      </c>
      <c r="J421" t="s">
        <v>39</v>
      </c>
      <c r="K421" t="s">
        <v>1544</v>
      </c>
    </row>
    <row r="422" spans="1:11">
      <c r="A422" t="s">
        <v>11</v>
      </c>
      <c r="B422" t="str">
        <f t="shared" si="6"/>
        <v>2.1.1.1.0100105661276</v>
      </c>
      <c r="C422" s="40" t="str">
        <f>_xlfn.XLOOKUP(A422,ctas[Tipo Empleado],ctas[cta])</f>
        <v>2.1.1.1.01</v>
      </c>
      <c r="D422" s="4" t="s">
        <v>2484</v>
      </c>
      <c r="E422" t="s">
        <v>365</v>
      </c>
      <c r="F422" t="s">
        <v>8</v>
      </c>
      <c r="G422" t="s">
        <v>357</v>
      </c>
      <c r="H422" t="s">
        <v>1738</v>
      </c>
      <c r="I422" t="s">
        <v>3373</v>
      </c>
      <c r="J422" t="s">
        <v>2146</v>
      </c>
      <c r="K422" t="s">
        <v>3414</v>
      </c>
    </row>
    <row r="423" spans="1:11">
      <c r="A423" t="s">
        <v>11</v>
      </c>
      <c r="B423" t="str">
        <f t="shared" si="6"/>
        <v>2.1.1.1.0100105684211</v>
      </c>
      <c r="C423" s="40" t="str">
        <f>_xlfn.XLOOKUP(A423,ctas[Tipo Empleado],ctas[cta])</f>
        <v>2.1.1.1.01</v>
      </c>
      <c r="D423" s="4" t="s">
        <v>2344</v>
      </c>
      <c r="E423" t="s">
        <v>1122</v>
      </c>
      <c r="F423" t="s">
        <v>136</v>
      </c>
      <c r="G423" t="s">
        <v>245</v>
      </c>
      <c r="H423" t="s">
        <v>1782</v>
      </c>
      <c r="I423" t="s">
        <v>3373</v>
      </c>
      <c r="J423" t="s">
        <v>11</v>
      </c>
      <c r="K423" t="s">
        <v>3414</v>
      </c>
    </row>
    <row r="424" spans="1:11">
      <c r="A424" t="s">
        <v>11</v>
      </c>
      <c r="B424" t="str">
        <f t="shared" si="6"/>
        <v>2.1.1.1.0100105717532</v>
      </c>
      <c r="C424" s="40" t="str">
        <f>_xlfn.XLOOKUP(A424,ctas[Tipo Empleado],ctas[cta])</f>
        <v>2.1.1.1.01</v>
      </c>
      <c r="D424" s="4" t="s">
        <v>1457</v>
      </c>
      <c r="E424" t="s">
        <v>379</v>
      </c>
      <c r="F424" t="s">
        <v>380</v>
      </c>
      <c r="G424" t="s">
        <v>357</v>
      </c>
      <c r="H424" t="s">
        <v>1738</v>
      </c>
      <c r="I424" t="s">
        <v>3373</v>
      </c>
      <c r="J424" t="s">
        <v>39</v>
      </c>
      <c r="K424" t="s">
        <v>1457</v>
      </c>
    </row>
    <row r="425" spans="1:11">
      <c r="A425" t="s">
        <v>11</v>
      </c>
      <c r="B425" t="str">
        <f t="shared" si="6"/>
        <v>2.1.1.1.0100105722797</v>
      </c>
      <c r="C425" s="40" t="str">
        <f>_xlfn.XLOOKUP(A425,ctas[Tipo Empleado],ctas[cta])</f>
        <v>2.1.1.1.01</v>
      </c>
      <c r="D425" s="4" t="s">
        <v>2240</v>
      </c>
      <c r="E425" t="s">
        <v>1313</v>
      </c>
      <c r="F425" t="s">
        <v>134</v>
      </c>
      <c r="G425" t="s">
        <v>1163</v>
      </c>
      <c r="H425" t="s">
        <v>1748</v>
      </c>
      <c r="I425" t="s">
        <v>3372</v>
      </c>
      <c r="J425" t="s">
        <v>2146</v>
      </c>
      <c r="K425" t="s">
        <v>3414</v>
      </c>
    </row>
    <row r="426" spans="1:11">
      <c r="A426" t="s">
        <v>11</v>
      </c>
      <c r="B426" t="str">
        <f t="shared" si="6"/>
        <v>2.1.1.1.0100105731087</v>
      </c>
      <c r="C426" s="40" t="str">
        <f>_xlfn.XLOOKUP(A426,ctas[Tipo Empleado],ctas[cta])</f>
        <v>2.1.1.1.01</v>
      </c>
      <c r="D426" s="4" t="s">
        <v>2852</v>
      </c>
      <c r="E426" t="s">
        <v>171</v>
      </c>
      <c r="F426" t="s">
        <v>155</v>
      </c>
      <c r="G426" t="s">
        <v>2050</v>
      </c>
      <c r="H426" t="s">
        <v>1752</v>
      </c>
      <c r="I426" t="s">
        <v>3373</v>
      </c>
      <c r="J426" t="s">
        <v>11</v>
      </c>
      <c r="K426" t="s">
        <v>3414</v>
      </c>
    </row>
    <row r="427" spans="1:11">
      <c r="A427" t="s">
        <v>11</v>
      </c>
      <c r="B427" t="str">
        <f t="shared" si="6"/>
        <v>2.1.1.1.0100105756191</v>
      </c>
      <c r="C427" s="40" t="str">
        <f>_xlfn.XLOOKUP(A427,ctas[Tipo Empleado],ctas[cta])</f>
        <v>2.1.1.1.01</v>
      </c>
      <c r="D427" s="4" t="s">
        <v>1449</v>
      </c>
      <c r="E427" t="s">
        <v>358</v>
      </c>
      <c r="F427" t="s">
        <v>359</v>
      </c>
      <c r="G427" t="s">
        <v>357</v>
      </c>
      <c r="H427" t="s">
        <v>1738</v>
      </c>
      <c r="I427" t="s">
        <v>3373</v>
      </c>
      <c r="J427" t="s">
        <v>39</v>
      </c>
      <c r="K427" t="s">
        <v>1449</v>
      </c>
    </row>
    <row r="428" spans="1:11">
      <c r="A428" t="s">
        <v>11</v>
      </c>
      <c r="B428" t="str">
        <f t="shared" si="6"/>
        <v>2.1.1.1.0100105759757</v>
      </c>
      <c r="C428" s="40" t="str">
        <f>_xlfn.XLOOKUP(A428,ctas[Tipo Empleado],ctas[cta])</f>
        <v>2.1.1.1.01</v>
      </c>
      <c r="D428" s="4" t="s">
        <v>2325</v>
      </c>
      <c r="E428" t="s">
        <v>328</v>
      </c>
      <c r="F428" t="s">
        <v>205</v>
      </c>
      <c r="G428" t="s">
        <v>324</v>
      </c>
      <c r="H428" t="s">
        <v>1757</v>
      </c>
      <c r="I428" t="s">
        <v>3372</v>
      </c>
      <c r="J428" t="s">
        <v>11</v>
      </c>
      <c r="K428" t="s">
        <v>3414</v>
      </c>
    </row>
    <row r="429" spans="1:11">
      <c r="A429" t="s">
        <v>11</v>
      </c>
      <c r="B429" t="str">
        <f t="shared" si="6"/>
        <v>2.1.1.1.0100105801385</v>
      </c>
      <c r="C429" s="40" t="str">
        <f>_xlfn.XLOOKUP(A429,ctas[Tipo Empleado],ctas[cta])</f>
        <v>2.1.1.1.01</v>
      </c>
      <c r="D429" s="4" t="s">
        <v>1566</v>
      </c>
      <c r="E429" t="s">
        <v>613</v>
      </c>
      <c r="F429" t="s">
        <v>361</v>
      </c>
      <c r="G429" t="s">
        <v>357</v>
      </c>
      <c r="H429" t="s">
        <v>1738</v>
      </c>
      <c r="I429" t="s">
        <v>3373</v>
      </c>
      <c r="J429" t="s">
        <v>39</v>
      </c>
      <c r="K429" t="s">
        <v>1566</v>
      </c>
    </row>
    <row r="430" spans="1:11">
      <c r="A430" t="s">
        <v>11</v>
      </c>
      <c r="B430" t="str">
        <f t="shared" si="6"/>
        <v>2.1.1.1.0100106039746</v>
      </c>
      <c r="C430" s="40" t="str">
        <f>_xlfn.XLOOKUP(A430,ctas[Tipo Empleado],ctas[cta])</f>
        <v>2.1.1.1.01</v>
      </c>
      <c r="D430" s="4" t="s">
        <v>1504</v>
      </c>
      <c r="E430" t="s">
        <v>495</v>
      </c>
      <c r="F430" t="s">
        <v>27</v>
      </c>
      <c r="G430" t="s">
        <v>357</v>
      </c>
      <c r="H430" t="s">
        <v>1738</v>
      </c>
      <c r="I430" t="s">
        <v>3372</v>
      </c>
      <c r="J430" t="s">
        <v>39</v>
      </c>
      <c r="K430" t="s">
        <v>1504</v>
      </c>
    </row>
    <row r="431" spans="1:11">
      <c r="A431" t="s">
        <v>11</v>
      </c>
      <c r="B431" t="str">
        <f t="shared" si="6"/>
        <v>2.1.1.1.0100106245822</v>
      </c>
      <c r="C431" s="40" t="str">
        <f>_xlfn.XLOOKUP(A431,ctas[Tipo Empleado],ctas[cta])</f>
        <v>2.1.1.1.01</v>
      </c>
      <c r="D431" s="4" t="s">
        <v>1444</v>
      </c>
      <c r="E431" t="s">
        <v>602</v>
      </c>
      <c r="F431" t="s">
        <v>8</v>
      </c>
      <c r="G431" t="s">
        <v>2057</v>
      </c>
      <c r="H431" t="s">
        <v>1745</v>
      </c>
      <c r="I431" t="s">
        <v>3373</v>
      </c>
      <c r="J431" t="s">
        <v>39</v>
      </c>
      <c r="K431" t="s">
        <v>1444</v>
      </c>
    </row>
    <row r="432" spans="1:11">
      <c r="A432" t="s">
        <v>11</v>
      </c>
      <c r="B432" t="str">
        <f t="shared" si="6"/>
        <v>2.1.1.1.0100106249873</v>
      </c>
      <c r="C432" s="40" t="str">
        <f>_xlfn.XLOOKUP(A432,ctas[Tipo Empleado],ctas[cta])</f>
        <v>2.1.1.1.01</v>
      </c>
      <c r="D432" s="4" t="s">
        <v>1418</v>
      </c>
      <c r="E432" t="s">
        <v>755</v>
      </c>
      <c r="F432" t="s">
        <v>756</v>
      </c>
      <c r="G432" t="s">
        <v>748</v>
      </c>
      <c r="H432" t="s">
        <v>1740</v>
      </c>
      <c r="I432" t="s">
        <v>3372</v>
      </c>
      <c r="J432" t="s">
        <v>39</v>
      </c>
      <c r="K432" t="s">
        <v>1418</v>
      </c>
    </row>
    <row r="433" spans="1:11">
      <c r="A433" t="s">
        <v>11</v>
      </c>
      <c r="B433" t="str">
        <f t="shared" si="6"/>
        <v>2.1.1.1.0100106424351</v>
      </c>
      <c r="C433" s="40" t="str">
        <f>_xlfn.XLOOKUP(A433,ctas[Tipo Empleado],ctas[cta])</f>
        <v>2.1.1.1.01</v>
      </c>
      <c r="D433" s="4" t="s">
        <v>2558</v>
      </c>
      <c r="E433" t="s">
        <v>443</v>
      </c>
      <c r="F433" t="s">
        <v>8</v>
      </c>
      <c r="G433" t="s">
        <v>357</v>
      </c>
      <c r="H433" t="s">
        <v>1738</v>
      </c>
      <c r="I433" t="s">
        <v>3373</v>
      </c>
      <c r="J433" t="s">
        <v>39</v>
      </c>
      <c r="K433" t="s">
        <v>2558</v>
      </c>
    </row>
    <row r="434" spans="1:11">
      <c r="A434" t="s">
        <v>11</v>
      </c>
      <c r="B434" t="str">
        <f t="shared" si="6"/>
        <v>2.1.1.1.0100106537376</v>
      </c>
      <c r="C434" s="40" t="str">
        <f>_xlfn.XLOOKUP(A434,ctas[Tipo Empleado],ctas[cta])</f>
        <v>2.1.1.1.01</v>
      </c>
      <c r="D434" s="4" t="s">
        <v>2483</v>
      </c>
      <c r="E434" t="s">
        <v>2013</v>
      </c>
      <c r="F434" t="s">
        <v>220</v>
      </c>
      <c r="G434" t="s">
        <v>357</v>
      </c>
      <c r="H434" t="s">
        <v>1738</v>
      </c>
      <c r="I434" t="s">
        <v>3372</v>
      </c>
      <c r="J434" t="s">
        <v>11</v>
      </c>
      <c r="K434" t="s">
        <v>3414</v>
      </c>
    </row>
    <row r="435" spans="1:11">
      <c r="A435" t="s">
        <v>11</v>
      </c>
      <c r="B435" t="str">
        <f t="shared" si="6"/>
        <v>2.1.1.1.0100106538077</v>
      </c>
      <c r="C435" s="40" t="str">
        <f>_xlfn.XLOOKUP(A435,ctas[Tipo Empleado],ctas[cta])</f>
        <v>2.1.1.1.01</v>
      </c>
      <c r="D435" s="4" t="s">
        <v>2854</v>
      </c>
      <c r="E435" t="s">
        <v>899</v>
      </c>
      <c r="F435" t="s">
        <v>900</v>
      </c>
      <c r="G435" t="s">
        <v>864</v>
      </c>
      <c r="H435" t="s">
        <v>1741</v>
      </c>
      <c r="I435" t="s">
        <v>3373</v>
      </c>
      <c r="J435" t="s">
        <v>11</v>
      </c>
      <c r="K435" t="s">
        <v>3414</v>
      </c>
    </row>
    <row r="436" spans="1:11">
      <c r="A436" t="s">
        <v>11</v>
      </c>
      <c r="B436" t="str">
        <f t="shared" si="6"/>
        <v>2.1.1.1.0100106569221</v>
      </c>
      <c r="C436" s="40" t="str">
        <f>_xlfn.XLOOKUP(A436,ctas[Tipo Empleado],ctas[cta])</f>
        <v>2.1.1.1.01</v>
      </c>
      <c r="D436" s="4" t="s">
        <v>1500</v>
      </c>
      <c r="E436" t="s">
        <v>485</v>
      </c>
      <c r="F436" t="s">
        <v>413</v>
      </c>
      <c r="G436" t="s">
        <v>357</v>
      </c>
      <c r="H436" t="s">
        <v>1738</v>
      </c>
      <c r="I436" t="s">
        <v>3372</v>
      </c>
      <c r="J436" t="s">
        <v>39</v>
      </c>
      <c r="K436" t="s">
        <v>1500</v>
      </c>
    </row>
    <row r="437" spans="1:11">
      <c r="A437" t="s">
        <v>11</v>
      </c>
      <c r="B437" t="str">
        <f t="shared" si="6"/>
        <v>2.1.1.1.0100106806078</v>
      </c>
      <c r="C437" s="40" t="str">
        <f>_xlfn.XLOOKUP(A437,ctas[Tipo Empleado],ctas[cta])</f>
        <v>2.1.1.1.01</v>
      </c>
      <c r="D437" s="4" t="s">
        <v>2752</v>
      </c>
      <c r="E437" t="s">
        <v>630</v>
      </c>
      <c r="F437" t="s">
        <v>631</v>
      </c>
      <c r="G437" t="s">
        <v>2049</v>
      </c>
      <c r="H437" t="s">
        <v>1751</v>
      </c>
      <c r="I437" t="s">
        <v>3372</v>
      </c>
      <c r="J437" t="s">
        <v>11</v>
      </c>
      <c r="K437" t="s">
        <v>3414</v>
      </c>
    </row>
    <row r="438" spans="1:11">
      <c r="A438" t="s">
        <v>11</v>
      </c>
      <c r="B438" t="str">
        <f t="shared" si="6"/>
        <v>2.1.1.1.0100106833973</v>
      </c>
      <c r="C438" s="40" t="str">
        <f>_xlfn.XLOOKUP(A438,ctas[Tipo Empleado],ctas[cta])</f>
        <v>2.1.1.1.01</v>
      </c>
      <c r="D438" s="4" t="s">
        <v>2436</v>
      </c>
      <c r="E438" t="s">
        <v>985</v>
      </c>
      <c r="F438" t="s">
        <v>78</v>
      </c>
      <c r="G438" t="s">
        <v>2052</v>
      </c>
      <c r="H438" t="s">
        <v>1737</v>
      </c>
      <c r="I438" t="s">
        <v>3373</v>
      </c>
      <c r="J438" t="s">
        <v>11</v>
      </c>
      <c r="K438" t="s">
        <v>3414</v>
      </c>
    </row>
    <row r="439" spans="1:11">
      <c r="A439" t="s">
        <v>11</v>
      </c>
      <c r="B439" t="str">
        <f t="shared" si="6"/>
        <v>2.1.1.1.0100106856545</v>
      </c>
      <c r="C439" s="40" t="str">
        <f>_xlfn.XLOOKUP(A439,ctas[Tipo Empleado],ctas[cta])</f>
        <v>2.1.1.1.01</v>
      </c>
      <c r="D439" s="4" t="s">
        <v>2236</v>
      </c>
      <c r="E439" t="s">
        <v>733</v>
      </c>
      <c r="F439" t="s">
        <v>8</v>
      </c>
      <c r="G439" t="s">
        <v>731</v>
      </c>
      <c r="H439" t="s">
        <v>1777</v>
      </c>
      <c r="I439" t="s">
        <v>3373</v>
      </c>
      <c r="J439" t="s">
        <v>39</v>
      </c>
      <c r="K439" t="s">
        <v>2236</v>
      </c>
    </row>
    <row r="440" spans="1:11">
      <c r="A440" t="s">
        <v>11</v>
      </c>
      <c r="B440" t="str">
        <f t="shared" si="6"/>
        <v>2.1.1.1.0100106962939</v>
      </c>
      <c r="C440" s="40" t="str">
        <f>_xlfn.XLOOKUP(A440,ctas[Tipo Empleado],ctas[cta])</f>
        <v>2.1.1.1.01</v>
      </c>
      <c r="D440" s="4" t="s">
        <v>2644</v>
      </c>
      <c r="E440" t="s">
        <v>519</v>
      </c>
      <c r="F440" t="s">
        <v>220</v>
      </c>
      <c r="G440" t="s">
        <v>357</v>
      </c>
      <c r="H440" t="s">
        <v>1738</v>
      </c>
      <c r="I440" t="s">
        <v>3372</v>
      </c>
      <c r="J440" t="s">
        <v>11</v>
      </c>
      <c r="K440" t="s">
        <v>3414</v>
      </c>
    </row>
    <row r="441" spans="1:11">
      <c r="A441" t="s">
        <v>11</v>
      </c>
      <c r="B441" t="str">
        <f t="shared" si="6"/>
        <v>2.1.1.1.0100107068314</v>
      </c>
      <c r="C441" s="40" t="str">
        <f>_xlfn.XLOOKUP(A441,ctas[Tipo Empleado],ctas[cta])</f>
        <v>2.1.1.1.01</v>
      </c>
      <c r="D441" s="4" t="s">
        <v>3382</v>
      </c>
      <c r="E441" t="s">
        <v>3402</v>
      </c>
      <c r="F441" t="s">
        <v>42</v>
      </c>
      <c r="G441" t="s">
        <v>2052</v>
      </c>
      <c r="H441" t="s">
        <v>1737</v>
      </c>
      <c r="I441" t="s">
        <v>3372</v>
      </c>
      <c r="J441" t="s">
        <v>11</v>
      </c>
      <c r="K441" t="s">
        <v>3414</v>
      </c>
    </row>
    <row r="442" spans="1:11">
      <c r="A442" t="s">
        <v>11</v>
      </c>
      <c r="B442" t="str">
        <f t="shared" si="6"/>
        <v>2.1.1.1.0100107141814</v>
      </c>
      <c r="C442" s="40" t="str">
        <f>_xlfn.XLOOKUP(A442,ctas[Tipo Empleado],ctas[cta])</f>
        <v>2.1.1.1.01</v>
      </c>
      <c r="D442" s="4" t="s">
        <v>2356</v>
      </c>
      <c r="E442" t="s">
        <v>247</v>
      </c>
      <c r="F442" t="s">
        <v>3354</v>
      </c>
      <c r="G442" t="s">
        <v>245</v>
      </c>
      <c r="H442" t="s">
        <v>1782</v>
      </c>
      <c r="I442" t="s">
        <v>3373</v>
      </c>
      <c r="J442" t="s">
        <v>11</v>
      </c>
      <c r="K442" t="s">
        <v>3414</v>
      </c>
    </row>
    <row r="443" spans="1:11">
      <c r="A443" t="s">
        <v>11</v>
      </c>
      <c r="B443" t="str">
        <f t="shared" si="6"/>
        <v>2.1.1.1.0100107232829</v>
      </c>
      <c r="C443" s="40" t="str">
        <f>_xlfn.XLOOKUP(A443,ctas[Tipo Empleado],ctas[cta])</f>
        <v>2.1.1.1.01</v>
      </c>
      <c r="D443" s="4" t="s">
        <v>2395</v>
      </c>
      <c r="E443" t="s">
        <v>2098</v>
      </c>
      <c r="F443" t="s">
        <v>305</v>
      </c>
      <c r="G443" t="s">
        <v>2052</v>
      </c>
      <c r="H443" t="s">
        <v>1737</v>
      </c>
      <c r="I443" t="s">
        <v>3372</v>
      </c>
      <c r="J443" t="s">
        <v>2146</v>
      </c>
      <c r="K443" t="s">
        <v>3414</v>
      </c>
    </row>
    <row r="444" spans="1:11">
      <c r="A444" t="s">
        <v>11</v>
      </c>
      <c r="B444" t="str">
        <f t="shared" si="6"/>
        <v>2.1.1.1.0100107286049</v>
      </c>
      <c r="C444" s="40" t="str">
        <f>_xlfn.XLOOKUP(A444,ctas[Tipo Empleado],ctas[cta])</f>
        <v>2.1.1.1.01</v>
      </c>
      <c r="D444" s="4" t="s">
        <v>1419</v>
      </c>
      <c r="E444" t="s">
        <v>829</v>
      </c>
      <c r="F444" t="s">
        <v>830</v>
      </c>
      <c r="G444" t="s">
        <v>1163</v>
      </c>
      <c r="H444" t="s">
        <v>1748</v>
      </c>
      <c r="I444" t="s">
        <v>3373</v>
      </c>
      <c r="J444" t="s">
        <v>39</v>
      </c>
      <c r="K444" t="s">
        <v>1419</v>
      </c>
    </row>
    <row r="445" spans="1:11">
      <c r="A445" t="s">
        <v>11</v>
      </c>
      <c r="B445" t="str">
        <f t="shared" si="6"/>
        <v>2.1.1.1.0100107318008</v>
      </c>
      <c r="C445" s="40" t="str">
        <f>_xlfn.XLOOKUP(A445,ctas[Tipo Empleado],ctas[cta])</f>
        <v>2.1.1.1.01</v>
      </c>
      <c r="D445" s="4" t="s">
        <v>1517</v>
      </c>
      <c r="E445" t="s">
        <v>521</v>
      </c>
      <c r="F445" t="s">
        <v>10</v>
      </c>
      <c r="G445" t="s">
        <v>357</v>
      </c>
      <c r="H445" t="s">
        <v>1738</v>
      </c>
      <c r="I445" t="s">
        <v>3373</v>
      </c>
      <c r="J445" t="s">
        <v>39</v>
      </c>
      <c r="K445" t="s">
        <v>1517</v>
      </c>
    </row>
    <row r="446" spans="1:11">
      <c r="A446" t="s">
        <v>11</v>
      </c>
      <c r="B446" t="str">
        <f t="shared" si="6"/>
        <v>2.1.1.1.0100107330201</v>
      </c>
      <c r="C446" s="40" t="str">
        <f>_xlfn.XLOOKUP(A446,ctas[Tipo Empleado],ctas[cta])</f>
        <v>2.1.1.1.01</v>
      </c>
      <c r="D446" s="4" t="s">
        <v>2411</v>
      </c>
      <c r="E446" t="s">
        <v>299</v>
      </c>
      <c r="F446" t="s">
        <v>85</v>
      </c>
      <c r="G446" t="s">
        <v>295</v>
      </c>
      <c r="H446" t="s">
        <v>1790</v>
      </c>
      <c r="I446" t="s">
        <v>3373</v>
      </c>
      <c r="J446" t="s">
        <v>11</v>
      </c>
      <c r="K446" t="s">
        <v>3414</v>
      </c>
    </row>
    <row r="447" spans="1:11">
      <c r="A447" t="s">
        <v>11</v>
      </c>
      <c r="B447" t="str">
        <f t="shared" si="6"/>
        <v>2.1.1.1.0100107336927</v>
      </c>
      <c r="C447" s="40" t="str">
        <f>_xlfn.XLOOKUP(A447,ctas[Tipo Empleado],ctas[cta])</f>
        <v>2.1.1.1.01</v>
      </c>
      <c r="D447" s="4" t="s">
        <v>1471</v>
      </c>
      <c r="E447" t="s">
        <v>2099</v>
      </c>
      <c r="F447" t="s">
        <v>10</v>
      </c>
      <c r="G447" t="s">
        <v>845</v>
      </c>
      <c r="H447" t="s">
        <v>1774</v>
      </c>
      <c r="I447" t="s">
        <v>3373</v>
      </c>
      <c r="J447" t="s">
        <v>39</v>
      </c>
      <c r="K447" t="s">
        <v>1471</v>
      </c>
    </row>
    <row r="448" spans="1:11">
      <c r="A448" t="s">
        <v>11</v>
      </c>
      <c r="B448" t="str">
        <f t="shared" si="6"/>
        <v>2.1.1.1.0100107408270</v>
      </c>
      <c r="C448" s="40" t="str">
        <f>_xlfn.XLOOKUP(A448,ctas[Tipo Empleado],ctas[cta])</f>
        <v>2.1.1.1.01</v>
      </c>
      <c r="D448" s="4" t="s">
        <v>2727</v>
      </c>
      <c r="E448" t="s">
        <v>1091</v>
      </c>
      <c r="F448" t="s">
        <v>134</v>
      </c>
      <c r="G448" t="s">
        <v>357</v>
      </c>
      <c r="H448" t="s">
        <v>1738</v>
      </c>
      <c r="I448" t="s">
        <v>3372</v>
      </c>
      <c r="J448" t="s">
        <v>2146</v>
      </c>
      <c r="K448" t="s">
        <v>3414</v>
      </c>
    </row>
    <row r="449" spans="1:11">
      <c r="A449" t="s">
        <v>11</v>
      </c>
      <c r="B449" t="str">
        <f t="shared" si="6"/>
        <v>2.1.1.1.0100107458796</v>
      </c>
      <c r="C449" s="40" t="str">
        <f>_xlfn.XLOOKUP(A449,ctas[Tipo Empleado],ctas[cta])</f>
        <v>2.1.1.1.01</v>
      </c>
      <c r="D449" s="4" t="s">
        <v>2616</v>
      </c>
      <c r="E449" t="s">
        <v>493</v>
      </c>
      <c r="F449" t="s">
        <v>220</v>
      </c>
      <c r="G449" t="s">
        <v>357</v>
      </c>
      <c r="H449" t="s">
        <v>1738</v>
      </c>
      <c r="I449" t="s">
        <v>3372</v>
      </c>
      <c r="J449" t="s">
        <v>39</v>
      </c>
      <c r="K449" t="s">
        <v>2616</v>
      </c>
    </row>
    <row r="450" spans="1:11">
      <c r="A450" t="s">
        <v>11</v>
      </c>
      <c r="B450" t="str">
        <f t="shared" si="6"/>
        <v>2.1.1.1.0100107482721</v>
      </c>
      <c r="C450" s="40" t="str">
        <f>_xlfn.XLOOKUP(A450,ctas[Tipo Empleado],ctas[cta])</f>
        <v>2.1.1.1.01</v>
      </c>
      <c r="D450" s="4" t="s">
        <v>2628</v>
      </c>
      <c r="E450" t="s">
        <v>503</v>
      </c>
      <c r="F450" t="s">
        <v>504</v>
      </c>
      <c r="G450" t="s">
        <v>357</v>
      </c>
      <c r="H450" t="s">
        <v>1738</v>
      </c>
      <c r="I450" t="s">
        <v>3372</v>
      </c>
      <c r="J450" t="s">
        <v>11</v>
      </c>
      <c r="K450" t="s">
        <v>3414</v>
      </c>
    </row>
    <row r="451" spans="1:11">
      <c r="A451" t="s">
        <v>11</v>
      </c>
      <c r="B451" t="str">
        <f t="shared" ref="B451:B514" si="7">C451&amp;D451</f>
        <v>2.1.1.1.0100107516346</v>
      </c>
      <c r="C451" s="40" t="str">
        <f>_xlfn.XLOOKUP(A451,ctas[Tipo Empleado],ctas[cta])</f>
        <v>2.1.1.1.01</v>
      </c>
      <c r="D451" s="4" t="s">
        <v>2933</v>
      </c>
      <c r="E451" t="s">
        <v>100</v>
      </c>
      <c r="F451" t="s">
        <v>101</v>
      </c>
      <c r="G451" t="s">
        <v>76</v>
      </c>
      <c r="H451" t="s">
        <v>1753</v>
      </c>
      <c r="I451" t="s">
        <v>3372</v>
      </c>
      <c r="J451" t="s">
        <v>11</v>
      </c>
      <c r="K451" t="s">
        <v>3414</v>
      </c>
    </row>
    <row r="452" spans="1:11">
      <c r="A452" t="s">
        <v>11</v>
      </c>
      <c r="B452" t="str">
        <f t="shared" si="7"/>
        <v>2.1.1.1.0100107519639</v>
      </c>
      <c r="C452" s="40" t="str">
        <f>_xlfn.XLOOKUP(A452,ctas[Tipo Empleado],ctas[cta])</f>
        <v>2.1.1.1.01</v>
      </c>
      <c r="D452" s="4" t="s">
        <v>2923</v>
      </c>
      <c r="E452" t="s">
        <v>789</v>
      </c>
      <c r="F452" t="s">
        <v>8</v>
      </c>
      <c r="G452" t="s">
        <v>760</v>
      </c>
      <c r="H452" t="s">
        <v>1743</v>
      </c>
      <c r="I452" t="s">
        <v>3373</v>
      </c>
      <c r="J452" t="s">
        <v>2146</v>
      </c>
      <c r="K452" t="s">
        <v>3414</v>
      </c>
    </row>
    <row r="453" spans="1:11">
      <c r="A453" t="s">
        <v>11</v>
      </c>
      <c r="B453" t="str">
        <f t="shared" si="7"/>
        <v>2.1.1.1.0100107590762</v>
      </c>
      <c r="C453" s="40" t="str">
        <f>_xlfn.XLOOKUP(A453,ctas[Tipo Empleado],ctas[cta])</f>
        <v>2.1.1.1.01</v>
      </c>
      <c r="D453" s="4" t="s">
        <v>2627</v>
      </c>
      <c r="E453" t="s">
        <v>502</v>
      </c>
      <c r="F453" t="s">
        <v>467</v>
      </c>
      <c r="G453" t="s">
        <v>357</v>
      </c>
      <c r="H453" t="s">
        <v>1738</v>
      </c>
      <c r="I453" t="s">
        <v>3372</v>
      </c>
      <c r="J453" t="s">
        <v>11</v>
      </c>
      <c r="K453" t="s">
        <v>3414</v>
      </c>
    </row>
    <row r="454" spans="1:11">
      <c r="A454" t="s">
        <v>11</v>
      </c>
      <c r="B454" t="str">
        <f t="shared" si="7"/>
        <v>2.1.1.1.0100107638991</v>
      </c>
      <c r="C454" s="40" t="str">
        <f>_xlfn.XLOOKUP(A454,ctas[Tipo Empleado],ctas[cta])</f>
        <v>2.1.1.1.01</v>
      </c>
      <c r="D454" s="4" t="s">
        <v>1486</v>
      </c>
      <c r="E454" t="s">
        <v>449</v>
      </c>
      <c r="F454" t="s">
        <v>450</v>
      </c>
      <c r="G454" t="s">
        <v>357</v>
      </c>
      <c r="H454" t="s">
        <v>1738</v>
      </c>
      <c r="I454" t="s">
        <v>3373</v>
      </c>
      <c r="J454" t="s">
        <v>39</v>
      </c>
      <c r="K454" t="s">
        <v>1486</v>
      </c>
    </row>
    <row r="455" spans="1:11">
      <c r="A455" t="s">
        <v>11</v>
      </c>
      <c r="B455" t="str">
        <f t="shared" si="7"/>
        <v>2.1.1.1.0100107665903</v>
      </c>
      <c r="C455" s="40" t="str">
        <f>_xlfn.XLOOKUP(A455,ctas[Tipo Empleado],ctas[cta])</f>
        <v>2.1.1.1.01</v>
      </c>
      <c r="D455" s="4" t="s">
        <v>2496</v>
      </c>
      <c r="E455" t="s">
        <v>384</v>
      </c>
      <c r="F455" t="s">
        <v>134</v>
      </c>
      <c r="G455" t="s">
        <v>357</v>
      </c>
      <c r="H455" t="s">
        <v>1738</v>
      </c>
      <c r="I455" t="s">
        <v>3372</v>
      </c>
      <c r="J455" t="s">
        <v>2146</v>
      </c>
      <c r="K455" t="s">
        <v>3414</v>
      </c>
    </row>
    <row r="456" spans="1:11">
      <c r="A456" t="s">
        <v>11</v>
      </c>
      <c r="B456" t="str">
        <f t="shared" si="7"/>
        <v>2.1.1.1.0100107713745</v>
      </c>
      <c r="C456" s="40" t="str">
        <f>_xlfn.XLOOKUP(A456,ctas[Tipo Empleado],ctas[cta])</f>
        <v>2.1.1.1.01</v>
      </c>
      <c r="D456" s="4" t="s">
        <v>2329</v>
      </c>
      <c r="E456" t="s">
        <v>1810</v>
      </c>
      <c r="F456" t="s">
        <v>1811</v>
      </c>
      <c r="G456" t="s">
        <v>748</v>
      </c>
      <c r="H456" t="s">
        <v>1740</v>
      </c>
      <c r="I456" t="s">
        <v>3372</v>
      </c>
      <c r="J456" t="s">
        <v>11</v>
      </c>
      <c r="K456" t="s">
        <v>3414</v>
      </c>
    </row>
    <row r="457" spans="1:11">
      <c r="A457" t="s">
        <v>11</v>
      </c>
      <c r="B457" t="str">
        <f t="shared" si="7"/>
        <v>2.1.1.1.0100107721375</v>
      </c>
      <c r="C457" s="40" t="str">
        <f>_xlfn.XLOOKUP(A457,ctas[Tipo Empleado],ctas[cta])</f>
        <v>2.1.1.1.01</v>
      </c>
      <c r="D457" s="4" t="s">
        <v>2572</v>
      </c>
      <c r="E457" t="s">
        <v>264</v>
      </c>
      <c r="F457" t="s">
        <v>136</v>
      </c>
      <c r="G457" t="s">
        <v>2062</v>
      </c>
      <c r="H457" t="s">
        <v>1792</v>
      </c>
      <c r="I457" t="s">
        <v>3372</v>
      </c>
      <c r="J457" t="s">
        <v>11</v>
      </c>
      <c r="K457" t="s">
        <v>3414</v>
      </c>
    </row>
    <row r="458" spans="1:11">
      <c r="A458" t="s">
        <v>11</v>
      </c>
      <c r="B458" t="str">
        <f t="shared" si="7"/>
        <v>2.1.1.1.0100107722969</v>
      </c>
      <c r="C458" s="40" t="str">
        <f>_xlfn.XLOOKUP(A458,ctas[Tipo Empleado],ctas[cta])</f>
        <v>2.1.1.1.01</v>
      </c>
      <c r="D458" s="4" t="s">
        <v>1521</v>
      </c>
      <c r="E458" t="s">
        <v>528</v>
      </c>
      <c r="F458" t="s">
        <v>317</v>
      </c>
      <c r="G458" t="s">
        <v>357</v>
      </c>
      <c r="H458" t="s">
        <v>1738</v>
      </c>
      <c r="I458" t="s">
        <v>3373</v>
      </c>
      <c r="J458" t="s">
        <v>39</v>
      </c>
      <c r="K458" t="s">
        <v>1521</v>
      </c>
    </row>
    <row r="459" spans="1:11">
      <c r="A459" t="s">
        <v>11</v>
      </c>
      <c r="B459" t="str">
        <f t="shared" si="7"/>
        <v>2.1.1.1.0100107766438</v>
      </c>
      <c r="C459" s="40" t="str">
        <f>_xlfn.XLOOKUP(A459,ctas[Tipo Empleado],ctas[cta])</f>
        <v>2.1.1.1.01</v>
      </c>
      <c r="D459" s="4" t="s">
        <v>2895</v>
      </c>
      <c r="E459" t="s">
        <v>782</v>
      </c>
      <c r="F459" t="s">
        <v>8</v>
      </c>
      <c r="G459" t="s">
        <v>760</v>
      </c>
      <c r="H459" t="s">
        <v>1743</v>
      </c>
      <c r="I459" t="s">
        <v>3373</v>
      </c>
      <c r="J459" t="s">
        <v>2146</v>
      </c>
      <c r="K459" t="s">
        <v>3414</v>
      </c>
    </row>
    <row r="460" spans="1:11">
      <c r="A460" t="s">
        <v>11</v>
      </c>
      <c r="B460" t="str">
        <f t="shared" si="7"/>
        <v>2.1.1.1.0100107783912</v>
      </c>
      <c r="C460" s="40" t="str">
        <f>_xlfn.XLOOKUP(A460,ctas[Tipo Empleado],ctas[cta])</f>
        <v>2.1.1.1.01</v>
      </c>
      <c r="D460" s="4" t="s">
        <v>2687</v>
      </c>
      <c r="E460" t="s">
        <v>567</v>
      </c>
      <c r="F460" t="s">
        <v>568</v>
      </c>
      <c r="G460" t="s">
        <v>357</v>
      </c>
      <c r="H460" t="s">
        <v>1738</v>
      </c>
      <c r="I460" t="s">
        <v>3372</v>
      </c>
      <c r="J460" t="s">
        <v>11</v>
      </c>
      <c r="K460" t="s">
        <v>3414</v>
      </c>
    </row>
    <row r="461" spans="1:11">
      <c r="A461" t="s">
        <v>11</v>
      </c>
      <c r="B461" t="str">
        <f t="shared" si="7"/>
        <v>2.1.1.1.0100107789745</v>
      </c>
      <c r="C461" s="40" t="str">
        <f>_xlfn.XLOOKUP(A461,ctas[Tipo Empleado],ctas[cta])</f>
        <v>2.1.1.1.01</v>
      </c>
      <c r="D461" s="4" t="s">
        <v>2809</v>
      </c>
      <c r="E461" t="s">
        <v>289</v>
      </c>
      <c r="F461" t="s">
        <v>32</v>
      </c>
      <c r="G461" t="s">
        <v>864</v>
      </c>
      <c r="H461" t="s">
        <v>1741</v>
      </c>
      <c r="I461" t="s">
        <v>3373</v>
      </c>
      <c r="J461" t="s">
        <v>11</v>
      </c>
      <c r="K461" t="s">
        <v>3414</v>
      </c>
    </row>
    <row r="462" spans="1:11">
      <c r="A462" t="s">
        <v>11</v>
      </c>
      <c r="B462" t="str">
        <f t="shared" si="7"/>
        <v>2.1.1.1.0100107864803</v>
      </c>
      <c r="C462" s="40" t="str">
        <f>_xlfn.XLOOKUP(A462,ctas[Tipo Empleado],ctas[cta])</f>
        <v>2.1.1.1.01</v>
      </c>
      <c r="D462" s="4" t="s">
        <v>1470</v>
      </c>
      <c r="E462" t="s">
        <v>401</v>
      </c>
      <c r="F462" t="s">
        <v>220</v>
      </c>
      <c r="G462" t="s">
        <v>357</v>
      </c>
      <c r="H462" t="s">
        <v>1738</v>
      </c>
      <c r="I462" t="s">
        <v>3373</v>
      </c>
      <c r="J462" t="s">
        <v>39</v>
      </c>
      <c r="K462" t="s">
        <v>1470</v>
      </c>
    </row>
    <row r="463" spans="1:11">
      <c r="A463" t="s">
        <v>11</v>
      </c>
      <c r="B463" t="str">
        <f t="shared" si="7"/>
        <v>2.1.1.1.0100107866659</v>
      </c>
      <c r="C463" s="40" t="str">
        <f>_xlfn.XLOOKUP(A463,ctas[Tipo Empleado],ctas[cta])</f>
        <v>2.1.1.1.01</v>
      </c>
      <c r="D463" s="4" t="s">
        <v>1476</v>
      </c>
      <c r="E463" t="s">
        <v>811</v>
      </c>
      <c r="F463" t="s">
        <v>148</v>
      </c>
      <c r="G463" t="s">
        <v>357</v>
      </c>
      <c r="H463" t="s">
        <v>1738</v>
      </c>
      <c r="I463" t="s">
        <v>3373</v>
      </c>
      <c r="J463" t="s">
        <v>39</v>
      </c>
      <c r="K463" t="s">
        <v>1476</v>
      </c>
    </row>
    <row r="464" spans="1:11">
      <c r="A464" t="s">
        <v>11</v>
      </c>
      <c r="B464" t="str">
        <f t="shared" si="7"/>
        <v>2.1.1.1.0100107882417</v>
      </c>
      <c r="C464" s="40" t="str">
        <f>_xlfn.XLOOKUP(A464,ctas[Tipo Empleado],ctas[cta])</f>
        <v>2.1.1.1.01</v>
      </c>
      <c r="D464" s="4" t="s">
        <v>2401</v>
      </c>
      <c r="E464" t="s">
        <v>835</v>
      </c>
      <c r="F464" t="s">
        <v>134</v>
      </c>
      <c r="G464" t="s">
        <v>1163</v>
      </c>
      <c r="H464" t="s">
        <v>1748</v>
      </c>
      <c r="I464" t="s">
        <v>3372</v>
      </c>
      <c r="J464" t="s">
        <v>39</v>
      </c>
      <c r="K464" t="s">
        <v>2401</v>
      </c>
    </row>
    <row r="465" spans="1:11">
      <c r="A465" t="s">
        <v>11</v>
      </c>
      <c r="B465" t="str">
        <f t="shared" si="7"/>
        <v>2.1.1.1.0100107906976</v>
      </c>
      <c r="C465" s="40" t="str">
        <f>_xlfn.XLOOKUP(A465,ctas[Tipo Empleado],ctas[cta])</f>
        <v>2.1.1.1.01</v>
      </c>
      <c r="D465" s="4" t="s">
        <v>2603</v>
      </c>
      <c r="E465" t="s">
        <v>2100</v>
      </c>
      <c r="F465" t="s">
        <v>61</v>
      </c>
      <c r="G465" t="s">
        <v>357</v>
      </c>
      <c r="H465" t="s">
        <v>1738</v>
      </c>
      <c r="I465" t="s">
        <v>3372</v>
      </c>
      <c r="J465" t="s">
        <v>11</v>
      </c>
      <c r="K465" t="s">
        <v>3414</v>
      </c>
    </row>
    <row r="466" spans="1:11">
      <c r="A466" t="s">
        <v>11</v>
      </c>
      <c r="B466" t="str">
        <f t="shared" si="7"/>
        <v>2.1.1.1.0100107953929</v>
      </c>
      <c r="C466" s="40" t="str">
        <f>_xlfn.XLOOKUP(A466,ctas[Tipo Empleado],ctas[cta])</f>
        <v>2.1.1.1.01</v>
      </c>
      <c r="D466" s="4" t="s">
        <v>2918</v>
      </c>
      <c r="E466" t="s">
        <v>1148</v>
      </c>
      <c r="F466" t="s">
        <v>61</v>
      </c>
      <c r="G466" t="s">
        <v>347</v>
      </c>
      <c r="H466" t="s">
        <v>1791</v>
      </c>
      <c r="I466" t="s">
        <v>3372</v>
      </c>
      <c r="J466" t="s">
        <v>11</v>
      </c>
      <c r="K466" t="s">
        <v>3414</v>
      </c>
    </row>
    <row r="467" spans="1:11">
      <c r="A467" t="s">
        <v>11</v>
      </c>
      <c r="B467" t="str">
        <f t="shared" si="7"/>
        <v>2.1.1.1.0100108027061</v>
      </c>
      <c r="C467" s="40" t="str">
        <f>_xlfn.XLOOKUP(A467,ctas[Tipo Empleado],ctas[cta])</f>
        <v>2.1.1.1.01</v>
      </c>
      <c r="D467" s="4" t="s">
        <v>1442</v>
      </c>
      <c r="E467" t="s">
        <v>725</v>
      </c>
      <c r="F467" t="s">
        <v>136</v>
      </c>
      <c r="G467" t="s">
        <v>724</v>
      </c>
      <c r="H467" t="s">
        <v>1793</v>
      </c>
      <c r="I467" t="s">
        <v>3373</v>
      </c>
      <c r="J467" t="s">
        <v>39</v>
      </c>
      <c r="K467" t="s">
        <v>1442</v>
      </c>
    </row>
    <row r="468" spans="1:11">
      <c r="A468" t="s">
        <v>11</v>
      </c>
      <c r="B468" t="str">
        <f t="shared" si="7"/>
        <v>2.1.1.1.0100108029711</v>
      </c>
      <c r="C468" s="40" t="str">
        <f>_xlfn.XLOOKUP(A468,ctas[Tipo Empleado],ctas[cta])</f>
        <v>2.1.1.1.01</v>
      </c>
      <c r="D468" s="4" t="s">
        <v>1417</v>
      </c>
      <c r="E468" t="s">
        <v>741</v>
      </c>
      <c r="F468" t="s">
        <v>497</v>
      </c>
      <c r="G468" t="s">
        <v>731</v>
      </c>
      <c r="H468" t="s">
        <v>1777</v>
      </c>
      <c r="I468" t="s">
        <v>3372</v>
      </c>
      <c r="J468" t="s">
        <v>39</v>
      </c>
      <c r="K468" t="s">
        <v>1417</v>
      </c>
    </row>
    <row r="469" spans="1:11">
      <c r="A469" t="s">
        <v>11</v>
      </c>
      <c r="B469" t="str">
        <f t="shared" si="7"/>
        <v>2.1.1.1.0100108076746</v>
      </c>
      <c r="C469" s="40" t="str">
        <f>_xlfn.XLOOKUP(A469,ctas[Tipo Empleado],ctas[cta])</f>
        <v>2.1.1.1.01</v>
      </c>
      <c r="D469" s="4" t="s">
        <v>1475</v>
      </c>
      <c r="E469" t="s">
        <v>2101</v>
      </c>
      <c r="F469" t="s">
        <v>416</v>
      </c>
      <c r="G469" t="s">
        <v>357</v>
      </c>
      <c r="H469" t="s">
        <v>1738</v>
      </c>
      <c r="I469" t="s">
        <v>3373</v>
      </c>
      <c r="J469" t="s">
        <v>39</v>
      </c>
      <c r="K469" t="s">
        <v>1475</v>
      </c>
    </row>
    <row r="470" spans="1:11">
      <c r="A470" t="s">
        <v>11</v>
      </c>
      <c r="B470" t="str">
        <f t="shared" si="7"/>
        <v>2.1.1.1.0100108154543</v>
      </c>
      <c r="C470" s="40" t="str">
        <f>_xlfn.XLOOKUP(A470,ctas[Tipo Empleado],ctas[cta])</f>
        <v>2.1.1.1.01</v>
      </c>
      <c r="D470" s="4" t="s">
        <v>1558</v>
      </c>
      <c r="E470" t="s">
        <v>589</v>
      </c>
      <c r="F470" t="s">
        <v>590</v>
      </c>
      <c r="G470" t="s">
        <v>357</v>
      </c>
      <c r="H470" t="s">
        <v>1738</v>
      </c>
      <c r="I470" t="s">
        <v>3372</v>
      </c>
      <c r="J470" t="s">
        <v>39</v>
      </c>
      <c r="K470" t="s">
        <v>1558</v>
      </c>
    </row>
    <row r="471" spans="1:11">
      <c r="A471" t="s">
        <v>11</v>
      </c>
      <c r="B471" t="str">
        <f t="shared" si="7"/>
        <v>2.1.1.1.0100108165150</v>
      </c>
      <c r="C471" s="40" t="str">
        <f>_xlfn.XLOOKUP(A471,ctas[Tipo Empleado],ctas[cta])</f>
        <v>2.1.1.1.01</v>
      </c>
      <c r="D471" s="4" t="s">
        <v>1630</v>
      </c>
      <c r="E471" t="s">
        <v>944</v>
      </c>
      <c r="F471" t="s">
        <v>8</v>
      </c>
      <c r="G471" t="s">
        <v>864</v>
      </c>
      <c r="H471" t="s">
        <v>1741</v>
      </c>
      <c r="I471" t="s">
        <v>3373</v>
      </c>
      <c r="J471" t="s">
        <v>39</v>
      </c>
      <c r="K471" t="s">
        <v>1630</v>
      </c>
    </row>
    <row r="472" spans="1:11">
      <c r="A472" t="s">
        <v>11</v>
      </c>
      <c r="B472" t="str">
        <f t="shared" si="7"/>
        <v>2.1.1.1.0100108186925</v>
      </c>
      <c r="C472" s="40" t="str">
        <f>_xlfn.XLOOKUP(A472,ctas[Tipo Empleado],ctas[cta])</f>
        <v>2.1.1.1.01</v>
      </c>
      <c r="D472" s="4" t="s">
        <v>2874</v>
      </c>
      <c r="E472" t="s">
        <v>903</v>
      </c>
      <c r="F472" t="s">
        <v>465</v>
      </c>
      <c r="G472" t="s">
        <v>864</v>
      </c>
      <c r="H472" t="s">
        <v>1741</v>
      </c>
      <c r="I472" t="s">
        <v>3372</v>
      </c>
      <c r="J472" t="s">
        <v>2146</v>
      </c>
      <c r="K472" t="s">
        <v>3414</v>
      </c>
    </row>
    <row r="473" spans="1:11">
      <c r="A473" t="s">
        <v>11</v>
      </c>
      <c r="B473" t="str">
        <f t="shared" si="7"/>
        <v>2.1.1.1.0100108241415</v>
      </c>
      <c r="C473" s="40" t="str">
        <f>_xlfn.XLOOKUP(A473,ctas[Tipo Empleado],ctas[cta])</f>
        <v>2.1.1.1.01</v>
      </c>
      <c r="D473" s="4" t="s">
        <v>2297</v>
      </c>
      <c r="E473" t="s">
        <v>959</v>
      </c>
      <c r="F473" t="s">
        <v>604</v>
      </c>
      <c r="G473" t="s">
        <v>2052</v>
      </c>
      <c r="H473" t="s">
        <v>1737</v>
      </c>
      <c r="I473" t="s">
        <v>3372</v>
      </c>
      <c r="J473" t="s">
        <v>11</v>
      </c>
      <c r="K473" t="s">
        <v>3414</v>
      </c>
    </row>
    <row r="474" spans="1:11">
      <c r="A474" t="s">
        <v>11</v>
      </c>
      <c r="B474" t="str">
        <f t="shared" si="7"/>
        <v>2.1.1.1.0100108245598</v>
      </c>
      <c r="C474" s="40" t="str">
        <f>_xlfn.XLOOKUP(A474,ctas[Tipo Empleado],ctas[cta])</f>
        <v>2.1.1.1.01</v>
      </c>
      <c r="D474" s="4" t="s">
        <v>2784</v>
      </c>
      <c r="E474" t="s">
        <v>1324</v>
      </c>
      <c r="F474" t="s">
        <v>409</v>
      </c>
      <c r="G474" t="s">
        <v>2050</v>
      </c>
      <c r="H474" t="s">
        <v>1752</v>
      </c>
      <c r="I474" t="s">
        <v>3373</v>
      </c>
      <c r="J474" t="s">
        <v>11</v>
      </c>
      <c r="K474" t="s">
        <v>3414</v>
      </c>
    </row>
    <row r="475" spans="1:11">
      <c r="A475" t="s">
        <v>11</v>
      </c>
      <c r="B475" t="str">
        <f t="shared" si="7"/>
        <v>2.1.1.1.0100108260761</v>
      </c>
      <c r="C475" s="40" t="str">
        <f>_xlfn.XLOOKUP(A475,ctas[Tipo Empleado],ctas[cta])</f>
        <v>2.1.1.1.01</v>
      </c>
      <c r="D475" s="4" t="s">
        <v>1549</v>
      </c>
      <c r="E475" t="s">
        <v>854</v>
      </c>
      <c r="F475" t="s">
        <v>650</v>
      </c>
      <c r="G475" t="s">
        <v>845</v>
      </c>
      <c r="H475" t="s">
        <v>1774</v>
      </c>
      <c r="I475" t="s">
        <v>3373</v>
      </c>
      <c r="J475" t="s">
        <v>39</v>
      </c>
      <c r="K475" t="s">
        <v>1549</v>
      </c>
    </row>
    <row r="476" spans="1:11">
      <c r="A476" t="s">
        <v>11</v>
      </c>
      <c r="B476" t="str">
        <f t="shared" si="7"/>
        <v>2.1.1.1.0100108268269</v>
      </c>
      <c r="C476" s="40" t="str">
        <f>_xlfn.XLOOKUP(A476,ctas[Tipo Empleado],ctas[cta])</f>
        <v>2.1.1.1.01</v>
      </c>
      <c r="D476" s="4" t="s">
        <v>1388</v>
      </c>
      <c r="E476" t="s">
        <v>1009</v>
      </c>
      <c r="F476" t="s">
        <v>317</v>
      </c>
      <c r="G476" t="s">
        <v>1163</v>
      </c>
      <c r="H476" t="s">
        <v>1748</v>
      </c>
      <c r="I476" t="s">
        <v>3373</v>
      </c>
      <c r="J476" t="s">
        <v>39</v>
      </c>
      <c r="K476" t="s">
        <v>1388</v>
      </c>
    </row>
    <row r="477" spans="1:11">
      <c r="A477" t="s">
        <v>11</v>
      </c>
      <c r="B477" t="str">
        <f t="shared" si="7"/>
        <v>2.1.1.1.0100108270117</v>
      </c>
      <c r="C477" s="40" t="str">
        <f>_xlfn.XLOOKUP(A477,ctas[Tipo Empleado],ctas[cta])</f>
        <v>2.1.1.1.01</v>
      </c>
      <c r="D477" s="4" t="s">
        <v>2621</v>
      </c>
      <c r="E477" t="s">
        <v>496</v>
      </c>
      <c r="F477" t="s">
        <v>497</v>
      </c>
      <c r="G477" t="s">
        <v>357</v>
      </c>
      <c r="H477" t="s">
        <v>1738</v>
      </c>
      <c r="I477" t="s">
        <v>3372</v>
      </c>
      <c r="J477" t="s">
        <v>2146</v>
      </c>
      <c r="K477" t="s">
        <v>3414</v>
      </c>
    </row>
    <row r="478" spans="1:11">
      <c r="A478" t="s">
        <v>11</v>
      </c>
      <c r="B478" t="str">
        <f t="shared" si="7"/>
        <v>2.1.1.1.0100108282054</v>
      </c>
      <c r="C478" s="40" t="str">
        <f>_xlfn.XLOOKUP(A478,ctas[Tipo Empleado],ctas[cta])</f>
        <v>2.1.1.1.01</v>
      </c>
      <c r="D478" s="4" t="s">
        <v>1528</v>
      </c>
      <c r="E478" t="s">
        <v>538</v>
      </c>
      <c r="F478" t="s">
        <v>539</v>
      </c>
      <c r="G478" t="s">
        <v>357</v>
      </c>
      <c r="H478" t="s">
        <v>1738</v>
      </c>
      <c r="I478" t="s">
        <v>3373</v>
      </c>
      <c r="J478" t="s">
        <v>39</v>
      </c>
      <c r="K478" t="s">
        <v>1528</v>
      </c>
    </row>
    <row r="479" spans="1:11">
      <c r="A479" t="s">
        <v>11</v>
      </c>
      <c r="B479" t="str">
        <f t="shared" si="7"/>
        <v>2.1.1.1.0100108342791</v>
      </c>
      <c r="C479" s="40" t="str">
        <f>_xlfn.XLOOKUP(A479,ctas[Tipo Empleado],ctas[cta])</f>
        <v>2.1.1.1.01</v>
      </c>
      <c r="D479" s="4" t="s">
        <v>2529</v>
      </c>
      <c r="E479" t="s">
        <v>410</v>
      </c>
      <c r="F479" t="s">
        <v>27</v>
      </c>
      <c r="G479" t="s">
        <v>357</v>
      </c>
      <c r="H479" t="s">
        <v>1738</v>
      </c>
      <c r="I479" t="s">
        <v>3372</v>
      </c>
      <c r="J479" t="s">
        <v>2146</v>
      </c>
      <c r="K479" t="s">
        <v>3414</v>
      </c>
    </row>
    <row r="480" spans="1:11">
      <c r="A480" t="s">
        <v>11</v>
      </c>
      <c r="B480" t="str">
        <f t="shared" si="7"/>
        <v>2.1.1.1.0100108390956</v>
      </c>
      <c r="C480" s="40" t="str">
        <f>_xlfn.XLOOKUP(A480,ctas[Tipo Empleado],ctas[cta])</f>
        <v>2.1.1.1.01</v>
      </c>
      <c r="D480" s="4" t="s">
        <v>1498</v>
      </c>
      <c r="E480" t="s">
        <v>472</v>
      </c>
      <c r="F480" t="s">
        <v>8</v>
      </c>
      <c r="G480" t="s">
        <v>357</v>
      </c>
      <c r="H480" t="s">
        <v>1738</v>
      </c>
      <c r="I480" t="s">
        <v>3373</v>
      </c>
      <c r="J480" t="s">
        <v>39</v>
      </c>
      <c r="K480" t="s">
        <v>1498</v>
      </c>
    </row>
    <row r="481" spans="1:11">
      <c r="A481" t="s">
        <v>11</v>
      </c>
      <c r="B481" t="str">
        <f t="shared" si="7"/>
        <v>2.1.1.1.0100108543455</v>
      </c>
      <c r="C481" s="40" t="str">
        <f>_xlfn.XLOOKUP(A481,ctas[Tipo Empleado],ctas[cta])</f>
        <v>2.1.1.1.01</v>
      </c>
      <c r="D481" s="4" t="s">
        <v>1606</v>
      </c>
      <c r="E481" t="s">
        <v>90</v>
      </c>
      <c r="F481" t="s">
        <v>91</v>
      </c>
      <c r="G481" t="s">
        <v>76</v>
      </c>
      <c r="H481" t="s">
        <v>1753</v>
      </c>
      <c r="I481" t="s">
        <v>3373</v>
      </c>
      <c r="J481" t="s">
        <v>39</v>
      </c>
      <c r="K481" t="s">
        <v>1606</v>
      </c>
    </row>
    <row r="482" spans="1:11">
      <c r="A482" t="s">
        <v>11</v>
      </c>
      <c r="B482" t="str">
        <f t="shared" si="7"/>
        <v>2.1.1.1.0100108559832</v>
      </c>
      <c r="C482" s="40" t="str">
        <f>_xlfn.XLOOKUP(A482,ctas[Tipo Empleado],ctas[cta])</f>
        <v>2.1.1.1.01</v>
      </c>
      <c r="D482" s="4" t="s">
        <v>2219</v>
      </c>
      <c r="E482" t="s">
        <v>206</v>
      </c>
      <c r="F482" t="s">
        <v>207</v>
      </c>
      <c r="G482" t="s">
        <v>202</v>
      </c>
      <c r="H482" t="s">
        <v>1781</v>
      </c>
      <c r="I482" t="s">
        <v>3372</v>
      </c>
      <c r="J482" t="s">
        <v>11</v>
      </c>
      <c r="K482" t="s">
        <v>3414</v>
      </c>
    </row>
    <row r="483" spans="1:11">
      <c r="A483" t="s">
        <v>11</v>
      </c>
      <c r="B483" t="str">
        <f t="shared" si="7"/>
        <v>2.1.1.1.0100108594813</v>
      </c>
      <c r="C483" s="40" t="str">
        <f>_xlfn.XLOOKUP(A483,ctas[Tipo Empleado],ctas[cta])</f>
        <v>2.1.1.1.01</v>
      </c>
      <c r="D483" s="4" t="s">
        <v>1569</v>
      </c>
      <c r="E483" t="s">
        <v>2102</v>
      </c>
      <c r="F483" t="s">
        <v>103</v>
      </c>
      <c r="G483" t="s">
        <v>2058</v>
      </c>
      <c r="H483" t="s">
        <v>1742</v>
      </c>
      <c r="I483" t="s">
        <v>3373</v>
      </c>
      <c r="J483" t="s">
        <v>39</v>
      </c>
      <c r="K483" t="s">
        <v>1569</v>
      </c>
    </row>
    <row r="484" spans="1:11">
      <c r="A484" t="s">
        <v>11</v>
      </c>
      <c r="B484" t="str">
        <f t="shared" si="7"/>
        <v>2.1.1.1.0100108665217</v>
      </c>
      <c r="C484" s="40" t="str">
        <f>_xlfn.XLOOKUP(A484,ctas[Tipo Empleado],ctas[cta])</f>
        <v>2.1.1.1.01</v>
      </c>
      <c r="D484" s="4" t="s">
        <v>1604</v>
      </c>
      <c r="E484" t="s">
        <v>916</v>
      </c>
      <c r="F484" t="s">
        <v>557</v>
      </c>
      <c r="G484" t="s">
        <v>864</v>
      </c>
      <c r="H484" t="s">
        <v>1741</v>
      </c>
      <c r="I484" t="s">
        <v>3373</v>
      </c>
      <c r="J484" t="s">
        <v>39</v>
      </c>
      <c r="K484" t="s">
        <v>1604</v>
      </c>
    </row>
    <row r="485" spans="1:11">
      <c r="A485" t="s">
        <v>11</v>
      </c>
      <c r="B485" t="str">
        <f t="shared" si="7"/>
        <v>2.1.1.1.0100108710005</v>
      </c>
      <c r="C485" s="40" t="str">
        <f>_xlfn.XLOOKUP(A485,ctas[Tipo Empleado],ctas[cta])</f>
        <v>2.1.1.1.01</v>
      </c>
      <c r="D485" s="4" t="s">
        <v>2372</v>
      </c>
      <c r="E485" t="s">
        <v>976</v>
      </c>
      <c r="F485" t="s">
        <v>32</v>
      </c>
      <c r="G485" t="s">
        <v>2052</v>
      </c>
      <c r="H485" t="s">
        <v>1737</v>
      </c>
      <c r="I485" t="s">
        <v>3373</v>
      </c>
      <c r="J485" t="s">
        <v>11</v>
      </c>
      <c r="K485" t="s">
        <v>3414</v>
      </c>
    </row>
    <row r="486" spans="1:11">
      <c r="A486" t="s">
        <v>11</v>
      </c>
      <c r="B486" t="str">
        <f t="shared" si="7"/>
        <v>2.1.1.1.0100108796996</v>
      </c>
      <c r="C486" s="40" t="str">
        <f>_xlfn.XLOOKUP(A486,ctas[Tipo Empleado],ctas[cta])</f>
        <v>2.1.1.1.01</v>
      </c>
      <c r="D486" s="4" t="s">
        <v>2793</v>
      </c>
      <c r="E486" t="s">
        <v>1245</v>
      </c>
      <c r="F486" t="s">
        <v>32</v>
      </c>
      <c r="G486" t="s">
        <v>864</v>
      </c>
      <c r="H486" t="s">
        <v>1741</v>
      </c>
      <c r="I486" t="s">
        <v>3373</v>
      </c>
      <c r="J486" t="s">
        <v>11</v>
      </c>
      <c r="K486" t="s">
        <v>3414</v>
      </c>
    </row>
    <row r="487" spans="1:11">
      <c r="A487" t="s">
        <v>11</v>
      </c>
      <c r="B487" t="str">
        <f t="shared" si="7"/>
        <v>2.1.1.1.0100108810128</v>
      </c>
      <c r="C487" s="40" t="str">
        <f>_xlfn.XLOOKUP(A487,ctas[Tipo Empleado],ctas[cta])</f>
        <v>2.1.1.1.01</v>
      </c>
      <c r="D487" s="4" t="s">
        <v>2909</v>
      </c>
      <c r="E487" t="s">
        <v>927</v>
      </c>
      <c r="F487" t="s">
        <v>588</v>
      </c>
      <c r="G487" t="s">
        <v>864</v>
      </c>
      <c r="H487" t="s">
        <v>1741</v>
      </c>
      <c r="I487" t="s">
        <v>3373</v>
      </c>
      <c r="J487" t="s">
        <v>11</v>
      </c>
      <c r="K487" t="s">
        <v>3414</v>
      </c>
    </row>
    <row r="488" spans="1:11">
      <c r="A488" t="s">
        <v>11</v>
      </c>
      <c r="B488" t="str">
        <f t="shared" si="7"/>
        <v>2.1.1.1.0100108819889</v>
      </c>
      <c r="C488" s="40" t="str">
        <f>_xlfn.XLOOKUP(A488,ctas[Tipo Empleado],ctas[cta])</f>
        <v>2.1.1.1.01</v>
      </c>
      <c r="D488" s="4" t="s">
        <v>2862</v>
      </c>
      <c r="E488" t="s">
        <v>176</v>
      </c>
      <c r="F488" t="s">
        <v>155</v>
      </c>
      <c r="G488" t="s">
        <v>2050</v>
      </c>
      <c r="H488" t="s">
        <v>1752</v>
      </c>
      <c r="I488" t="s">
        <v>3372</v>
      </c>
      <c r="J488" t="s">
        <v>11</v>
      </c>
      <c r="K488" t="s">
        <v>3414</v>
      </c>
    </row>
    <row r="489" spans="1:11">
      <c r="A489" t="s">
        <v>11</v>
      </c>
      <c r="B489" t="str">
        <f t="shared" si="7"/>
        <v>2.1.1.1.0100108824996</v>
      </c>
      <c r="C489" s="40" t="str">
        <f>_xlfn.XLOOKUP(A489,ctas[Tipo Empleado],ctas[cta])</f>
        <v>2.1.1.1.01</v>
      </c>
      <c r="D489" s="4" t="s">
        <v>1404</v>
      </c>
      <c r="E489" t="s">
        <v>243</v>
      </c>
      <c r="F489" t="s">
        <v>136</v>
      </c>
      <c r="G489" t="s">
        <v>241</v>
      </c>
      <c r="H489" t="s">
        <v>1744</v>
      </c>
      <c r="I489" t="s">
        <v>3373</v>
      </c>
      <c r="J489" t="s">
        <v>39</v>
      </c>
      <c r="K489" t="s">
        <v>1404</v>
      </c>
    </row>
    <row r="490" spans="1:11">
      <c r="A490" t="s">
        <v>11</v>
      </c>
      <c r="B490" t="str">
        <f t="shared" si="7"/>
        <v>2.1.1.1.0100108887589</v>
      </c>
      <c r="C490" s="40" t="str">
        <f>_xlfn.XLOOKUP(A490,ctas[Tipo Empleado],ctas[cta])</f>
        <v>2.1.1.1.01</v>
      </c>
      <c r="D490" s="4" t="s">
        <v>1503</v>
      </c>
      <c r="E490" t="s">
        <v>211</v>
      </c>
      <c r="F490" t="s">
        <v>8</v>
      </c>
      <c r="G490" t="s">
        <v>357</v>
      </c>
      <c r="H490" t="s">
        <v>1738</v>
      </c>
      <c r="I490" t="s">
        <v>3373</v>
      </c>
      <c r="J490" t="s">
        <v>39</v>
      </c>
      <c r="K490" t="s">
        <v>1503</v>
      </c>
    </row>
    <row r="491" spans="1:11">
      <c r="A491" t="s">
        <v>11</v>
      </c>
      <c r="B491" t="str">
        <f t="shared" si="7"/>
        <v>2.1.1.1.0100108956988</v>
      </c>
      <c r="C491" s="40" t="str">
        <f>_xlfn.XLOOKUP(A491,ctas[Tipo Empleado],ctas[cta])</f>
        <v>2.1.1.1.01</v>
      </c>
      <c r="D491" s="4" t="s">
        <v>1392</v>
      </c>
      <c r="E491" t="s">
        <v>296</v>
      </c>
      <c r="F491" t="s">
        <v>297</v>
      </c>
      <c r="G491" t="s">
        <v>295</v>
      </c>
      <c r="H491" t="s">
        <v>1790</v>
      </c>
      <c r="I491" t="s">
        <v>3373</v>
      </c>
      <c r="J491" t="s">
        <v>39</v>
      </c>
      <c r="K491" t="s">
        <v>1392</v>
      </c>
    </row>
    <row r="492" spans="1:11">
      <c r="A492" t="s">
        <v>11</v>
      </c>
      <c r="B492" t="str">
        <f t="shared" si="7"/>
        <v>2.1.1.1.0100108958109</v>
      </c>
      <c r="C492" s="40" t="str">
        <f>_xlfn.XLOOKUP(A492,ctas[Tipo Empleado],ctas[cta])</f>
        <v>2.1.1.1.01</v>
      </c>
      <c r="D492" s="4" t="s">
        <v>1635</v>
      </c>
      <c r="E492" t="s">
        <v>125</v>
      </c>
      <c r="F492" t="s">
        <v>10</v>
      </c>
      <c r="G492" t="s">
        <v>109</v>
      </c>
      <c r="H492" t="s">
        <v>1759</v>
      </c>
      <c r="I492" t="s">
        <v>3373</v>
      </c>
      <c r="J492" t="s">
        <v>39</v>
      </c>
      <c r="K492" t="s">
        <v>1635</v>
      </c>
    </row>
    <row r="493" spans="1:11">
      <c r="A493" t="s">
        <v>11</v>
      </c>
      <c r="B493" t="str">
        <f t="shared" si="7"/>
        <v>2.1.1.1.0100108964446</v>
      </c>
      <c r="C493" s="40" t="str">
        <f>_xlfn.XLOOKUP(A493,ctas[Tipo Empleado],ctas[cta])</f>
        <v>2.1.1.1.01</v>
      </c>
      <c r="D493" s="4" t="s">
        <v>2217</v>
      </c>
      <c r="E493" t="s">
        <v>244</v>
      </c>
      <c r="F493" t="s">
        <v>8</v>
      </c>
      <c r="G493" t="s">
        <v>245</v>
      </c>
      <c r="H493" t="s">
        <v>1782</v>
      </c>
      <c r="I493" t="s">
        <v>3373</v>
      </c>
      <c r="J493" t="s">
        <v>2146</v>
      </c>
      <c r="K493" t="s">
        <v>3414</v>
      </c>
    </row>
    <row r="494" spans="1:11">
      <c r="A494" t="s">
        <v>11</v>
      </c>
      <c r="B494" t="str">
        <f t="shared" si="7"/>
        <v>2.1.1.1.0100109016162</v>
      </c>
      <c r="C494" s="40" t="str">
        <f>_xlfn.XLOOKUP(A494,ctas[Tipo Empleado],ctas[cta])</f>
        <v>2.1.1.1.01</v>
      </c>
      <c r="D494" s="4" t="s">
        <v>2601</v>
      </c>
      <c r="E494" t="s">
        <v>481</v>
      </c>
      <c r="F494" t="s">
        <v>364</v>
      </c>
      <c r="G494" t="s">
        <v>357</v>
      </c>
      <c r="H494" t="s">
        <v>1738</v>
      </c>
      <c r="I494" t="s">
        <v>3372</v>
      </c>
      <c r="J494" t="s">
        <v>11</v>
      </c>
      <c r="K494" t="s">
        <v>3414</v>
      </c>
    </row>
    <row r="495" spans="1:11">
      <c r="A495" t="s">
        <v>11</v>
      </c>
      <c r="B495" t="str">
        <f t="shared" si="7"/>
        <v>2.1.1.1.0100109024281</v>
      </c>
      <c r="C495" s="40" t="str">
        <f>_xlfn.XLOOKUP(A495,ctas[Tipo Empleado],ctas[cta])</f>
        <v>2.1.1.1.01</v>
      </c>
      <c r="D495" s="4" t="s">
        <v>2597</v>
      </c>
      <c r="E495" t="s">
        <v>480</v>
      </c>
      <c r="F495" t="s">
        <v>3356</v>
      </c>
      <c r="G495" t="s">
        <v>357</v>
      </c>
      <c r="H495" t="s">
        <v>1738</v>
      </c>
      <c r="I495" t="s">
        <v>3372</v>
      </c>
      <c r="J495" t="s">
        <v>11</v>
      </c>
      <c r="K495" t="s">
        <v>3414</v>
      </c>
    </row>
    <row r="496" spans="1:11">
      <c r="A496" t="s">
        <v>11</v>
      </c>
      <c r="B496" t="str">
        <f t="shared" si="7"/>
        <v>2.1.1.1.0100109031377</v>
      </c>
      <c r="C496" s="40" t="str">
        <f>_xlfn.XLOOKUP(A496,ctas[Tipo Empleado],ctas[cta])</f>
        <v>2.1.1.1.01</v>
      </c>
      <c r="D496" s="4" t="s">
        <v>2378</v>
      </c>
      <c r="E496" t="s">
        <v>214</v>
      </c>
      <c r="F496" t="s">
        <v>8</v>
      </c>
      <c r="G496" t="s">
        <v>215</v>
      </c>
      <c r="H496" t="s">
        <v>1760</v>
      </c>
      <c r="I496" t="s">
        <v>3373</v>
      </c>
      <c r="J496" t="s">
        <v>2146</v>
      </c>
      <c r="K496" t="s">
        <v>3414</v>
      </c>
    </row>
    <row r="497" spans="1:11">
      <c r="A497" t="s">
        <v>11</v>
      </c>
      <c r="B497" t="str">
        <f t="shared" si="7"/>
        <v>2.1.1.1.0100109045138</v>
      </c>
      <c r="C497" s="40" t="str">
        <f>_xlfn.XLOOKUP(A497,ctas[Tipo Empleado],ctas[cta])</f>
        <v>2.1.1.1.01</v>
      </c>
      <c r="D497" s="4" t="s">
        <v>2279</v>
      </c>
      <c r="E497" t="s">
        <v>209</v>
      </c>
      <c r="F497" t="s">
        <v>93</v>
      </c>
      <c r="G497" t="s">
        <v>202</v>
      </c>
      <c r="H497" t="s">
        <v>1781</v>
      </c>
      <c r="I497" t="s">
        <v>3372</v>
      </c>
      <c r="J497" t="s">
        <v>11</v>
      </c>
      <c r="K497" t="s">
        <v>3414</v>
      </c>
    </row>
    <row r="498" spans="1:11">
      <c r="A498" t="s">
        <v>11</v>
      </c>
      <c r="B498" t="str">
        <f t="shared" si="7"/>
        <v>2.1.1.1.0100109060970</v>
      </c>
      <c r="C498" s="40" t="str">
        <f>_xlfn.XLOOKUP(A498,ctas[Tipo Empleado],ctas[cta])</f>
        <v>2.1.1.1.01</v>
      </c>
      <c r="D498" s="4" t="s">
        <v>1461</v>
      </c>
      <c r="E498" t="s">
        <v>387</v>
      </c>
      <c r="F498" t="s">
        <v>8</v>
      </c>
      <c r="G498" t="s">
        <v>357</v>
      </c>
      <c r="H498" t="s">
        <v>1738</v>
      </c>
      <c r="I498" t="s">
        <v>3373</v>
      </c>
      <c r="J498" t="s">
        <v>39</v>
      </c>
      <c r="K498" t="s">
        <v>1461</v>
      </c>
    </row>
    <row r="499" spans="1:11">
      <c r="A499" t="s">
        <v>11</v>
      </c>
      <c r="B499" t="str">
        <f t="shared" si="7"/>
        <v>2.1.1.1.0100109061663</v>
      </c>
      <c r="C499" s="40" t="str">
        <f>_xlfn.XLOOKUP(A499,ctas[Tipo Empleado],ctas[cta])</f>
        <v>2.1.1.1.01</v>
      </c>
      <c r="D499" s="4" t="s">
        <v>2857</v>
      </c>
      <c r="E499" t="s">
        <v>2103</v>
      </c>
      <c r="F499" t="s">
        <v>10</v>
      </c>
      <c r="G499" t="s">
        <v>864</v>
      </c>
      <c r="H499" t="s">
        <v>1741</v>
      </c>
      <c r="I499" t="s">
        <v>3373</v>
      </c>
      <c r="J499" t="s">
        <v>2146</v>
      </c>
      <c r="K499" t="s">
        <v>3414</v>
      </c>
    </row>
    <row r="500" spans="1:11">
      <c r="A500" t="s">
        <v>11</v>
      </c>
      <c r="B500" t="str">
        <f t="shared" si="7"/>
        <v>2.1.1.1.0100109067769</v>
      </c>
      <c r="C500" s="40" t="str">
        <f>_xlfn.XLOOKUP(A500,ctas[Tipo Empleado],ctas[cta])</f>
        <v>2.1.1.1.01</v>
      </c>
      <c r="D500" s="4" t="s">
        <v>2833</v>
      </c>
      <c r="E500" t="s">
        <v>83</v>
      </c>
      <c r="F500" t="s">
        <v>8</v>
      </c>
      <c r="G500" t="s">
        <v>76</v>
      </c>
      <c r="H500" t="s">
        <v>1753</v>
      </c>
      <c r="I500" t="s">
        <v>3373</v>
      </c>
      <c r="J500" t="s">
        <v>2146</v>
      </c>
      <c r="K500" t="s">
        <v>3414</v>
      </c>
    </row>
    <row r="501" spans="1:11">
      <c r="A501" t="s">
        <v>11</v>
      </c>
      <c r="B501" t="str">
        <f t="shared" si="7"/>
        <v>2.1.1.1.0100109072405</v>
      </c>
      <c r="C501" s="40" t="str">
        <f>_xlfn.XLOOKUP(A501,ctas[Tipo Empleado],ctas[cta])</f>
        <v>2.1.1.1.01</v>
      </c>
      <c r="D501" s="4" t="s">
        <v>2625</v>
      </c>
      <c r="E501" t="s">
        <v>499</v>
      </c>
      <c r="F501" t="s">
        <v>1311</v>
      </c>
      <c r="G501" t="s">
        <v>357</v>
      </c>
      <c r="H501" t="s">
        <v>1738</v>
      </c>
      <c r="I501" t="s">
        <v>3373</v>
      </c>
      <c r="J501" t="s">
        <v>39</v>
      </c>
      <c r="K501" t="s">
        <v>2625</v>
      </c>
    </row>
    <row r="502" spans="1:11">
      <c r="A502" t="s">
        <v>11</v>
      </c>
      <c r="B502" t="str">
        <f t="shared" si="7"/>
        <v>2.1.1.1.0100109099192</v>
      </c>
      <c r="C502" s="40" t="str">
        <f>_xlfn.XLOOKUP(A502,ctas[Tipo Empleado],ctas[cta])</f>
        <v>2.1.1.1.01</v>
      </c>
      <c r="D502" s="4" t="s">
        <v>2383</v>
      </c>
      <c r="E502" t="s">
        <v>977</v>
      </c>
      <c r="F502" t="s">
        <v>78</v>
      </c>
      <c r="G502" t="s">
        <v>2052</v>
      </c>
      <c r="H502" t="s">
        <v>1737</v>
      </c>
      <c r="I502" t="s">
        <v>3372</v>
      </c>
      <c r="J502" t="s">
        <v>11</v>
      </c>
      <c r="K502" t="s">
        <v>3414</v>
      </c>
    </row>
    <row r="503" spans="1:11">
      <c r="A503" t="s">
        <v>11</v>
      </c>
      <c r="B503" t="str">
        <f t="shared" si="7"/>
        <v>2.1.1.1.0100109104927</v>
      </c>
      <c r="C503" s="40" t="str">
        <f>_xlfn.XLOOKUP(A503,ctas[Tipo Empleado],ctas[cta])</f>
        <v>2.1.1.1.01</v>
      </c>
      <c r="D503" s="4" t="s">
        <v>1536</v>
      </c>
      <c r="E503" t="s">
        <v>547</v>
      </c>
      <c r="F503" t="s">
        <v>8</v>
      </c>
      <c r="G503" t="s">
        <v>357</v>
      </c>
      <c r="H503" t="s">
        <v>1738</v>
      </c>
      <c r="I503" t="s">
        <v>3373</v>
      </c>
      <c r="J503" t="s">
        <v>39</v>
      </c>
      <c r="K503" t="s">
        <v>1536</v>
      </c>
    </row>
    <row r="504" spans="1:11">
      <c r="A504" t="s">
        <v>11</v>
      </c>
      <c r="B504" t="str">
        <f t="shared" si="7"/>
        <v>2.1.1.1.0100109106682</v>
      </c>
      <c r="C504" s="40" t="str">
        <f>_xlfn.XLOOKUP(A504,ctas[Tipo Empleado],ctas[cta])</f>
        <v>2.1.1.1.01</v>
      </c>
      <c r="D504" s="4" t="s">
        <v>2957</v>
      </c>
      <c r="E504" t="s">
        <v>947</v>
      </c>
      <c r="F504" t="s">
        <v>120</v>
      </c>
      <c r="G504" t="s">
        <v>864</v>
      </c>
      <c r="H504" t="s">
        <v>1741</v>
      </c>
      <c r="I504" t="s">
        <v>3373</v>
      </c>
      <c r="J504" t="s">
        <v>11</v>
      </c>
      <c r="K504" t="s">
        <v>3414</v>
      </c>
    </row>
    <row r="505" spans="1:11">
      <c r="A505" t="s">
        <v>11</v>
      </c>
      <c r="B505" t="str">
        <f t="shared" si="7"/>
        <v>2.1.1.1.0100109112318</v>
      </c>
      <c r="C505" s="40" t="str">
        <f>_xlfn.XLOOKUP(A505,ctas[Tipo Empleado],ctas[cta])</f>
        <v>2.1.1.1.01</v>
      </c>
      <c r="D505" s="4" t="s">
        <v>1370</v>
      </c>
      <c r="E505" t="s">
        <v>749</v>
      </c>
      <c r="F505" t="s">
        <v>750</v>
      </c>
      <c r="G505" t="s">
        <v>748</v>
      </c>
      <c r="H505" t="s">
        <v>1740</v>
      </c>
      <c r="I505" t="s">
        <v>3372</v>
      </c>
      <c r="J505" t="s">
        <v>39</v>
      </c>
      <c r="K505" t="s">
        <v>1370</v>
      </c>
    </row>
    <row r="506" spans="1:11">
      <c r="A506" t="s">
        <v>11</v>
      </c>
      <c r="B506" t="str">
        <f t="shared" si="7"/>
        <v>2.1.1.1.0100109122481</v>
      </c>
      <c r="C506" s="40" t="str">
        <f>_xlfn.XLOOKUP(A506,ctas[Tipo Empleado],ctas[cta])</f>
        <v>2.1.1.1.01</v>
      </c>
      <c r="D506" s="4" t="s">
        <v>2413</v>
      </c>
      <c r="E506" t="s">
        <v>837</v>
      </c>
      <c r="F506" t="s">
        <v>134</v>
      </c>
      <c r="G506" t="s">
        <v>1163</v>
      </c>
      <c r="H506" t="s">
        <v>1748</v>
      </c>
      <c r="I506" t="s">
        <v>3372</v>
      </c>
      <c r="J506" t="s">
        <v>2146</v>
      </c>
      <c r="K506" t="s">
        <v>3414</v>
      </c>
    </row>
    <row r="507" spans="1:11">
      <c r="A507" t="s">
        <v>11</v>
      </c>
      <c r="B507" t="str">
        <f t="shared" si="7"/>
        <v>2.1.1.1.0100109127266</v>
      </c>
      <c r="C507" s="40" t="str">
        <f>_xlfn.XLOOKUP(A507,ctas[Tipo Empleado],ctas[cta])</f>
        <v>2.1.1.1.01</v>
      </c>
      <c r="D507" s="4" t="s">
        <v>2666</v>
      </c>
      <c r="E507" t="s">
        <v>1206</v>
      </c>
      <c r="F507" t="s">
        <v>409</v>
      </c>
      <c r="G507" t="s">
        <v>357</v>
      </c>
      <c r="H507" t="s">
        <v>1738</v>
      </c>
      <c r="I507" t="s">
        <v>3373</v>
      </c>
      <c r="J507" t="s">
        <v>11</v>
      </c>
      <c r="K507" t="s">
        <v>3414</v>
      </c>
    </row>
    <row r="508" spans="1:11">
      <c r="A508" t="s">
        <v>11</v>
      </c>
      <c r="B508" t="str">
        <f t="shared" si="7"/>
        <v>2.1.1.1.0100109159285</v>
      </c>
      <c r="C508" s="40" t="str">
        <f>_xlfn.XLOOKUP(A508,ctas[Tipo Empleado],ctas[cta])</f>
        <v>2.1.1.1.01</v>
      </c>
      <c r="D508" s="4" t="s">
        <v>1505</v>
      </c>
      <c r="E508" t="s">
        <v>673</v>
      </c>
      <c r="F508" t="s">
        <v>467</v>
      </c>
      <c r="G508" t="s">
        <v>2051</v>
      </c>
      <c r="H508" t="s">
        <v>1746</v>
      </c>
      <c r="I508" t="s">
        <v>3372</v>
      </c>
      <c r="J508" t="s">
        <v>39</v>
      </c>
      <c r="K508" t="s">
        <v>1505</v>
      </c>
    </row>
    <row r="509" spans="1:11">
      <c r="A509" t="s">
        <v>11</v>
      </c>
      <c r="B509" t="str">
        <f t="shared" si="7"/>
        <v>2.1.1.1.0100109163535</v>
      </c>
      <c r="C509" s="40" t="str">
        <f>_xlfn.XLOOKUP(A509,ctas[Tipo Empleado],ctas[cta])</f>
        <v>2.1.1.1.01</v>
      </c>
      <c r="D509" s="4" t="s">
        <v>2841</v>
      </c>
      <c r="E509" t="s">
        <v>618</v>
      </c>
      <c r="F509" t="s">
        <v>619</v>
      </c>
      <c r="G509" t="s">
        <v>616</v>
      </c>
      <c r="H509" t="s">
        <v>1784</v>
      </c>
      <c r="I509" t="s">
        <v>3373</v>
      </c>
      <c r="J509" t="s">
        <v>11</v>
      </c>
      <c r="K509" t="s">
        <v>3414</v>
      </c>
    </row>
    <row r="510" spans="1:11">
      <c r="A510" t="s">
        <v>11</v>
      </c>
      <c r="B510" t="str">
        <f t="shared" si="7"/>
        <v>2.1.1.1.0100109197913</v>
      </c>
      <c r="C510" s="40" t="str">
        <f>_xlfn.XLOOKUP(A510,ctas[Tipo Empleado],ctas[cta])</f>
        <v>2.1.1.1.01</v>
      </c>
      <c r="D510" s="4" t="s">
        <v>2544</v>
      </c>
      <c r="E510" t="s">
        <v>432</v>
      </c>
      <c r="F510" t="s">
        <v>8</v>
      </c>
      <c r="G510" t="s">
        <v>357</v>
      </c>
      <c r="H510" t="s">
        <v>1738</v>
      </c>
      <c r="I510" t="s">
        <v>3373</v>
      </c>
      <c r="J510" t="s">
        <v>2146</v>
      </c>
      <c r="K510" t="s">
        <v>3414</v>
      </c>
    </row>
    <row r="511" spans="1:11">
      <c r="A511" t="s">
        <v>11</v>
      </c>
      <c r="B511" t="str">
        <f t="shared" si="7"/>
        <v>2.1.1.1.0100109215871</v>
      </c>
      <c r="C511" s="40" t="str">
        <f>_xlfn.XLOOKUP(A511,ctas[Tipo Empleado],ctas[cta])</f>
        <v>2.1.1.1.01</v>
      </c>
      <c r="D511" s="4" t="s">
        <v>1629</v>
      </c>
      <c r="E511" t="s">
        <v>942</v>
      </c>
      <c r="F511" t="s">
        <v>943</v>
      </c>
      <c r="G511" t="s">
        <v>864</v>
      </c>
      <c r="H511" t="s">
        <v>1741</v>
      </c>
      <c r="I511" t="s">
        <v>3373</v>
      </c>
      <c r="J511" t="s">
        <v>39</v>
      </c>
      <c r="K511" t="s">
        <v>1629</v>
      </c>
    </row>
    <row r="512" spans="1:11">
      <c r="A512" t="s">
        <v>11</v>
      </c>
      <c r="B512" t="str">
        <f t="shared" si="7"/>
        <v>2.1.1.1.0100109290684</v>
      </c>
      <c r="C512" s="40" t="str">
        <f>_xlfn.XLOOKUP(A512,ctas[Tipo Empleado],ctas[cta])</f>
        <v>2.1.1.1.01</v>
      </c>
      <c r="D512" s="4" t="s">
        <v>2403</v>
      </c>
      <c r="E512" t="s">
        <v>1195</v>
      </c>
      <c r="F512" t="s">
        <v>32</v>
      </c>
      <c r="G512" t="s">
        <v>1163</v>
      </c>
      <c r="H512" t="s">
        <v>1748</v>
      </c>
      <c r="I512" t="s">
        <v>3373</v>
      </c>
      <c r="J512" t="s">
        <v>11</v>
      </c>
      <c r="K512" t="s">
        <v>3414</v>
      </c>
    </row>
    <row r="513" spans="1:11">
      <c r="A513" t="s">
        <v>11</v>
      </c>
      <c r="B513" t="str">
        <f t="shared" si="7"/>
        <v>2.1.1.1.0100109307355</v>
      </c>
      <c r="C513" s="40" t="str">
        <f>_xlfn.XLOOKUP(A513,ctas[Tipo Empleado],ctas[cta])</f>
        <v>2.1.1.1.01</v>
      </c>
      <c r="D513" s="4" t="s">
        <v>2766</v>
      </c>
      <c r="E513" t="s">
        <v>234</v>
      </c>
      <c r="F513" t="s">
        <v>61</v>
      </c>
      <c r="G513" t="s">
        <v>347</v>
      </c>
      <c r="H513" t="s">
        <v>1791</v>
      </c>
      <c r="I513" t="s">
        <v>3372</v>
      </c>
      <c r="J513" t="s">
        <v>11</v>
      </c>
      <c r="K513" t="s">
        <v>3414</v>
      </c>
    </row>
    <row r="514" spans="1:11">
      <c r="A514" t="s">
        <v>11</v>
      </c>
      <c r="B514" t="str">
        <f t="shared" si="7"/>
        <v>2.1.1.1.0100109337980</v>
      </c>
      <c r="C514" s="40" t="str">
        <f>_xlfn.XLOOKUP(A514,ctas[Tipo Empleado],ctas[cta])</f>
        <v>2.1.1.1.01</v>
      </c>
      <c r="D514" s="4" t="s">
        <v>1407</v>
      </c>
      <c r="E514" t="s">
        <v>237</v>
      </c>
      <c r="F514" t="s">
        <v>205</v>
      </c>
      <c r="G514" t="s">
        <v>1163</v>
      </c>
      <c r="H514" t="s">
        <v>1748</v>
      </c>
      <c r="I514" t="s">
        <v>3372</v>
      </c>
      <c r="J514" t="s">
        <v>39</v>
      </c>
      <c r="K514" t="s">
        <v>1407</v>
      </c>
    </row>
    <row r="515" spans="1:11">
      <c r="A515" t="s">
        <v>11</v>
      </c>
      <c r="B515" t="str">
        <f t="shared" ref="B515:B578" si="8">C515&amp;D515</f>
        <v>2.1.1.1.0100109377333</v>
      </c>
      <c r="C515" s="40" t="str">
        <f>_xlfn.XLOOKUP(A515,ctas[Tipo Empleado],ctas[cta])</f>
        <v>2.1.1.1.01</v>
      </c>
      <c r="D515" s="4" t="s">
        <v>2829</v>
      </c>
      <c r="E515" t="s">
        <v>893</v>
      </c>
      <c r="F515" t="s">
        <v>62</v>
      </c>
      <c r="G515" t="s">
        <v>864</v>
      </c>
      <c r="H515" t="s">
        <v>1741</v>
      </c>
      <c r="I515" t="s">
        <v>3373</v>
      </c>
      <c r="J515" t="s">
        <v>11</v>
      </c>
      <c r="K515" t="s">
        <v>3414</v>
      </c>
    </row>
    <row r="516" spans="1:11">
      <c r="A516" t="s">
        <v>11</v>
      </c>
      <c r="B516" t="str">
        <f t="shared" si="8"/>
        <v>2.1.1.1.0100109398388</v>
      </c>
      <c r="C516" s="40" t="str">
        <f>_xlfn.XLOOKUP(A516,ctas[Tipo Empleado],ctas[cta])</f>
        <v>2.1.1.1.01</v>
      </c>
      <c r="D516" s="4" t="s">
        <v>2693</v>
      </c>
      <c r="E516" t="s">
        <v>572</v>
      </c>
      <c r="F516" t="s">
        <v>573</v>
      </c>
      <c r="G516" t="s">
        <v>357</v>
      </c>
      <c r="H516" t="s">
        <v>1738</v>
      </c>
      <c r="I516" t="s">
        <v>3373</v>
      </c>
      <c r="J516" t="s">
        <v>11</v>
      </c>
      <c r="K516" t="s">
        <v>3414</v>
      </c>
    </row>
    <row r="517" spans="1:11">
      <c r="A517" t="s">
        <v>11</v>
      </c>
      <c r="B517" t="str">
        <f t="shared" si="8"/>
        <v>2.1.1.1.0100109402099</v>
      </c>
      <c r="C517" s="40" t="str">
        <f>_xlfn.XLOOKUP(A517,ctas[Tipo Empleado],ctas[cta])</f>
        <v>2.1.1.1.01</v>
      </c>
      <c r="D517" s="4" t="s">
        <v>2574</v>
      </c>
      <c r="E517" t="s">
        <v>1815</v>
      </c>
      <c r="F517" t="s">
        <v>85</v>
      </c>
      <c r="G517" t="s">
        <v>357</v>
      </c>
      <c r="H517" t="s">
        <v>1738</v>
      </c>
      <c r="I517" t="s">
        <v>3373</v>
      </c>
      <c r="J517" t="s">
        <v>39</v>
      </c>
      <c r="K517" t="s">
        <v>2574</v>
      </c>
    </row>
    <row r="518" spans="1:11">
      <c r="A518" t="s">
        <v>11</v>
      </c>
      <c r="B518" t="str">
        <f t="shared" si="8"/>
        <v>2.1.1.1.0100109409607</v>
      </c>
      <c r="C518" s="40" t="str">
        <f>_xlfn.XLOOKUP(A518,ctas[Tipo Empleado],ctas[cta])</f>
        <v>2.1.1.1.01</v>
      </c>
      <c r="D518" s="4" t="s">
        <v>2315</v>
      </c>
      <c r="E518" t="s">
        <v>1180</v>
      </c>
      <c r="F518" t="s">
        <v>32</v>
      </c>
      <c r="G518" t="s">
        <v>2052</v>
      </c>
      <c r="H518" t="s">
        <v>1737</v>
      </c>
      <c r="I518" t="s">
        <v>3372</v>
      </c>
      <c r="J518" t="s">
        <v>11</v>
      </c>
      <c r="K518" t="s">
        <v>3414</v>
      </c>
    </row>
    <row r="519" spans="1:11">
      <c r="A519" t="s">
        <v>11</v>
      </c>
      <c r="B519" t="str">
        <f t="shared" si="8"/>
        <v>2.1.1.1.0100109415844</v>
      </c>
      <c r="C519" s="40" t="str">
        <f>_xlfn.XLOOKUP(A519,ctas[Tipo Empleado],ctas[cta])</f>
        <v>2.1.1.1.01</v>
      </c>
      <c r="D519" s="4" t="s">
        <v>1489</v>
      </c>
      <c r="E519" t="s">
        <v>659</v>
      </c>
      <c r="F519" t="s">
        <v>42</v>
      </c>
      <c r="G519" t="s">
        <v>2051</v>
      </c>
      <c r="H519" t="s">
        <v>1746</v>
      </c>
      <c r="I519" t="s">
        <v>3372</v>
      </c>
      <c r="J519" t="s">
        <v>39</v>
      </c>
      <c r="K519" t="s">
        <v>1489</v>
      </c>
    </row>
    <row r="520" spans="1:11">
      <c r="A520" t="s">
        <v>11</v>
      </c>
      <c r="B520" t="str">
        <f t="shared" si="8"/>
        <v>2.1.1.1.0100109433904</v>
      </c>
      <c r="C520" s="40" t="str">
        <f>_xlfn.XLOOKUP(A520,ctas[Tipo Empleado],ctas[cta])</f>
        <v>2.1.1.1.01</v>
      </c>
      <c r="D520" s="4" t="s">
        <v>2653</v>
      </c>
      <c r="E520" t="s">
        <v>2104</v>
      </c>
      <c r="F520" t="s">
        <v>530</v>
      </c>
      <c r="G520" t="s">
        <v>357</v>
      </c>
      <c r="H520" t="s">
        <v>1738</v>
      </c>
      <c r="I520" t="s">
        <v>3373</v>
      </c>
      <c r="J520" t="s">
        <v>2146</v>
      </c>
      <c r="K520" t="s">
        <v>3414</v>
      </c>
    </row>
    <row r="521" spans="1:11">
      <c r="A521" t="s">
        <v>11</v>
      </c>
      <c r="B521" t="str">
        <f t="shared" si="8"/>
        <v>2.1.1.1.0100109434209</v>
      </c>
      <c r="C521" s="40" t="str">
        <f>_xlfn.XLOOKUP(A521,ctas[Tipo Empleado],ctas[cta])</f>
        <v>2.1.1.1.01</v>
      </c>
      <c r="D521" s="4" t="s">
        <v>1518</v>
      </c>
      <c r="E521" t="s">
        <v>522</v>
      </c>
      <c r="F521" t="s">
        <v>523</v>
      </c>
      <c r="G521" t="s">
        <v>357</v>
      </c>
      <c r="H521" t="s">
        <v>1738</v>
      </c>
      <c r="I521" t="s">
        <v>3373</v>
      </c>
      <c r="J521" t="s">
        <v>39</v>
      </c>
      <c r="K521" t="s">
        <v>1518</v>
      </c>
    </row>
    <row r="522" spans="1:11">
      <c r="A522" t="s">
        <v>11</v>
      </c>
      <c r="B522" t="str">
        <f t="shared" si="8"/>
        <v>2.1.1.1.0100109440776</v>
      </c>
      <c r="C522" s="40" t="str">
        <f>_xlfn.XLOOKUP(A522,ctas[Tipo Empleado],ctas[cta])</f>
        <v>2.1.1.1.01</v>
      </c>
      <c r="D522" s="4" t="s">
        <v>2633</v>
      </c>
      <c r="E522" t="s">
        <v>1257</v>
      </c>
      <c r="F522" t="s">
        <v>465</v>
      </c>
      <c r="G522" t="s">
        <v>357</v>
      </c>
      <c r="H522" t="s">
        <v>1738</v>
      </c>
      <c r="I522" t="s">
        <v>3372</v>
      </c>
      <c r="J522" t="s">
        <v>2146</v>
      </c>
      <c r="K522" t="s">
        <v>3414</v>
      </c>
    </row>
    <row r="523" spans="1:11">
      <c r="A523" t="s">
        <v>11</v>
      </c>
      <c r="B523" t="str">
        <f t="shared" si="8"/>
        <v>2.1.1.1.0100109465179</v>
      </c>
      <c r="C523" s="40" t="str">
        <f>_xlfn.XLOOKUP(A523,ctas[Tipo Empleado],ctas[cta])</f>
        <v>2.1.1.1.01</v>
      </c>
      <c r="D523" s="4" t="s">
        <v>1434</v>
      </c>
      <c r="E523" t="s">
        <v>2105</v>
      </c>
      <c r="F523" t="s">
        <v>319</v>
      </c>
      <c r="G523" t="s">
        <v>2052</v>
      </c>
      <c r="H523" t="s">
        <v>1737</v>
      </c>
      <c r="I523" t="s">
        <v>3373</v>
      </c>
      <c r="J523" t="s">
        <v>39</v>
      </c>
      <c r="K523" t="s">
        <v>1434</v>
      </c>
    </row>
    <row r="524" spans="1:11">
      <c r="A524" t="s">
        <v>11</v>
      </c>
      <c r="B524" t="str">
        <f t="shared" si="8"/>
        <v>2.1.1.1.0100109479261</v>
      </c>
      <c r="C524" s="40" t="str">
        <f>_xlfn.XLOOKUP(A524,ctas[Tipo Empleado],ctas[cta])</f>
        <v>2.1.1.1.01</v>
      </c>
      <c r="D524" s="4" t="s">
        <v>2725</v>
      </c>
      <c r="E524" t="s">
        <v>600</v>
      </c>
      <c r="F524" t="s">
        <v>601</v>
      </c>
      <c r="G524" t="s">
        <v>357</v>
      </c>
      <c r="H524" t="s">
        <v>1738</v>
      </c>
      <c r="I524" t="s">
        <v>3372</v>
      </c>
      <c r="J524" t="s">
        <v>39</v>
      </c>
      <c r="K524" t="s">
        <v>2725</v>
      </c>
    </row>
    <row r="525" spans="1:11">
      <c r="A525" t="s">
        <v>11</v>
      </c>
      <c r="B525" t="str">
        <f t="shared" si="8"/>
        <v>2.1.1.1.0100109486886</v>
      </c>
      <c r="C525" s="40" t="str">
        <f>_xlfn.XLOOKUP(A525,ctas[Tipo Empleado],ctas[cta])</f>
        <v>2.1.1.1.01</v>
      </c>
      <c r="D525" s="4" t="s">
        <v>1513</v>
      </c>
      <c r="E525" t="s">
        <v>2106</v>
      </c>
      <c r="F525" t="s">
        <v>8</v>
      </c>
      <c r="G525" t="s">
        <v>357</v>
      </c>
      <c r="H525" t="s">
        <v>1738</v>
      </c>
      <c r="I525" t="s">
        <v>3373</v>
      </c>
      <c r="J525" t="s">
        <v>39</v>
      </c>
      <c r="K525" t="s">
        <v>1513</v>
      </c>
    </row>
    <row r="526" spans="1:11">
      <c r="A526" t="s">
        <v>11</v>
      </c>
      <c r="B526" t="str">
        <f t="shared" si="8"/>
        <v>2.1.1.1.0100109504084</v>
      </c>
      <c r="C526" s="40" t="str">
        <f>_xlfn.XLOOKUP(A526,ctas[Tipo Empleado],ctas[cta])</f>
        <v>2.1.1.1.01</v>
      </c>
      <c r="D526" s="4" t="s">
        <v>2257</v>
      </c>
      <c r="E526" t="s">
        <v>1166</v>
      </c>
      <c r="F526" t="s">
        <v>205</v>
      </c>
      <c r="G526" t="s">
        <v>324</v>
      </c>
      <c r="H526" t="s">
        <v>1757</v>
      </c>
      <c r="I526" t="s">
        <v>3372</v>
      </c>
      <c r="J526" t="s">
        <v>11</v>
      </c>
      <c r="K526" t="s">
        <v>3414</v>
      </c>
    </row>
    <row r="527" spans="1:11">
      <c r="A527" t="s">
        <v>11</v>
      </c>
      <c r="B527" t="str">
        <f t="shared" si="8"/>
        <v>2.1.1.1.0100109511535</v>
      </c>
      <c r="C527" s="40" t="str">
        <f>_xlfn.XLOOKUP(A527,ctas[Tipo Empleado],ctas[cta])</f>
        <v>2.1.1.1.01</v>
      </c>
      <c r="D527" s="4" t="s">
        <v>1615</v>
      </c>
      <c r="E527" t="s">
        <v>926</v>
      </c>
      <c r="F527" t="s">
        <v>22</v>
      </c>
      <c r="G527" t="s">
        <v>864</v>
      </c>
      <c r="H527" t="s">
        <v>1741</v>
      </c>
      <c r="I527" t="s">
        <v>3372</v>
      </c>
      <c r="J527" t="s">
        <v>39</v>
      </c>
      <c r="K527" t="s">
        <v>1615</v>
      </c>
    </row>
    <row r="528" spans="1:11">
      <c r="A528" t="s">
        <v>11</v>
      </c>
      <c r="B528" t="str">
        <f t="shared" si="8"/>
        <v>2.1.1.1.0100109550277</v>
      </c>
      <c r="C528" s="40" t="str">
        <f>_xlfn.XLOOKUP(A528,ctas[Tipo Empleado],ctas[cta])</f>
        <v>2.1.1.1.01</v>
      </c>
      <c r="D528" s="4" t="s">
        <v>2306</v>
      </c>
      <c r="E528" t="s">
        <v>2107</v>
      </c>
      <c r="F528" t="s">
        <v>816</v>
      </c>
      <c r="G528" t="s">
        <v>999</v>
      </c>
      <c r="H528" t="s">
        <v>1779</v>
      </c>
      <c r="I528" t="s">
        <v>3373</v>
      </c>
      <c r="J528" t="s">
        <v>39</v>
      </c>
      <c r="K528" t="s">
        <v>2306</v>
      </c>
    </row>
    <row r="529" spans="1:11">
      <c r="A529" t="s">
        <v>11</v>
      </c>
      <c r="B529" t="str">
        <f t="shared" si="8"/>
        <v>2.1.1.1.0100109591685</v>
      </c>
      <c r="C529" s="40" t="str">
        <f>_xlfn.XLOOKUP(A529,ctas[Tipo Empleado],ctas[cta])</f>
        <v>2.1.1.1.01</v>
      </c>
      <c r="D529" s="4" t="s">
        <v>1555</v>
      </c>
      <c r="E529" t="s">
        <v>626</v>
      </c>
      <c r="F529" t="s">
        <v>627</v>
      </c>
      <c r="G529" t="s">
        <v>2051</v>
      </c>
      <c r="H529" t="s">
        <v>1746</v>
      </c>
      <c r="I529" t="s">
        <v>3373</v>
      </c>
      <c r="J529" t="s">
        <v>39</v>
      </c>
      <c r="K529" t="s">
        <v>1555</v>
      </c>
    </row>
    <row r="530" spans="1:11">
      <c r="A530" t="s">
        <v>11</v>
      </c>
      <c r="B530" t="str">
        <f t="shared" si="8"/>
        <v>2.1.1.1.0100109593558</v>
      </c>
      <c r="C530" s="40" t="str">
        <f>_xlfn.XLOOKUP(A530,ctas[Tipo Empleado],ctas[cta])</f>
        <v>2.1.1.1.01</v>
      </c>
      <c r="D530" s="4" t="s">
        <v>2820</v>
      </c>
      <c r="E530" t="s">
        <v>887</v>
      </c>
      <c r="F530" t="s">
        <v>22</v>
      </c>
      <c r="G530" t="s">
        <v>864</v>
      </c>
      <c r="H530" t="s">
        <v>1741</v>
      </c>
      <c r="I530" t="s">
        <v>3372</v>
      </c>
      <c r="J530" t="s">
        <v>2146</v>
      </c>
      <c r="K530" t="s">
        <v>3414</v>
      </c>
    </row>
    <row r="531" spans="1:11">
      <c r="A531" t="s">
        <v>11</v>
      </c>
      <c r="B531" t="str">
        <f t="shared" si="8"/>
        <v>2.1.1.1.0100109599134</v>
      </c>
      <c r="C531" s="40" t="str">
        <f>_xlfn.XLOOKUP(A531,ctas[Tipo Empleado],ctas[cta])</f>
        <v>2.1.1.1.01</v>
      </c>
      <c r="D531" s="4" t="s">
        <v>2722</v>
      </c>
      <c r="E531" t="s">
        <v>1252</v>
      </c>
      <c r="F531" t="s">
        <v>220</v>
      </c>
      <c r="G531" t="s">
        <v>357</v>
      </c>
      <c r="H531" t="s">
        <v>1738</v>
      </c>
      <c r="I531" t="s">
        <v>3373</v>
      </c>
      <c r="J531" t="s">
        <v>11</v>
      </c>
      <c r="K531" t="s">
        <v>3414</v>
      </c>
    </row>
    <row r="532" spans="1:11">
      <c r="A532" t="s">
        <v>11</v>
      </c>
      <c r="B532" t="str">
        <f t="shared" si="8"/>
        <v>2.1.1.1.0100109606525</v>
      </c>
      <c r="C532" s="40" t="str">
        <f>_xlfn.XLOOKUP(A532,ctas[Tipo Empleado],ctas[cta])</f>
        <v>2.1.1.1.01</v>
      </c>
      <c r="D532" s="4" t="s">
        <v>1584</v>
      </c>
      <c r="E532" t="s">
        <v>882</v>
      </c>
      <c r="F532" t="s">
        <v>8</v>
      </c>
      <c r="G532" t="s">
        <v>864</v>
      </c>
      <c r="H532" t="s">
        <v>1741</v>
      </c>
      <c r="I532" t="s">
        <v>3373</v>
      </c>
      <c r="J532" t="s">
        <v>39</v>
      </c>
      <c r="K532" t="s">
        <v>1584</v>
      </c>
    </row>
    <row r="533" spans="1:11">
      <c r="A533" t="s">
        <v>11</v>
      </c>
      <c r="B533" t="str">
        <f t="shared" si="8"/>
        <v>2.1.1.1.0100109626853</v>
      </c>
      <c r="C533" s="40" t="str">
        <f>_xlfn.XLOOKUP(A533,ctas[Tipo Empleado],ctas[cta])</f>
        <v>2.1.1.1.01</v>
      </c>
      <c r="D533" s="4" t="s">
        <v>2877</v>
      </c>
      <c r="E533" t="s">
        <v>906</v>
      </c>
      <c r="F533" t="s">
        <v>907</v>
      </c>
      <c r="G533" t="s">
        <v>864</v>
      </c>
      <c r="H533" t="s">
        <v>1741</v>
      </c>
      <c r="I533" t="s">
        <v>3372</v>
      </c>
      <c r="J533" t="s">
        <v>11</v>
      </c>
      <c r="K533" t="s">
        <v>3414</v>
      </c>
    </row>
    <row r="534" spans="1:11">
      <c r="A534" t="s">
        <v>11</v>
      </c>
      <c r="B534" t="str">
        <f t="shared" si="8"/>
        <v>2.1.1.1.0100109699892</v>
      </c>
      <c r="C534" s="40" t="str">
        <f>_xlfn.XLOOKUP(A534,ctas[Tipo Empleado],ctas[cta])</f>
        <v>2.1.1.1.01</v>
      </c>
      <c r="D534" s="4" t="s">
        <v>2635</v>
      </c>
      <c r="E534" t="s">
        <v>510</v>
      </c>
      <c r="F534" t="s">
        <v>220</v>
      </c>
      <c r="G534" t="s">
        <v>357</v>
      </c>
      <c r="H534" t="s">
        <v>1738</v>
      </c>
      <c r="I534" t="s">
        <v>3373</v>
      </c>
      <c r="J534" t="s">
        <v>11</v>
      </c>
      <c r="K534" t="s">
        <v>3414</v>
      </c>
    </row>
    <row r="535" spans="1:11">
      <c r="A535" t="s">
        <v>11</v>
      </c>
      <c r="B535" t="str">
        <f t="shared" si="8"/>
        <v>2.1.1.1.0100109705848</v>
      </c>
      <c r="C535" s="40" t="str">
        <f>_xlfn.XLOOKUP(A535,ctas[Tipo Empleado],ctas[cta])</f>
        <v>2.1.1.1.01</v>
      </c>
      <c r="D535" s="4" t="s">
        <v>1443</v>
      </c>
      <c r="E535" t="s">
        <v>988</v>
      </c>
      <c r="F535" t="s">
        <v>380</v>
      </c>
      <c r="G535" t="s">
        <v>2052</v>
      </c>
      <c r="H535" t="s">
        <v>1737</v>
      </c>
      <c r="I535" t="s">
        <v>3373</v>
      </c>
      <c r="J535" t="s">
        <v>39</v>
      </c>
      <c r="K535" t="s">
        <v>1443</v>
      </c>
    </row>
    <row r="536" spans="1:11">
      <c r="A536" t="s">
        <v>11</v>
      </c>
      <c r="B536" t="str">
        <f t="shared" si="8"/>
        <v>2.1.1.1.0100109713776</v>
      </c>
      <c r="C536" s="40" t="str">
        <f>_xlfn.XLOOKUP(A536,ctas[Tipo Empleado],ctas[cta])</f>
        <v>2.1.1.1.01</v>
      </c>
      <c r="D536" s="4" t="s">
        <v>2742</v>
      </c>
      <c r="E536" t="s">
        <v>862</v>
      </c>
      <c r="F536" t="s">
        <v>280</v>
      </c>
      <c r="G536" t="s">
        <v>845</v>
      </c>
      <c r="H536" t="s">
        <v>1774</v>
      </c>
      <c r="I536" t="s">
        <v>3372</v>
      </c>
      <c r="J536" t="s">
        <v>11</v>
      </c>
      <c r="K536" t="s">
        <v>3414</v>
      </c>
    </row>
    <row r="537" spans="1:11">
      <c r="A537" t="s">
        <v>11</v>
      </c>
      <c r="B537" t="str">
        <f t="shared" si="8"/>
        <v>2.1.1.1.0100109755280</v>
      </c>
      <c r="C537" s="40" t="str">
        <f>_xlfn.XLOOKUP(A537,ctas[Tipo Empleado],ctas[cta])</f>
        <v>2.1.1.1.01</v>
      </c>
      <c r="D537" s="4" t="s">
        <v>2327</v>
      </c>
      <c r="E537" t="s">
        <v>964</v>
      </c>
      <c r="F537" t="s">
        <v>965</v>
      </c>
      <c r="G537" t="s">
        <v>2052</v>
      </c>
      <c r="H537" t="s">
        <v>1737</v>
      </c>
      <c r="I537" t="s">
        <v>3372</v>
      </c>
      <c r="J537" t="s">
        <v>809</v>
      </c>
      <c r="K537" t="s">
        <v>3414</v>
      </c>
    </row>
    <row r="538" spans="1:11">
      <c r="A538" t="s">
        <v>11</v>
      </c>
      <c r="B538" t="str">
        <f t="shared" si="8"/>
        <v>2.1.1.1.0100109836262</v>
      </c>
      <c r="C538" s="40" t="str">
        <f>_xlfn.XLOOKUP(A538,ctas[Tipo Empleado],ctas[cta])</f>
        <v>2.1.1.1.01</v>
      </c>
      <c r="D538" s="4" t="s">
        <v>1452</v>
      </c>
      <c r="E538" t="s">
        <v>368</v>
      </c>
      <c r="F538" t="s">
        <v>361</v>
      </c>
      <c r="G538" t="s">
        <v>357</v>
      </c>
      <c r="H538" t="s">
        <v>1738</v>
      </c>
      <c r="I538" t="s">
        <v>3372</v>
      </c>
      <c r="J538" t="s">
        <v>39</v>
      </c>
      <c r="K538" t="s">
        <v>1452</v>
      </c>
    </row>
    <row r="539" spans="1:11">
      <c r="A539" t="s">
        <v>11</v>
      </c>
      <c r="B539" t="str">
        <f t="shared" si="8"/>
        <v>2.1.1.1.0100109862979</v>
      </c>
      <c r="C539" s="40" t="str">
        <f>_xlfn.XLOOKUP(A539,ctas[Tipo Empleado],ctas[cta])</f>
        <v>2.1.1.1.01</v>
      </c>
      <c r="D539" s="4" t="s">
        <v>1472</v>
      </c>
      <c r="E539" t="s">
        <v>651</v>
      </c>
      <c r="F539" t="s">
        <v>652</v>
      </c>
      <c r="G539" t="s">
        <v>2051</v>
      </c>
      <c r="H539" t="s">
        <v>1746</v>
      </c>
      <c r="I539" t="s">
        <v>3373</v>
      </c>
      <c r="J539" t="s">
        <v>39</v>
      </c>
      <c r="K539" t="s">
        <v>1472</v>
      </c>
    </row>
    <row r="540" spans="1:11">
      <c r="A540" t="s">
        <v>11</v>
      </c>
      <c r="B540" t="str">
        <f t="shared" si="8"/>
        <v>2.1.1.1.0100109868687</v>
      </c>
      <c r="C540" s="40" t="str">
        <f>_xlfn.XLOOKUP(A540,ctas[Tipo Empleado],ctas[cta])</f>
        <v>2.1.1.1.01</v>
      </c>
      <c r="D540" s="4" t="s">
        <v>2301</v>
      </c>
      <c r="E540" t="s">
        <v>960</v>
      </c>
      <c r="F540" t="s">
        <v>325</v>
      </c>
      <c r="G540" t="s">
        <v>2052</v>
      </c>
      <c r="H540" t="s">
        <v>1737</v>
      </c>
      <c r="I540" t="s">
        <v>3373</v>
      </c>
      <c r="J540" t="s">
        <v>11</v>
      </c>
      <c r="K540" t="s">
        <v>3414</v>
      </c>
    </row>
    <row r="541" spans="1:11">
      <c r="A541" t="s">
        <v>11</v>
      </c>
      <c r="B541" t="str">
        <f t="shared" si="8"/>
        <v>2.1.1.1.0100109886143</v>
      </c>
      <c r="C541" s="40" t="str">
        <f>_xlfn.XLOOKUP(A541,ctas[Tipo Empleado],ctas[cta])</f>
        <v>2.1.1.1.01</v>
      </c>
      <c r="D541" s="4" t="s">
        <v>1479</v>
      </c>
      <c r="E541" t="s">
        <v>655</v>
      </c>
      <c r="F541" t="s">
        <v>56</v>
      </c>
      <c r="G541" t="s">
        <v>2051</v>
      </c>
      <c r="H541" t="s">
        <v>1746</v>
      </c>
      <c r="I541" t="s">
        <v>3373</v>
      </c>
      <c r="J541" t="s">
        <v>39</v>
      </c>
      <c r="K541" t="s">
        <v>1479</v>
      </c>
    </row>
    <row r="542" spans="1:11">
      <c r="A542" t="s">
        <v>11</v>
      </c>
      <c r="B542" t="str">
        <f t="shared" si="8"/>
        <v>2.1.1.1.0100109909044</v>
      </c>
      <c r="C542" s="40" t="str">
        <f>_xlfn.XLOOKUP(A542,ctas[Tipo Empleado],ctas[cta])</f>
        <v>2.1.1.1.01</v>
      </c>
      <c r="D542" s="4" t="s">
        <v>2380</v>
      </c>
      <c r="E542" t="s">
        <v>277</v>
      </c>
      <c r="F542" t="s">
        <v>271</v>
      </c>
      <c r="G542" t="s">
        <v>2061</v>
      </c>
      <c r="H542" t="s">
        <v>1787</v>
      </c>
      <c r="I542" t="s">
        <v>3373</v>
      </c>
      <c r="J542" t="s">
        <v>11</v>
      </c>
      <c r="K542" t="s">
        <v>3414</v>
      </c>
    </row>
    <row r="543" spans="1:11">
      <c r="A543" t="s">
        <v>11</v>
      </c>
      <c r="B543" t="str">
        <f t="shared" si="8"/>
        <v>2.1.1.1.0100109924704</v>
      </c>
      <c r="C543" s="40" t="str">
        <f>_xlfn.XLOOKUP(A543,ctas[Tipo Empleado],ctas[cta])</f>
        <v>2.1.1.1.01</v>
      </c>
      <c r="D543" s="4" t="s">
        <v>1542</v>
      </c>
      <c r="E543" t="s">
        <v>2108</v>
      </c>
      <c r="F543" t="s">
        <v>27</v>
      </c>
      <c r="G543" t="s">
        <v>2051</v>
      </c>
      <c r="H543" t="s">
        <v>1746</v>
      </c>
      <c r="I543" t="s">
        <v>3372</v>
      </c>
      <c r="J543" t="s">
        <v>39</v>
      </c>
      <c r="K543" t="s">
        <v>1542</v>
      </c>
    </row>
    <row r="544" spans="1:11">
      <c r="A544" t="s">
        <v>11</v>
      </c>
      <c r="B544" t="str">
        <f t="shared" si="8"/>
        <v>2.1.1.1.0100109973925</v>
      </c>
      <c r="C544" s="40" t="str">
        <f>_xlfn.XLOOKUP(A544,ctas[Tipo Empleado],ctas[cta])</f>
        <v>2.1.1.1.01</v>
      </c>
      <c r="D544" s="4" t="s">
        <v>2326</v>
      </c>
      <c r="E544" t="s">
        <v>2014</v>
      </c>
      <c r="F544" t="s">
        <v>139</v>
      </c>
      <c r="G544" t="s">
        <v>748</v>
      </c>
      <c r="H544" t="s">
        <v>1740</v>
      </c>
      <c r="I544" t="s">
        <v>3372</v>
      </c>
      <c r="J544" t="s">
        <v>2146</v>
      </c>
      <c r="K544" t="s">
        <v>3414</v>
      </c>
    </row>
    <row r="545" spans="1:11">
      <c r="A545" t="s">
        <v>11</v>
      </c>
      <c r="B545" t="str">
        <f t="shared" si="8"/>
        <v>2.1.1.1.0100109987834</v>
      </c>
      <c r="C545" s="40" t="str">
        <f>_xlfn.XLOOKUP(A545,ctas[Tipo Empleado],ctas[cta])</f>
        <v>2.1.1.1.01</v>
      </c>
      <c r="D545" s="4" t="s">
        <v>2762</v>
      </c>
      <c r="E545" t="s">
        <v>703</v>
      </c>
      <c r="F545" t="s">
        <v>704</v>
      </c>
      <c r="G545" t="s">
        <v>2058</v>
      </c>
      <c r="H545" t="s">
        <v>1742</v>
      </c>
      <c r="I545" t="s">
        <v>3373</v>
      </c>
      <c r="J545" t="s">
        <v>11</v>
      </c>
      <c r="K545" t="s">
        <v>3414</v>
      </c>
    </row>
    <row r="546" spans="1:11">
      <c r="A546" t="s">
        <v>11</v>
      </c>
      <c r="B546" t="str">
        <f t="shared" si="8"/>
        <v>2.1.1.1.0100109997650</v>
      </c>
      <c r="C546" s="40" t="str">
        <f>_xlfn.XLOOKUP(A546,ctas[Tipo Empleado],ctas[cta])</f>
        <v>2.1.1.1.01</v>
      </c>
      <c r="D546" s="4" t="s">
        <v>1485</v>
      </c>
      <c r="E546" t="s">
        <v>447</v>
      </c>
      <c r="F546" t="s">
        <v>27</v>
      </c>
      <c r="G546" t="s">
        <v>357</v>
      </c>
      <c r="H546" t="s">
        <v>1738</v>
      </c>
      <c r="I546" t="s">
        <v>3373</v>
      </c>
      <c r="J546" t="s">
        <v>39</v>
      </c>
      <c r="K546" t="s">
        <v>1485</v>
      </c>
    </row>
    <row r="547" spans="1:11">
      <c r="A547" t="s">
        <v>11</v>
      </c>
      <c r="B547" t="str">
        <f t="shared" si="8"/>
        <v>2.1.1.1.0100110011525</v>
      </c>
      <c r="C547" s="40" t="str">
        <f>_xlfn.XLOOKUP(A547,ctas[Tipo Empleado],ctas[cta])</f>
        <v>2.1.1.1.01</v>
      </c>
      <c r="D547" s="4" t="s">
        <v>1369</v>
      </c>
      <c r="E547" t="s">
        <v>1003</v>
      </c>
      <c r="F547" t="s">
        <v>1002</v>
      </c>
      <c r="G547" t="s">
        <v>999</v>
      </c>
      <c r="H547" t="s">
        <v>1779</v>
      </c>
      <c r="I547" t="s">
        <v>3373</v>
      </c>
      <c r="J547" t="s">
        <v>39</v>
      </c>
      <c r="K547" t="s">
        <v>1369</v>
      </c>
    </row>
    <row r="548" spans="1:11">
      <c r="A548" t="s">
        <v>11</v>
      </c>
      <c r="B548" t="str">
        <f t="shared" si="8"/>
        <v>2.1.1.1.0100110114329</v>
      </c>
      <c r="C548" s="40" t="str">
        <f>_xlfn.XLOOKUP(A548,ctas[Tipo Empleado],ctas[cta])</f>
        <v>2.1.1.1.01</v>
      </c>
      <c r="D548" s="4" t="s">
        <v>2280</v>
      </c>
      <c r="E548" t="s">
        <v>1816</v>
      </c>
      <c r="F548" t="s">
        <v>756</v>
      </c>
      <c r="G548" t="s">
        <v>1163</v>
      </c>
      <c r="H548" t="s">
        <v>1748</v>
      </c>
      <c r="I548" t="s">
        <v>3372</v>
      </c>
      <c r="J548" t="s">
        <v>2146</v>
      </c>
      <c r="K548" t="s">
        <v>3414</v>
      </c>
    </row>
    <row r="549" spans="1:11">
      <c r="A549" t="s">
        <v>11</v>
      </c>
      <c r="B549" t="str">
        <f t="shared" si="8"/>
        <v>2.1.1.1.0100110141819</v>
      </c>
      <c r="C549" s="40" t="str">
        <f>_xlfn.XLOOKUP(A549,ctas[Tipo Empleado],ctas[cta])</f>
        <v>2.1.1.1.01</v>
      </c>
      <c r="D549" s="4" t="s">
        <v>1610</v>
      </c>
      <c r="E549" t="s">
        <v>739</v>
      </c>
      <c r="F549" t="s">
        <v>8</v>
      </c>
      <c r="G549" t="s">
        <v>2050</v>
      </c>
      <c r="H549" t="s">
        <v>1752</v>
      </c>
      <c r="I549" t="s">
        <v>3373</v>
      </c>
      <c r="J549" t="s">
        <v>39</v>
      </c>
      <c r="K549" t="s">
        <v>1610</v>
      </c>
    </row>
    <row r="550" spans="1:11">
      <c r="A550" t="s">
        <v>11</v>
      </c>
      <c r="B550" t="str">
        <f t="shared" si="8"/>
        <v>2.1.1.1.0100110150976</v>
      </c>
      <c r="C550" s="40" t="str">
        <f>_xlfn.XLOOKUP(A550,ctas[Tipo Empleado],ctas[cta])</f>
        <v>2.1.1.1.01</v>
      </c>
      <c r="D550" s="4" t="s">
        <v>2756</v>
      </c>
      <c r="E550" t="s">
        <v>1144</v>
      </c>
      <c r="F550" t="s">
        <v>61</v>
      </c>
      <c r="G550" t="s">
        <v>2049</v>
      </c>
      <c r="H550" t="s">
        <v>1751</v>
      </c>
      <c r="I550" t="s">
        <v>3372</v>
      </c>
      <c r="J550" t="s">
        <v>11</v>
      </c>
      <c r="K550" t="s">
        <v>3414</v>
      </c>
    </row>
    <row r="551" spans="1:11">
      <c r="A551" t="s">
        <v>11</v>
      </c>
      <c r="B551" t="str">
        <f t="shared" si="8"/>
        <v>2.1.1.1.0100110164613</v>
      </c>
      <c r="C551" s="40" t="str">
        <f>_xlfn.XLOOKUP(A551,ctas[Tipo Empleado],ctas[cta])</f>
        <v>2.1.1.1.01</v>
      </c>
      <c r="D551" s="4" t="s">
        <v>2694</v>
      </c>
      <c r="E551" t="s">
        <v>574</v>
      </c>
      <c r="F551" t="s">
        <v>575</v>
      </c>
      <c r="G551" t="s">
        <v>357</v>
      </c>
      <c r="H551" t="s">
        <v>1738</v>
      </c>
      <c r="I551" t="s">
        <v>3372</v>
      </c>
      <c r="J551" t="s">
        <v>11</v>
      </c>
      <c r="K551" t="s">
        <v>3414</v>
      </c>
    </row>
    <row r="552" spans="1:11">
      <c r="A552" t="s">
        <v>11</v>
      </c>
      <c r="B552" t="str">
        <f t="shared" si="8"/>
        <v>2.1.1.1.0100110188679</v>
      </c>
      <c r="C552" s="40" t="str">
        <f>_xlfn.XLOOKUP(A552,ctas[Tipo Empleado],ctas[cta])</f>
        <v>2.1.1.1.01</v>
      </c>
      <c r="D552" s="4" t="s">
        <v>1520</v>
      </c>
      <c r="E552" t="s">
        <v>2109</v>
      </c>
      <c r="F552" t="s">
        <v>10</v>
      </c>
      <c r="G552" t="s">
        <v>357</v>
      </c>
      <c r="H552" t="s">
        <v>1738</v>
      </c>
      <c r="I552" t="s">
        <v>3373</v>
      </c>
      <c r="J552" t="s">
        <v>39</v>
      </c>
      <c r="K552" t="s">
        <v>1520</v>
      </c>
    </row>
    <row r="553" spans="1:11">
      <c r="A553" t="s">
        <v>11</v>
      </c>
      <c r="B553" t="str">
        <f t="shared" si="8"/>
        <v>2.1.1.1.0100110223658</v>
      </c>
      <c r="C553" s="40" t="str">
        <f>_xlfn.XLOOKUP(A553,ctas[Tipo Empleado],ctas[cta])</f>
        <v>2.1.1.1.01</v>
      </c>
      <c r="D553" s="4" t="s">
        <v>2578</v>
      </c>
      <c r="E553" t="s">
        <v>460</v>
      </c>
      <c r="F553" t="s">
        <v>461</v>
      </c>
      <c r="G553" t="s">
        <v>357</v>
      </c>
      <c r="H553" t="s">
        <v>1738</v>
      </c>
      <c r="I553" t="s">
        <v>3372</v>
      </c>
      <c r="J553" t="s">
        <v>11</v>
      </c>
      <c r="K553" t="s">
        <v>3414</v>
      </c>
    </row>
    <row r="554" spans="1:11">
      <c r="A554" t="s">
        <v>11</v>
      </c>
      <c r="B554" t="str">
        <f t="shared" si="8"/>
        <v>2.1.1.1.0100110242708</v>
      </c>
      <c r="C554" s="40" t="str">
        <f>_xlfn.XLOOKUP(A554,ctas[Tipo Empleado],ctas[cta])</f>
        <v>2.1.1.1.01</v>
      </c>
      <c r="D554" s="4" t="s">
        <v>1453</v>
      </c>
      <c r="E554" t="s">
        <v>369</v>
      </c>
      <c r="F554" t="s">
        <v>56</v>
      </c>
      <c r="G554" t="s">
        <v>357</v>
      </c>
      <c r="H554" t="s">
        <v>1738</v>
      </c>
      <c r="I554" t="s">
        <v>3373</v>
      </c>
      <c r="J554" t="s">
        <v>39</v>
      </c>
      <c r="K554" t="s">
        <v>1453</v>
      </c>
    </row>
    <row r="555" spans="1:11">
      <c r="A555" t="s">
        <v>11</v>
      </c>
      <c r="B555" t="str">
        <f t="shared" si="8"/>
        <v>2.1.1.1.0100110318797</v>
      </c>
      <c r="C555" s="40" t="str">
        <f>_xlfn.XLOOKUP(A555,ctas[Tipo Empleado],ctas[cta])</f>
        <v>2.1.1.1.01</v>
      </c>
      <c r="D555" s="4" t="s">
        <v>2846</v>
      </c>
      <c r="E555" t="s">
        <v>169</v>
      </c>
      <c r="F555" t="s">
        <v>170</v>
      </c>
      <c r="G555" t="s">
        <v>2050</v>
      </c>
      <c r="H555" t="s">
        <v>1752</v>
      </c>
      <c r="I555" t="s">
        <v>3373</v>
      </c>
      <c r="J555" t="s">
        <v>11</v>
      </c>
      <c r="K555" t="s">
        <v>3414</v>
      </c>
    </row>
    <row r="556" spans="1:11">
      <c r="A556" t="s">
        <v>11</v>
      </c>
      <c r="B556" t="str">
        <f t="shared" si="8"/>
        <v>2.1.1.1.0100110434958</v>
      </c>
      <c r="C556" s="40" t="str">
        <f>_xlfn.XLOOKUP(A556,ctas[Tipo Empleado],ctas[cta])</f>
        <v>2.1.1.1.01</v>
      </c>
      <c r="D556" s="4" t="s">
        <v>1596</v>
      </c>
      <c r="E556" t="s">
        <v>910</v>
      </c>
      <c r="F556" t="s">
        <v>873</v>
      </c>
      <c r="G556" t="s">
        <v>864</v>
      </c>
      <c r="H556" t="s">
        <v>1741</v>
      </c>
      <c r="I556" t="s">
        <v>3373</v>
      </c>
      <c r="J556" t="s">
        <v>39</v>
      </c>
      <c r="K556" t="s">
        <v>1596</v>
      </c>
    </row>
    <row r="557" spans="1:11">
      <c r="A557" t="s">
        <v>11</v>
      </c>
      <c r="B557" t="str">
        <f t="shared" si="8"/>
        <v>2.1.1.1.0100110502614</v>
      </c>
      <c r="C557" s="40" t="str">
        <f>_xlfn.XLOOKUP(A557,ctas[Tipo Empleado],ctas[cta])</f>
        <v>2.1.1.1.01</v>
      </c>
      <c r="D557" s="4" t="s">
        <v>2197</v>
      </c>
      <c r="E557" t="s">
        <v>1664</v>
      </c>
      <c r="F557" t="s">
        <v>8</v>
      </c>
      <c r="G557" t="s">
        <v>2052</v>
      </c>
      <c r="H557" t="s">
        <v>1737</v>
      </c>
      <c r="I557" t="s">
        <v>3373</v>
      </c>
      <c r="J557" t="s">
        <v>2146</v>
      </c>
      <c r="K557" t="s">
        <v>3414</v>
      </c>
    </row>
    <row r="558" spans="1:11">
      <c r="A558" t="s">
        <v>11</v>
      </c>
      <c r="B558" t="str">
        <f t="shared" si="8"/>
        <v>2.1.1.1.0100110618931</v>
      </c>
      <c r="C558" s="40" t="str">
        <f>_xlfn.XLOOKUP(A558,ctas[Tipo Empleado],ctas[cta])</f>
        <v>2.1.1.1.01</v>
      </c>
      <c r="D558" s="4" t="s">
        <v>1631</v>
      </c>
      <c r="E558" t="s">
        <v>112</v>
      </c>
      <c r="F558" t="s">
        <v>113</v>
      </c>
      <c r="G558" t="s">
        <v>109</v>
      </c>
      <c r="H558" t="s">
        <v>1759</v>
      </c>
      <c r="I558" t="s">
        <v>3372</v>
      </c>
      <c r="J558" t="s">
        <v>39</v>
      </c>
      <c r="K558" t="s">
        <v>1631</v>
      </c>
    </row>
    <row r="559" spans="1:11">
      <c r="A559" t="s">
        <v>11</v>
      </c>
      <c r="B559" t="str">
        <f t="shared" si="8"/>
        <v>2.1.1.1.0100110660305</v>
      </c>
      <c r="C559" s="40" t="str">
        <f>_xlfn.XLOOKUP(A559,ctas[Tipo Empleado],ctas[cta])</f>
        <v>2.1.1.1.01</v>
      </c>
      <c r="D559" s="4" t="s">
        <v>2335</v>
      </c>
      <c r="E559" t="s">
        <v>1182</v>
      </c>
      <c r="F559" t="s">
        <v>808</v>
      </c>
      <c r="G559" t="s">
        <v>215</v>
      </c>
      <c r="H559" t="s">
        <v>1760</v>
      </c>
      <c r="I559" t="s">
        <v>3372</v>
      </c>
      <c r="J559" t="s">
        <v>152</v>
      </c>
      <c r="K559" t="s">
        <v>3414</v>
      </c>
    </row>
    <row r="560" spans="1:11">
      <c r="A560" t="s">
        <v>11</v>
      </c>
      <c r="B560" t="str">
        <f t="shared" si="8"/>
        <v>2.1.1.1.0100110700614</v>
      </c>
      <c r="C560" s="40" t="str">
        <f>_xlfn.XLOOKUP(A560,ctas[Tipo Empleado],ctas[cta])</f>
        <v>2.1.1.1.01</v>
      </c>
      <c r="D560" s="4" t="s">
        <v>2655</v>
      </c>
      <c r="E560" t="s">
        <v>1084</v>
      </c>
      <c r="F560" t="s">
        <v>2045</v>
      </c>
      <c r="G560" t="s">
        <v>357</v>
      </c>
      <c r="H560" t="s">
        <v>1738</v>
      </c>
      <c r="I560" t="s">
        <v>3373</v>
      </c>
      <c r="J560" t="s">
        <v>11</v>
      </c>
      <c r="K560" t="s">
        <v>3414</v>
      </c>
    </row>
    <row r="561" spans="1:11">
      <c r="A561" t="s">
        <v>11</v>
      </c>
      <c r="B561" t="str">
        <f t="shared" si="8"/>
        <v>2.1.1.1.0100110866340</v>
      </c>
      <c r="C561" s="40" t="str">
        <f>_xlfn.XLOOKUP(A561,ctas[Tipo Empleado],ctas[cta])</f>
        <v>2.1.1.1.01</v>
      </c>
      <c r="D561" s="4" t="s">
        <v>1509</v>
      </c>
      <c r="E561" t="s">
        <v>509</v>
      </c>
      <c r="F561" t="s">
        <v>361</v>
      </c>
      <c r="G561" t="s">
        <v>357</v>
      </c>
      <c r="H561" t="s">
        <v>1738</v>
      </c>
      <c r="I561" t="s">
        <v>3372</v>
      </c>
      <c r="J561" t="s">
        <v>39</v>
      </c>
      <c r="K561" t="s">
        <v>1509</v>
      </c>
    </row>
    <row r="562" spans="1:11">
      <c r="A562" t="s">
        <v>11</v>
      </c>
      <c r="B562" t="str">
        <f t="shared" si="8"/>
        <v>2.1.1.1.0100110866993</v>
      </c>
      <c r="C562" s="40" t="str">
        <f>_xlfn.XLOOKUP(A562,ctas[Tipo Empleado],ctas[cta])</f>
        <v>2.1.1.1.01</v>
      </c>
      <c r="D562" s="4" t="s">
        <v>2432</v>
      </c>
      <c r="E562" t="s">
        <v>1134</v>
      </c>
      <c r="F562" t="s">
        <v>8</v>
      </c>
      <c r="G562" t="s">
        <v>1163</v>
      </c>
      <c r="H562" t="s">
        <v>1748</v>
      </c>
      <c r="I562" t="s">
        <v>3373</v>
      </c>
      <c r="J562" t="s">
        <v>2146</v>
      </c>
      <c r="K562" t="s">
        <v>3414</v>
      </c>
    </row>
    <row r="563" spans="1:11">
      <c r="A563" t="s">
        <v>11</v>
      </c>
      <c r="B563" t="str">
        <f t="shared" si="8"/>
        <v>2.1.1.1.0100110870813</v>
      </c>
      <c r="C563" s="40" t="str">
        <f>_xlfn.XLOOKUP(A563,ctas[Tipo Empleado],ctas[cta])</f>
        <v>2.1.1.1.01</v>
      </c>
      <c r="D563" s="4" t="s">
        <v>2456</v>
      </c>
      <c r="E563" t="s">
        <v>341</v>
      </c>
      <c r="F563" t="s">
        <v>15</v>
      </c>
      <c r="G563" t="s">
        <v>334</v>
      </c>
      <c r="H563" t="s">
        <v>1763</v>
      </c>
      <c r="I563" t="s">
        <v>3372</v>
      </c>
      <c r="J563" t="s">
        <v>11</v>
      </c>
      <c r="K563" t="s">
        <v>3414</v>
      </c>
    </row>
    <row r="564" spans="1:11">
      <c r="A564" t="s">
        <v>11</v>
      </c>
      <c r="B564" t="str">
        <f t="shared" si="8"/>
        <v>2.1.1.1.0100110929965</v>
      </c>
      <c r="C564" s="40" t="str">
        <f>_xlfn.XLOOKUP(A564,ctas[Tipo Empleado],ctas[cta])</f>
        <v>2.1.1.1.01</v>
      </c>
      <c r="D564" s="4" t="s">
        <v>1512</v>
      </c>
      <c r="E564" t="s">
        <v>513</v>
      </c>
      <c r="F564" t="s">
        <v>514</v>
      </c>
      <c r="G564" t="s">
        <v>1163</v>
      </c>
      <c r="H564" t="s">
        <v>1748</v>
      </c>
      <c r="I564" t="s">
        <v>3373</v>
      </c>
      <c r="J564" t="s">
        <v>39</v>
      </c>
      <c r="K564" t="s">
        <v>1512</v>
      </c>
    </row>
    <row r="565" spans="1:11">
      <c r="A565" t="s">
        <v>11</v>
      </c>
      <c r="B565" t="str">
        <f t="shared" si="8"/>
        <v>2.1.1.1.0100110953569</v>
      </c>
      <c r="C565" s="40" t="str">
        <f>_xlfn.XLOOKUP(A565,ctas[Tipo Empleado],ctas[cta])</f>
        <v>2.1.1.1.01</v>
      </c>
      <c r="D565" s="4" t="s">
        <v>2328</v>
      </c>
      <c r="E565" t="s">
        <v>818</v>
      </c>
      <c r="F565" t="s">
        <v>15</v>
      </c>
      <c r="G565" t="s">
        <v>1163</v>
      </c>
      <c r="H565" t="s">
        <v>1748</v>
      </c>
      <c r="I565" t="s">
        <v>3372</v>
      </c>
      <c r="J565" t="s">
        <v>11</v>
      </c>
      <c r="K565" t="s">
        <v>3414</v>
      </c>
    </row>
    <row r="566" spans="1:11">
      <c r="A566" t="s">
        <v>11</v>
      </c>
      <c r="B566" t="str">
        <f t="shared" si="8"/>
        <v>2.1.1.1.0100110975059</v>
      </c>
      <c r="C566" s="40" t="str">
        <f>_xlfn.XLOOKUP(A566,ctas[Tipo Empleado],ctas[cta])</f>
        <v>2.1.1.1.01</v>
      </c>
      <c r="D566" s="4" t="s">
        <v>2751</v>
      </c>
      <c r="E566" t="s">
        <v>628</v>
      </c>
      <c r="F566" t="s">
        <v>629</v>
      </c>
      <c r="G566" t="s">
        <v>2049</v>
      </c>
      <c r="H566" t="s">
        <v>1751</v>
      </c>
      <c r="I566" t="s">
        <v>3372</v>
      </c>
      <c r="J566" t="s">
        <v>11</v>
      </c>
      <c r="K566" t="s">
        <v>3414</v>
      </c>
    </row>
    <row r="567" spans="1:11">
      <c r="A567" t="s">
        <v>11</v>
      </c>
      <c r="B567" t="str">
        <f t="shared" si="8"/>
        <v>2.1.1.1.0100110975398</v>
      </c>
      <c r="C567" s="40" t="str">
        <f>_xlfn.XLOOKUP(A567,ctas[Tipo Empleado],ctas[cta])</f>
        <v>2.1.1.1.01</v>
      </c>
      <c r="D567" s="4" t="s">
        <v>2598</v>
      </c>
      <c r="E567" t="s">
        <v>668</v>
      </c>
      <c r="F567" t="s">
        <v>139</v>
      </c>
      <c r="G567" t="s">
        <v>2051</v>
      </c>
      <c r="H567" t="s">
        <v>1746</v>
      </c>
      <c r="I567" t="s">
        <v>3372</v>
      </c>
      <c r="J567" t="s">
        <v>2146</v>
      </c>
      <c r="K567" t="s">
        <v>3414</v>
      </c>
    </row>
    <row r="568" spans="1:11">
      <c r="A568" t="s">
        <v>11</v>
      </c>
      <c r="B568" t="str">
        <f t="shared" si="8"/>
        <v>2.1.1.1.0100111044152</v>
      </c>
      <c r="C568" s="40" t="str">
        <f>_xlfn.XLOOKUP(A568,ctas[Tipo Empleado],ctas[cta])</f>
        <v>2.1.1.1.01</v>
      </c>
      <c r="D568" s="4" t="s">
        <v>2930</v>
      </c>
      <c r="E568" t="s">
        <v>936</v>
      </c>
      <c r="F568" t="s">
        <v>32</v>
      </c>
      <c r="G568" t="s">
        <v>864</v>
      </c>
      <c r="H568" t="s">
        <v>1741</v>
      </c>
      <c r="I568" t="s">
        <v>3372</v>
      </c>
      <c r="J568" t="s">
        <v>11</v>
      </c>
      <c r="K568" t="s">
        <v>3414</v>
      </c>
    </row>
    <row r="569" spans="1:11">
      <c r="A569" t="s">
        <v>11</v>
      </c>
      <c r="B569" t="str">
        <f t="shared" si="8"/>
        <v>2.1.1.1.0100111140851</v>
      </c>
      <c r="C569" s="40" t="str">
        <f>_xlfn.XLOOKUP(A569,ctas[Tipo Empleado],ctas[cta])</f>
        <v>2.1.1.1.01</v>
      </c>
      <c r="D569" s="4" t="s">
        <v>2905</v>
      </c>
      <c r="E569" t="s">
        <v>2110</v>
      </c>
      <c r="F569" t="s">
        <v>310</v>
      </c>
      <c r="G569" t="s">
        <v>347</v>
      </c>
      <c r="H569" t="s">
        <v>1791</v>
      </c>
      <c r="I569" t="s">
        <v>3373</v>
      </c>
      <c r="J569" t="s">
        <v>11</v>
      </c>
      <c r="K569" t="s">
        <v>3414</v>
      </c>
    </row>
    <row r="570" spans="1:11">
      <c r="A570" t="s">
        <v>11</v>
      </c>
      <c r="B570" t="str">
        <f t="shared" si="8"/>
        <v>2.1.1.1.0100111151544</v>
      </c>
      <c r="C570" s="40" t="str">
        <f>_xlfn.XLOOKUP(A570,ctas[Tipo Empleado],ctas[cta])</f>
        <v>2.1.1.1.01</v>
      </c>
      <c r="D570" s="4" t="s">
        <v>2609</v>
      </c>
      <c r="E570" t="s">
        <v>2608</v>
      </c>
      <c r="F570" t="s">
        <v>139</v>
      </c>
      <c r="G570" t="s">
        <v>357</v>
      </c>
      <c r="H570" t="s">
        <v>1738</v>
      </c>
      <c r="I570" t="s">
        <v>3372</v>
      </c>
      <c r="J570" t="s">
        <v>2146</v>
      </c>
      <c r="K570" t="s">
        <v>3414</v>
      </c>
    </row>
    <row r="571" spans="1:11">
      <c r="A571" t="s">
        <v>11</v>
      </c>
      <c r="B571" t="str">
        <f t="shared" si="8"/>
        <v>2.1.1.1.0100111177564</v>
      </c>
      <c r="C571" s="40" t="str">
        <f>_xlfn.XLOOKUP(A571,ctas[Tipo Empleado],ctas[cta])</f>
        <v>2.1.1.1.01</v>
      </c>
      <c r="D571" s="4" t="s">
        <v>2832</v>
      </c>
      <c r="E571" t="s">
        <v>894</v>
      </c>
      <c r="F571" t="s">
        <v>62</v>
      </c>
      <c r="G571" t="s">
        <v>864</v>
      </c>
      <c r="H571" t="s">
        <v>1741</v>
      </c>
      <c r="I571" t="s">
        <v>3373</v>
      </c>
      <c r="J571" t="s">
        <v>11</v>
      </c>
      <c r="K571" t="s">
        <v>3414</v>
      </c>
    </row>
    <row r="572" spans="1:11">
      <c r="A572" t="s">
        <v>11</v>
      </c>
      <c r="B572" t="str">
        <f t="shared" si="8"/>
        <v>2.1.1.1.0100111204657</v>
      </c>
      <c r="C572" s="40" t="str">
        <f>_xlfn.XLOOKUP(A572,ctas[Tipo Empleado],ctas[cta])</f>
        <v>2.1.1.1.01</v>
      </c>
      <c r="D572" s="4" t="s">
        <v>2566</v>
      </c>
      <c r="E572" t="s">
        <v>1201</v>
      </c>
      <c r="F572" t="s">
        <v>8</v>
      </c>
      <c r="G572" t="s">
        <v>357</v>
      </c>
      <c r="H572" t="s">
        <v>1738</v>
      </c>
      <c r="I572" t="s">
        <v>3372</v>
      </c>
      <c r="J572" t="s">
        <v>2146</v>
      </c>
      <c r="K572" t="s">
        <v>3414</v>
      </c>
    </row>
    <row r="573" spans="1:11">
      <c r="A573" t="s">
        <v>11</v>
      </c>
      <c r="B573" t="str">
        <f t="shared" si="8"/>
        <v>2.1.1.1.0100111242723</v>
      </c>
      <c r="C573" s="40" t="str">
        <f>_xlfn.XLOOKUP(A573,ctas[Tipo Empleado],ctas[cta])</f>
        <v>2.1.1.1.01</v>
      </c>
      <c r="D573" s="4" t="s">
        <v>1393</v>
      </c>
      <c r="E573" t="s">
        <v>624</v>
      </c>
      <c r="F573" t="s">
        <v>625</v>
      </c>
      <c r="G573" t="s">
        <v>623</v>
      </c>
      <c r="H573" t="s">
        <v>1767</v>
      </c>
      <c r="I573" t="s">
        <v>3372</v>
      </c>
      <c r="J573" t="s">
        <v>39</v>
      </c>
      <c r="K573" t="s">
        <v>1393</v>
      </c>
    </row>
    <row r="574" spans="1:11">
      <c r="A574" t="s">
        <v>11</v>
      </c>
      <c r="B574" t="str">
        <f t="shared" si="8"/>
        <v>2.1.1.1.0100111251427</v>
      </c>
      <c r="C574" s="40" t="str">
        <f>_xlfn.XLOOKUP(A574,ctas[Tipo Empleado],ctas[cta])</f>
        <v>2.1.1.1.01</v>
      </c>
      <c r="D574" s="4" t="s">
        <v>1597</v>
      </c>
      <c r="E574" t="s">
        <v>178</v>
      </c>
      <c r="F574" t="s">
        <v>179</v>
      </c>
      <c r="G574" t="s">
        <v>2050</v>
      </c>
      <c r="H574" t="s">
        <v>1752</v>
      </c>
      <c r="I574" t="s">
        <v>3373</v>
      </c>
      <c r="J574" t="s">
        <v>39</v>
      </c>
      <c r="K574" t="s">
        <v>1597</v>
      </c>
    </row>
    <row r="575" spans="1:11">
      <c r="A575" t="s">
        <v>11</v>
      </c>
      <c r="B575" t="str">
        <f t="shared" si="8"/>
        <v>2.1.1.1.0100111289872</v>
      </c>
      <c r="C575" s="40" t="str">
        <f>_xlfn.XLOOKUP(A575,ctas[Tipo Empleado],ctas[cta])</f>
        <v>2.1.1.1.01</v>
      </c>
      <c r="D575" s="4" t="s">
        <v>1538</v>
      </c>
      <c r="E575" t="s">
        <v>551</v>
      </c>
      <c r="F575" t="s">
        <v>56</v>
      </c>
      <c r="G575" t="s">
        <v>357</v>
      </c>
      <c r="H575" t="s">
        <v>1738</v>
      </c>
      <c r="I575" t="s">
        <v>3373</v>
      </c>
      <c r="J575" t="s">
        <v>39</v>
      </c>
      <c r="K575" t="s">
        <v>1538</v>
      </c>
    </row>
    <row r="576" spans="1:11">
      <c r="A576" t="s">
        <v>11</v>
      </c>
      <c r="B576" t="str">
        <f t="shared" si="8"/>
        <v>2.1.1.1.0100111325007</v>
      </c>
      <c r="C576" s="40" t="str">
        <f>_xlfn.XLOOKUP(A576,ctas[Tipo Empleado],ctas[cta])</f>
        <v>2.1.1.1.01</v>
      </c>
      <c r="D576" s="4" t="s">
        <v>2298</v>
      </c>
      <c r="E576" t="s">
        <v>1116</v>
      </c>
      <c r="F576" t="s">
        <v>61</v>
      </c>
      <c r="G576" t="s">
        <v>324</v>
      </c>
      <c r="H576" t="s">
        <v>1757</v>
      </c>
      <c r="I576" t="s">
        <v>3372</v>
      </c>
      <c r="J576" t="s">
        <v>11</v>
      </c>
      <c r="K576" t="s">
        <v>3414</v>
      </c>
    </row>
    <row r="577" spans="1:11">
      <c r="A577" t="s">
        <v>11</v>
      </c>
      <c r="B577" t="str">
        <f t="shared" si="8"/>
        <v>2.1.1.1.0100111375846</v>
      </c>
      <c r="C577" s="40" t="str">
        <f>_xlfn.XLOOKUP(A577,ctas[Tipo Empleado],ctas[cta])</f>
        <v>2.1.1.1.01</v>
      </c>
      <c r="D577" s="4" t="s">
        <v>1632</v>
      </c>
      <c r="E577" t="s">
        <v>115</v>
      </c>
      <c r="F577" t="s">
        <v>116</v>
      </c>
      <c r="G577" t="s">
        <v>109</v>
      </c>
      <c r="H577" t="s">
        <v>1759</v>
      </c>
      <c r="I577" t="s">
        <v>3372</v>
      </c>
      <c r="J577" t="s">
        <v>39</v>
      </c>
      <c r="K577" t="s">
        <v>1632</v>
      </c>
    </row>
    <row r="578" spans="1:11">
      <c r="A578" t="s">
        <v>11</v>
      </c>
      <c r="B578" t="str">
        <f t="shared" si="8"/>
        <v>2.1.1.1.0100111452181</v>
      </c>
      <c r="C578" s="40" t="str">
        <f>_xlfn.XLOOKUP(A578,ctas[Tipo Empleado],ctas[cta])</f>
        <v>2.1.1.1.01</v>
      </c>
      <c r="D578" s="4" t="s">
        <v>2580</v>
      </c>
      <c r="E578" t="s">
        <v>463</v>
      </c>
      <c r="F578" t="s">
        <v>464</v>
      </c>
      <c r="G578" t="s">
        <v>357</v>
      </c>
      <c r="H578" t="s">
        <v>1738</v>
      </c>
      <c r="I578" t="s">
        <v>3373</v>
      </c>
      <c r="J578" t="s">
        <v>11</v>
      </c>
      <c r="K578" t="s">
        <v>3414</v>
      </c>
    </row>
    <row r="579" spans="1:11">
      <c r="A579" t="s">
        <v>11</v>
      </c>
      <c r="B579" t="str">
        <f t="shared" ref="B579:B642" si="9">C579&amp;D579</f>
        <v>2.1.1.1.0100111460119</v>
      </c>
      <c r="C579" s="40" t="str">
        <f>_xlfn.XLOOKUP(A579,ctas[Tipo Empleado],ctas[cta])</f>
        <v>2.1.1.1.01</v>
      </c>
      <c r="D579" s="4" t="s">
        <v>2352</v>
      </c>
      <c r="E579" t="s">
        <v>196</v>
      </c>
      <c r="F579" t="s">
        <v>197</v>
      </c>
      <c r="G579" t="s">
        <v>2054</v>
      </c>
      <c r="H579" t="s">
        <v>1754</v>
      </c>
      <c r="I579" t="s">
        <v>3373</v>
      </c>
      <c r="J579" t="s">
        <v>11</v>
      </c>
      <c r="K579" t="s">
        <v>3414</v>
      </c>
    </row>
    <row r="580" spans="1:11">
      <c r="A580" t="s">
        <v>11</v>
      </c>
      <c r="B580" t="str">
        <f t="shared" si="9"/>
        <v>2.1.1.1.0100111487203</v>
      </c>
      <c r="C580" s="40" t="str">
        <f>_xlfn.XLOOKUP(A580,ctas[Tipo Empleado],ctas[cta])</f>
        <v>2.1.1.1.01</v>
      </c>
      <c r="D580" s="4" t="s">
        <v>2703</v>
      </c>
      <c r="E580" t="s">
        <v>2015</v>
      </c>
      <c r="F580" t="s">
        <v>134</v>
      </c>
      <c r="G580" t="s">
        <v>357</v>
      </c>
      <c r="H580" t="s">
        <v>1738</v>
      </c>
      <c r="I580" t="s">
        <v>3372</v>
      </c>
      <c r="J580" t="s">
        <v>2146</v>
      </c>
      <c r="K580" t="s">
        <v>3414</v>
      </c>
    </row>
    <row r="581" spans="1:11">
      <c r="A581" t="s">
        <v>11</v>
      </c>
      <c r="B581" t="str">
        <f t="shared" si="9"/>
        <v>2.1.1.1.0100111497236</v>
      </c>
      <c r="C581" s="40" t="str">
        <f>_xlfn.XLOOKUP(A581,ctas[Tipo Empleado],ctas[cta])</f>
        <v>2.1.1.1.01</v>
      </c>
      <c r="D581" s="4" t="s">
        <v>2347</v>
      </c>
      <c r="E581" t="s">
        <v>1123</v>
      </c>
      <c r="F581" t="s">
        <v>271</v>
      </c>
      <c r="G581" t="s">
        <v>224</v>
      </c>
      <c r="H581" t="s">
        <v>1761</v>
      </c>
      <c r="I581" t="s">
        <v>3373</v>
      </c>
      <c r="J581" t="s">
        <v>11</v>
      </c>
      <c r="K581" t="s">
        <v>3414</v>
      </c>
    </row>
    <row r="582" spans="1:11">
      <c r="A582" t="s">
        <v>11</v>
      </c>
      <c r="B582" t="str">
        <f t="shared" si="9"/>
        <v>2.1.1.1.0100111508636</v>
      </c>
      <c r="C582" s="40" t="str">
        <f>_xlfn.XLOOKUP(A582,ctas[Tipo Empleado],ctas[cta])</f>
        <v>2.1.1.1.01</v>
      </c>
      <c r="D582" s="4" t="s">
        <v>2570</v>
      </c>
      <c r="E582" t="s">
        <v>661</v>
      </c>
      <c r="F582" t="s">
        <v>497</v>
      </c>
      <c r="G582" t="s">
        <v>2051</v>
      </c>
      <c r="H582" t="s">
        <v>1746</v>
      </c>
      <c r="I582" t="s">
        <v>3372</v>
      </c>
      <c r="J582" t="s">
        <v>2146</v>
      </c>
      <c r="K582" t="s">
        <v>3414</v>
      </c>
    </row>
    <row r="583" spans="1:11">
      <c r="A583" t="s">
        <v>11</v>
      </c>
      <c r="B583" t="str">
        <f t="shared" si="9"/>
        <v>2.1.1.1.0100111517710</v>
      </c>
      <c r="C583" s="40" t="str">
        <f>_xlfn.XLOOKUP(A583,ctas[Tipo Empleado],ctas[cta])</f>
        <v>2.1.1.1.01</v>
      </c>
      <c r="D583" s="4" t="s">
        <v>2430</v>
      </c>
      <c r="E583" t="s">
        <v>1032</v>
      </c>
      <c r="F583" t="s">
        <v>514</v>
      </c>
      <c r="G583" t="s">
        <v>999</v>
      </c>
      <c r="H583" t="s">
        <v>1779</v>
      </c>
      <c r="I583" t="s">
        <v>3373</v>
      </c>
      <c r="J583" t="s">
        <v>11</v>
      </c>
      <c r="K583" t="s">
        <v>3414</v>
      </c>
    </row>
    <row r="584" spans="1:11">
      <c r="A584" t="s">
        <v>11</v>
      </c>
      <c r="B584" t="str">
        <f t="shared" si="9"/>
        <v>2.1.1.1.0100111574216</v>
      </c>
      <c r="C584" s="40" t="str">
        <f>_xlfn.XLOOKUP(A584,ctas[Tipo Empleado],ctas[cta])</f>
        <v>2.1.1.1.01</v>
      </c>
      <c r="D584" s="4" t="s">
        <v>1605</v>
      </c>
      <c r="E584" t="s">
        <v>917</v>
      </c>
      <c r="F584" t="s">
        <v>918</v>
      </c>
      <c r="G584" t="s">
        <v>864</v>
      </c>
      <c r="H584" t="s">
        <v>1741</v>
      </c>
      <c r="I584" t="s">
        <v>3373</v>
      </c>
      <c r="J584" t="s">
        <v>39</v>
      </c>
      <c r="K584" t="s">
        <v>1605</v>
      </c>
    </row>
    <row r="585" spans="1:11">
      <c r="A585" t="s">
        <v>11</v>
      </c>
      <c r="B585" t="str">
        <f t="shared" si="9"/>
        <v>2.1.1.1.0100111579025</v>
      </c>
      <c r="C585" s="40" t="str">
        <f>_xlfn.XLOOKUP(A585,ctas[Tipo Empleado],ctas[cta])</f>
        <v>2.1.1.1.01</v>
      </c>
      <c r="D585" s="4" t="s">
        <v>1573</v>
      </c>
      <c r="E585" t="s">
        <v>868</v>
      </c>
      <c r="F585" t="s">
        <v>869</v>
      </c>
      <c r="G585" t="s">
        <v>864</v>
      </c>
      <c r="H585" t="s">
        <v>1741</v>
      </c>
      <c r="I585" t="s">
        <v>3372</v>
      </c>
      <c r="J585" t="s">
        <v>39</v>
      </c>
      <c r="K585" t="s">
        <v>1573</v>
      </c>
    </row>
    <row r="586" spans="1:11">
      <c r="A586" t="s">
        <v>11</v>
      </c>
      <c r="B586" t="str">
        <f t="shared" si="9"/>
        <v>2.1.1.1.0100111645636</v>
      </c>
      <c r="C586" s="40" t="str">
        <f>_xlfn.XLOOKUP(A586,ctas[Tipo Empleado],ctas[cta])</f>
        <v>2.1.1.1.01</v>
      </c>
      <c r="D586" s="4" t="s">
        <v>1490</v>
      </c>
      <c r="E586" t="s">
        <v>458</v>
      </c>
      <c r="F586" t="s">
        <v>139</v>
      </c>
      <c r="G586" t="s">
        <v>357</v>
      </c>
      <c r="H586" t="s">
        <v>1738</v>
      </c>
      <c r="I586" t="s">
        <v>3372</v>
      </c>
      <c r="J586" t="s">
        <v>39</v>
      </c>
      <c r="K586" t="s">
        <v>1490</v>
      </c>
    </row>
    <row r="587" spans="1:11">
      <c r="A587" t="s">
        <v>11</v>
      </c>
      <c r="B587" t="str">
        <f t="shared" si="9"/>
        <v>2.1.1.1.0100111833216</v>
      </c>
      <c r="C587" s="40" t="str">
        <f>_xlfn.XLOOKUP(A587,ctas[Tipo Empleado],ctas[cta])</f>
        <v>2.1.1.1.01</v>
      </c>
      <c r="D587" s="4" t="s">
        <v>3383</v>
      </c>
      <c r="E587" t="s">
        <v>3403</v>
      </c>
      <c r="F587" t="s">
        <v>756</v>
      </c>
      <c r="G587" t="s">
        <v>2053</v>
      </c>
      <c r="H587" t="s">
        <v>1769</v>
      </c>
      <c r="I587" t="s">
        <v>3372</v>
      </c>
      <c r="J587" t="s">
        <v>11</v>
      </c>
      <c r="K587" t="s">
        <v>3414</v>
      </c>
    </row>
    <row r="588" spans="1:11">
      <c r="A588" t="s">
        <v>11</v>
      </c>
      <c r="B588" t="str">
        <f t="shared" si="9"/>
        <v>2.1.1.1.0100111885521</v>
      </c>
      <c r="C588" s="40" t="str">
        <f>_xlfn.XLOOKUP(A588,ctas[Tipo Empleado],ctas[cta])</f>
        <v>2.1.1.1.01</v>
      </c>
      <c r="D588" s="4" t="s">
        <v>1598</v>
      </c>
      <c r="E588" t="s">
        <v>911</v>
      </c>
      <c r="F588" t="s">
        <v>62</v>
      </c>
      <c r="G588" t="s">
        <v>864</v>
      </c>
      <c r="H588" t="s">
        <v>1741</v>
      </c>
      <c r="I588" t="s">
        <v>3373</v>
      </c>
      <c r="J588" t="s">
        <v>39</v>
      </c>
      <c r="K588" t="s">
        <v>1598</v>
      </c>
    </row>
    <row r="589" spans="1:11">
      <c r="A589" t="s">
        <v>11</v>
      </c>
      <c r="B589" t="str">
        <f t="shared" si="9"/>
        <v>2.1.1.1.0100111888723</v>
      </c>
      <c r="C589" s="40" t="str">
        <f>_xlfn.XLOOKUP(A589,ctas[Tipo Empleado],ctas[cta])</f>
        <v>2.1.1.1.01</v>
      </c>
      <c r="D589" s="4" t="s">
        <v>1390</v>
      </c>
      <c r="E589" t="s">
        <v>230</v>
      </c>
      <c r="F589" t="s">
        <v>15</v>
      </c>
      <c r="G589" t="s">
        <v>218</v>
      </c>
      <c r="H589" t="s">
        <v>1739</v>
      </c>
      <c r="I589" t="s">
        <v>3372</v>
      </c>
      <c r="J589" t="s">
        <v>39</v>
      </c>
      <c r="K589" t="s">
        <v>1390</v>
      </c>
    </row>
    <row r="590" spans="1:11">
      <c r="A590" t="s">
        <v>11</v>
      </c>
      <c r="B590" t="str">
        <f t="shared" si="9"/>
        <v>2.1.1.1.0100112011838</v>
      </c>
      <c r="C590" s="40" t="str">
        <f>_xlfn.XLOOKUP(A590,ctas[Tipo Empleado],ctas[cta])</f>
        <v>2.1.1.1.01</v>
      </c>
      <c r="D590" s="4" t="s">
        <v>1535</v>
      </c>
      <c r="E590" t="s">
        <v>545</v>
      </c>
      <c r="F590" t="s">
        <v>546</v>
      </c>
      <c r="G590" t="s">
        <v>357</v>
      </c>
      <c r="H590" t="s">
        <v>1738</v>
      </c>
      <c r="I590" t="s">
        <v>3372</v>
      </c>
      <c r="J590" t="s">
        <v>39</v>
      </c>
      <c r="K590" t="s">
        <v>1535</v>
      </c>
    </row>
    <row r="591" spans="1:11">
      <c r="A591" t="s">
        <v>11</v>
      </c>
      <c r="B591" t="str">
        <f t="shared" si="9"/>
        <v>2.1.1.1.0100112015672</v>
      </c>
      <c r="C591" s="40" t="str">
        <f>_xlfn.XLOOKUP(A591,ctas[Tipo Empleado],ctas[cta])</f>
        <v>2.1.1.1.01</v>
      </c>
      <c r="D591" s="4" t="s">
        <v>2715</v>
      </c>
      <c r="E591" t="s">
        <v>593</v>
      </c>
      <c r="F591" t="s">
        <v>594</v>
      </c>
      <c r="G591" t="s">
        <v>357</v>
      </c>
      <c r="H591" t="s">
        <v>1738</v>
      </c>
      <c r="I591" t="s">
        <v>3373</v>
      </c>
      <c r="J591" t="s">
        <v>11</v>
      </c>
      <c r="K591" t="s">
        <v>3414</v>
      </c>
    </row>
    <row r="592" spans="1:11">
      <c r="A592" t="s">
        <v>11</v>
      </c>
      <c r="B592" t="str">
        <f t="shared" si="9"/>
        <v>2.1.1.1.0100112134432</v>
      </c>
      <c r="C592" s="40" t="str">
        <f>_xlfn.XLOOKUP(A592,ctas[Tipo Empleado],ctas[cta])</f>
        <v>2.1.1.1.01</v>
      </c>
      <c r="D592" s="4" t="s">
        <v>2706</v>
      </c>
      <c r="E592" t="s">
        <v>856</v>
      </c>
      <c r="F592" t="s">
        <v>163</v>
      </c>
      <c r="G592" t="s">
        <v>845</v>
      </c>
      <c r="H592" t="s">
        <v>1774</v>
      </c>
      <c r="I592" t="s">
        <v>3372</v>
      </c>
      <c r="J592" t="s">
        <v>11</v>
      </c>
      <c r="K592" t="s">
        <v>3414</v>
      </c>
    </row>
    <row r="593" spans="1:11">
      <c r="A593" t="s">
        <v>11</v>
      </c>
      <c r="B593" t="str">
        <f t="shared" si="9"/>
        <v>2.1.1.1.0100112336425</v>
      </c>
      <c r="C593" s="40" t="str">
        <f>_xlfn.XLOOKUP(A593,ctas[Tipo Empleado],ctas[cta])</f>
        <v>2.1.1.1.01</v>
      </c>
      <c r="D593" s="4" t="s">
        <v>1484</v>
      </c>
      <c r="E593" t="s">
        <v>656</v>
      </c>
      <c r="F593" t="s">
        <v>514</v>
      </c>
      <c r="G593" t="s">
        <v>2051</v>
      </c>
      <c r="H593" t="s">
        <v>1746</v>
      </c>
      <c r="I593" t="s">
        <v>3373</v>
      </c>
      <c r="J593" t="s">
        <v>39</v>
      </c>
      <c r="K593" t="s">
        <v>1484</v>
      </c>
    </row>
    <row r="594" spans="1:11">
      <c r="A594" t="s">
        <v>11</v>
      </c>
      <c r="B594" t="str">
        <f t="shared" si="9"/>
        <v>2.1.1.1.0100112351119</v>
      </c>
      <c r="C594" s="40" t="str">
        <f>_xlfn.XLOOKUP(A594,ctas[Tipo Empleado],ctas[cta])</f>
        <v>2.1.1.1.01</v>
      </c>
      <c r="D594" s="4" t="s">
        <v>1548</v>
      </c>
      <c r="E594" t="s">
        <v>569</v>
      </c>
      <c r="F594" t="s">
        <v>1311</v>
      </c>
      <c r="G594" t="s">
        <v>357</v>
      </c>
      <c r="H594" t="s">
        <v>1738</v>
      </c>
      <c r="I594" t="s">
        <v>3373</v>
      </c>
      <c r="J594" t="s">
        <v>39</v>
      </c>
      <c r="K594" t="s">
        <v>1548</v>
      </c>
    </row>
    <row r="595" spans="1:11">
      <c r="A595" t="s">
        <v>11</v>
      </c>
      <c r="B595" t="str">
        <f t="shared" si="9"/>
        <v>2.1.1.1.0100112395561</v>
      </c>
      <c r="C595" s="40" t="str">
        <f>_xlfn.XLOOKUP(A595,ctas[Tipo Empleado],ctas[cta])</f>
        <v>2.1.1.1.01</v>
      </c>
      <c r="D595" s="4" t="s">
        <v>2434</v>
      </c>
      <c r="E595" t="s">
        <v>2016</v>
      </c>
      <c r="F595" t="s">
        <v>1239</v>
      </c>
      <c r="G595" t="s">
        <v>1163</v>
      </c>
      <c r="H595" t="s">
        <v>1748</v>
      </c>
      <c r="I595" t="s">
        <v>3372</v>
      </c>
      <c r="J595" t="s">
        <v>152</v>
      </c>
      <c r="K595" t="s">
        <v>3414</v>
      </c>
    </row>
    <row r="596" spans="1:11">
      <c r="A596" t="s">
        <v>11</v>
      </c>
      <c r="B596" t="str">
        <f t="shared" si="9"/>
        <v>2.1.1.1.0100112400478</v>
      </c>
      <c r="C596" s="40" t="str">
        <f>_xlfn.XLOOKUP(A596,ctas[Tipo Empleado],ctas[cta])</f>
        <v>2.1.1.1.01</v>
      </c>
      <c r="D596" s="4" t="s">
        <v>2781</v>
      </c>
      <c r="E596" t="s">
        <v>1246</v>
      </c>
      <c r="F596" t="s">
        <v>139</v>
      </c>
      <c r="G596" t="s">
        <v>864</v>
      </c>
      <c r="H596" t="s">
        <v>1741</v>
      </c>
      <c r="I596" t="s">
        <v>3372</v>
      </c>
      <c r="J596" t="s">
        <v>2146</v>
      </c>
      <c r="K596" t="s">
        <v>3414</v>
      </c>
    </row>
    <row r="597" spans="1:11">
      <c r="A597" t="s">
        <v>11</v>
      </c>
      <c r="B597" t="str">
        <f t="shared" si="9"/>
        <v>2.1.1.1.0100112607742</v>
      </c>
      <c r="C597" s="40" t="str">
        <f>_xlfn.XLOOKUP(A597,ctas[Tipo Empleado],ctas[cta])</f>
        <v>2.1.1.1.01</v>
      </c>
      <c r="D597" s="4" t="s">
        <v>2754</v>
      </c>
      <c r="E597" t="s">
        <v>527</v>
      </c>
      <c r="F597" t="s">
        <v>263</v>
      </c>
      <c r="G597" t="s">
        <v>2056</v>
      </c>
      <c r="H597" t="s">
        <v>1771</v>
      </c>
      <c r="I597" t="s">
        <v>3373</v>
      </c>
      <c r="J597" t="s">
        <v>11</v>
      </c>
      <c r="K597" t="s">
        <v>3414</v>
      </c>
    </row>
    <row r="598" spans="1:11">
      <c r="A598" t="s">
        <v>11</v>
      </c>
      <c r="B598" t="str">
        <f t="shared" si="9"/>
        <v>2.1.1.1.0100112691761</v>
      </c>
      <c r="C598" s="40" t="str">
        <f>_xlfn.XLOOKUP(A598,ctas[Tipo Empleado],ctas[cta])</f>
        <v>2.1.1.1.01</v>
      </c>
      <c r="D598" s="4" t="s">
        <v>2312</v>
      </c>
      <c r="E598" t="s">
        <v>1935</v>
      </c>
      <c r="F598" t="s">
        <v>409</v>
      </c>
      <c r="G598" t="s">
        <v>1163</v>
      </c>
      <c r="H598" t="s">
        <v>1748</v>
      </c>
      <c r="I598" t="s">
        <v>3372</v>
      </c>
      <c r="J598" t="s">
        <v>11</v>
      </c>
      <c r="K598" t="s">
        <v>3414</v>
      </c>
    </row>
    <row r="599" spans="1:11">
      <c r="A599" t="s">
        <v>11</v>
      </c>
      <c r="B599" t="str">
        <f t="shared" si="9"/>
        <v>2.1.1.1.0100112699426</v>
      </c>
      <c r="C599" s="40" t="str">
        <f>_xlfn.XLOOKUP(A599,ctas[Tipo Empleado],ctas[cta])</f>
        <v>2.1.1.1.01</v>
      </c>
      <c r="D599" s="4" t="s">
        <v>2390</v>
      </c>
      <c r="E599" t="s">
        <v>980</v>
      </c>
      <c r="F599" t="s">
        <v>105</v>
      </c>
      <c r="G599" t="s">
        <v>2052</v>
      </c>
      <c r="H599" t="s">
        <v>1737</v>
      </c>
      <c r="I599" t="s">
        <v>3372</v>
      </c>
      <c r="J599" t="s">
        <v>11</v>
      </c>
      <c r="K599" t="s">
        <v>3414</v>
      </c>
    </row>
    <row r="600" spans="1:11">
      <c r="A600" t="s">
        <v>11</v>
      </c>
      <c r="B600" t="str">
        <f t="shared" si="9"/>
        <v>2.1.1.1.0100112715008</v>
      </c>
      <c r="C600" s="40" t="str">
        <f>_xlfn.XLOOKUP(A600,ctas[Tipo Empleado],ctas[cta])</f>
        <v>2.1.1.1.01</v>
      </c>
      <c r="D600" s="4" t="s">
        <v>2355</v>
      </c>
      <c r="E600" t="s">
        <v>345</v>
      </c>
      <c r="F600" t="s">
        <v>61</v>
      </c>
      <c r="G600" t="s">
        <v>344</v>
      </c>
      <c r="H600" t="s">
        <v>1785</v>
      </c>
      <c r="I600" t="s">
        <v>3373</v>
      </c>
      <c r="J600" t="s">
        <v>11</v>
      </c>
      <c r="K600" t="s">
        <v>3414</v>
      </c>
    </row>
    <row r="601" spans="1:11">
      <c r="A601" t="s">
        <v>11</v>
      </c>
      <c r="B601" t="str">
        <f t="shared" si="9"/>
        <v>2.1.1.1.0100112729223</v>
      </c>
      <c r="C601" s="40" t="str">
        <f>_xlfn.XLOOKUP(A601,ctas[Tipo Empleado],ctas[cta])</f>
        <v>2.1.1.1.01</v>
      </c>
      <c r="D601" s="4" t="s">
        <v>1623</v>
      </c>
      <c r="E601" t="s">
        <v>190</v>
      </c>
      <c r="F601" t="s">
        <v>159</v>
      </c>
      <c r="G601" t="s">
        <v>2050</v>
      </c>
      <c r="H601" t="s">
        <v>1752</v>
      </c>
      <c r="I601" t="s">
        <v>3372</v>
      </c>
      <c r="J601" t="s">
        <v>39</v>
      </c>
      <c r="K601" t="s">
        <v>1623</v>
      </c>
    </row>
    <row r="602" spans="1:11">
      <c r="A602" t="s">
        <v>11</v>
      </c>
      <c r="B602" t="str">
        <f t="shared" si="9"/>
        <v>2.1.1.1.0100112748793</v>
      </c>
      <c r="C602" s="40" t="str">
        <f>_xlfn.XLOOKUP(A602,ctas[Tipo Empleado],ctas[cta])</f>
        <v>2.1.1.1.01</v>
      </c>
      <c r="D602" s="4" t="s">
        <v>2963</v>
      </c>
      <c r="E602" t="s">
        <v>430</v>
      </c>
      <c r="F602" t="s">
        <v>8</v>
      </c>
      <c r="G602" t="s">
        <v>109</v>
      </c>
      <c r="H602" t="s">
        <v>1759</v>
      </c>
      <c r="I602" t="s">
        <v>3373</v>
      </c>
      <c r="J602" t="s">
        <v>2146</v>
      </c>
      <c r="K602" t="s">
        <v>3414</v>
      </c>
    </row>
    <row r="603" spans="1:11">
      <c r="A603" t="s">
        <v>11</v>
      </c>
      <c r="B603" t="str">
        <f t="shared" si="9"/>
        <v>2.1.1.1.0100112764295</v>
      </c>
      <c r="C603" s="40" t="str">
        <f>_xlfn.XLOOKUP(A603,ctas[Tipo Empleado],ctas[cta])</f>
        <v>2.1.1.1.01</v>
      </c>
      <c r="D603" s="4" t="s">
        <v>2656</v>
      </c>
      <c r="E603" t="s">
        <v>681</v>
      </c>
      <c r="F603" t="s">
        <v>8</v>
      </c>
      <c r="G603" t="s">
        <v>2051</v>
      </c>
      <c r="H603" t="s">
        <v>1746</v>
      </c>
      <c r="I603" t="s">
        <v>3373</v>
      </c>
      <c r="J603" t="s">
        <v>2146</v>
      </c>
      <c r="K603" t="s">
        <v>3414</v>
      </c>
    </row>
    <row r="604" spans="1:11">
      <c r="A604" t="s">
        <v>11</v>
      </c>
      <c r="B604" t="str">
        <f t="shared" si="9"/>
        <v>2.1.1.1.0100112815998</v>
      </c>
      <c r="C604" s="40" t="str">
        <f>_xlfn.XLOOKUP(A604,ctas[Tipo Empleado],ctas[cta])</f>
        <v>2.1.1.1.01</v>
      </c>
      <c r="D604" s="4" t="s">
        <v>2514</v>
      </c>
      <c r="E604" t="s">
        <v>396</v>
      </c>
      <c r="F604" t="s">
        <v>361</v>
      </c>
      <c r="G604" t="s">
        <v>357</v>
      </c>
      <c r="H604" t="s">
        <v>1738</v>
      </c>
      <c r="I604" t="s">
        <v>3372</v>
      </c>
      <c r="J604" t="s">
        <v>11</v>
      </c>
      <c r="K604" t="s">
        <v>3414</v>
      </c>
    </row>
    <row r="605" spans="1:11">
      <c r="A605" t="s">
        <v>11</v>
      </c>
      <c r="B605" t="str">
        <f t="shared" si="9"/>
        <v>2.1.1.1.0100112824214</v>
      </c>
      <c r="C605" s="40" t="str">
        <f>_xlfn.XLOOKUP(A605,ctas[Tipo Empleado],ctas[cta])</f>
        <v>2.1.1.1.01</v>
      </c>
      <c r="D605" s="4" t="s">
        <v>2255</v>
      </c>
      <c r="E605" t="s">
        <v>1111</v>
      </c>
      <c r="F605" t="s">
        <v>1112</v>
      </c>
      <c r="G605" t="s">
        <v>267</v>
      </c>
      <c r="H605" t="s">
        <v>1764</v>
      </c>
      <c r="I605" t="s">
        <v>3372</v>
      </c>
      <c r="J605" t="s">
        <v>2146</v>
      </c>
      <c r="K605" t="s">
        <v>3414</v>
      </c>
    </row>
    <row r="606" spans="1:11">
      <c r="A606" t="s">
        <v>11</v>
      </c>
      <c r="B606" t="str">
        <f t="shared" si="9"/>
        <v>2.1.1.1.0100112826037</v>
      </c>
      <c r="C606" s="40" t="str">
        <f>_xlfn.XLOOKUP(A606,ctas[Tipo Empleado],ctas[cta])</f>
        <v>2.1.1.1.01</v>
      </c>
      <c r="D606" s="4" t="s">
        <v>2322</v>
      </c>
      <c r="E606" t="s">
        <v>231</v>
      </c>
      <c r="F606" t="s">
        <v>15</v>
      </c>
      <c r="G606" t="s">
        <v>2059</v>
      </c>
      <c r="H606" t="s">
        <v>1755</v>
      </c>
      <c r="I606" t="s">
        <v>3372</v>
      </c>
      <c r="J606" t="s">
        <v>11</v>
      </c>
      <c r="K606" t="s">
        <v>3414</v>
      </c>
    </row>
    <row r="607" spans="1:11">
      <c r="A607" t="s">
        <v>11</v>
      </c>
      <c r="B607" t="str">
        <f t="shared" si="9"/>
        <v>2.1.1.1.0100112838248</v>
      </c>
      <c r="C607" s="40" t="str">
        <f>_xlfn.XLOOKUP(A607,ctas[Tipo Empleado],ctas[cta])</f>
        <v>2.1.1.1.01</v>
      </c>
      <c r="D607" s="4" t="s">
        <v>2771</v>
      </c>
      <c r="E607" t="s">
        <v>2017</v>
      </c>
      <c r="F607" t="s">
        <v>1239</v>
      </c>
      <c r="G607" t="s">
        <v>760</v>
      </c>
      <c r="H607" t="s">
        <v>1743</v>
      </c>
      <c r="I607" t="s">
        <v>3373</v>
      </c>
      <c r="J607" t="s">
        <v>152</v>
      </c>
      <c r="K607" t="s">
        <v>3414</v>
      </c>
    </row>
    <row r="608" spans="1:11">
      <c r="A608" t="s">
        <v>11</v>
      </c>
      <c r="B608" t="str">
        <f t="shared" si="9"/>
        <v>2.1.1.1.0100112858436</v>
      </c>
      <c r="C608" s="40" t="str">
        <f>_xlfn.XLOOKUP(A608,ctas[Tipo Empleado],ctas[cta])</f>
        <v>2.1.1.1.01</v>
      </c>
      <c r="D608" s="4" t="s">
        <v>2289</v>
      </c>
      <c r="E608" t="s">
        <v>274</v>
      </c>
      <c r="F608" t="s">
        <v>271</v>
      </c>
      <c r="G608" t="s">
        <v>2061</v>
      </c>
      <c r="H608" t="s">
        <v>1787</v>
      </c>
      <c r="I608" t="s">
        <v>3372</v>
      </c>
      <c r="J608" t="s">
        <v>11</v>
      </c>
      <c r="K608" t="s">
        <v>3414</v>
      </c>
    </row>
    <row r="609" spans="1:11">
      <c r="A609" t="s">
        <v>11</v>
      </c>
      <c r="B609" t="str">
        <f t="shared" si="9"/>
        <v>2.1.1.1.0100112859798</v>
      </c>
      <c r="C609" s="40" t="str">
        <f>_xlfn.XLOOKUP(A609,ctas[Tipo Empleado],ctas[cta])</f>
        <v>2.1.1.1.01</v>
      </c>
      <c r="D609" s="4" t="s">
        <v>1585</v>
      </c>
      <c r="E609" t="s">
        <v>161</v>
      </c>
      <c r="F609" t="s">
        <v>162</v>
      </c>
      <c r="G609" t="s">
        <v>2050</v>
      </c>
      <c r="H609" t="s">
        <v>1752</v>
      </c>
      <c r="I609" t="s">
        <v>3372</v>
      </c>
      <c r="J609" t="s">
        <v>39</v>
      </c>
      <c r="K609" t="s">
        <v>1585</v>
      </c>
    </row>
    <row r="610" spans="1:11">
      <c r="A610" t="s">
        <v>11</v>
      </c>
      <c r="B610" t="str">
        <f t="shared" si="9"/>
        <v>2.1.1.1.0100112874672</v>
      </c>
      <c r="C610" s="40" t="str">
        <f>_xlfn.XLOOKUP(A610,ctas[Tipo Empleado],ctas[cta])</f>
        <v>2.1.1.1.01</v>
      </c>
      <c r="D610" s="4" t="s">
        <v>2445</v>
      </c>
      <c r="E610" t="s">
        <v>1175</v>
      </c>
      <c r="F610" t="s">
        <v>219</v>
      </c>
      <c r="G610" t="s">
        <v>623</v>
      </c>
      <c r="H610" t="s">
        <v>1767</v>
      </c>
      <c r="I610" t="s">
        <v>3372</v>
      </c>
      <c r="J610" t="s">
        <v>11</v>
      </c>
      <c r="K610" t="s">
        <v>3414</v>
      </c>
    </row>
    <row r="611" spans="1:11">
      <c r="A611" t="s">
        <v>11</v>
      </c>
      <c r="B611" t="str">
        <f t="shared" si="9"/>
        <v>2.1.1.1.0100112936166</v>
      </c>
      <c r="C611" s="40" t="str">
        <f>_xlfn.XLOOKUP(A611,ctas[Tipo Empleado],ctas[cta])</f>
        <v>2.1.1.1.01</v>
      </c>
      <c r="D611" s="4" t="s">
        <v>1553</v>
      </c>
      <c r="E611" t="s">
        <v>584</v>
      </c>
      <c r="F611" t="s">
        <v>413</v>
      </c>
      <c r="G611" t="s">
        <v>357</v>
      </c>
      <c r="H611" t="s">
        <v>1738</v>
      </c>
      <c r="I611" t="s">
        <v>3372</v>
      </c>
      <c r="J611" t="s">
        <v>39</v>
      </c>
      <c r="K611" t="s">
        <v>1553</v>
      </c>
    </row>
    <row r="612" spans="1:11">
      <c r="A612" t="s">
        <v>11</v>
      </c>
      <c r="B612" t="str">
        <f t="shared" si="9"/>
        <v>2.1.1.1.0100112940028</v>
      </c>
      <c r="C612" s="40" t="str">
        <f>_xlfn.XLOOKUP(A612,ctas[Tipo Empleado],ctas[cta])</f>
        <v>2.1.1.1.01</v>
      </c>
      <c r="D612" s="4" t="s">
        <v>2844</v>
      </c>
      <c r="E612" t="s">
        <v>896</v>
      </c>
      <c r="F612" t="s">
        <v>8</v>
      </c>
      <c r="G612" t="s">
        <v>864</v>
      </c>
      <c r="H612" t="s">
        <v>1741</v>
      </c>
      <c r="I612" t="s">
        <v>3373</v>
      </c>
      <c r="J612" t="s">
        <v>2146</v>
      </c>
      <c r="K612" t="s">
        <v>3414</v>
      </c>
    </row>
    <row r="613" spans="1:11">
      <c r="A613" t="s">
        <v>11</v>
      </c>
      <c r="B613" t="str">
        <f t="shared" si="9"/>
        <v>2.1.1.1.0100112946439</v>
      </c>
      <c r="C613" s="40" t="str">
        <f>_xlfn.XLOOKUP(A613,ctas[Tipo Empleado],ctas[cta])</f>
        <v>2.1.1.1.01</v>
      </c>
      <c r="D613" s="4" t="s">
        <v>1425</v>
      </c>
      <c r="E613" t="s">
        <v>1024</v>
      </c>
      <c r="F613" t="s">
        <v>1025</v>
      </c>
      <c r="G613" t="s">
        <v>999</v>
      </c>
      <c r="H613" t="s">
        <v>1779</v>
      </c>
      <c r="I613" t="s">
        <v>3373</v>
      </c>
      <c r="J613" t="s">
        <v>39</v>
      </c>
      <c r="K613" t="s">
        <v>1425</v>
      </c>
    </row>
    <row r="614" spans="1:11">
      <c r="A614" t="s">
        <v>11</v>
      </c>
      <c r="B614" t="str">
        <f t="shared" si="9"/>
        <v>2.1.1.1.0100113179808</v>
      </c>
      <c r="C614" s="40" t="str">
        <f>_xlfn.XLOOKUP(A614,ctas[Tipo Empleado],ctas[cta])</f>
        <v>2.1.1.1.01</v>
      </c>
      <c r="D614" s="4" t="s">
        <v>2282</v>
      </c>
      <c r="E614" t="s">
        <v>1095</v>
      </c>
      <c r="F614" t="s">
        <v>756</v>
      </c>
      <c r="G614" t="s">
        <v>748</v>
      </c>
      <c r="H614" t="s">
        <v>1740</v>
      </c>
      <c r="I614" t="s">
        <v>3372</v>
      </c>
      <c r="J614" t="s">
        <v>2146</v>
      </c>
      <c r="K614" t="s">
        <v>3414</v>
      </c>
    </row>
    <row r="615" spans="1:11">
      <c r="A615" t="s">
        <v>11</v>
      </c>
      <c r="B615" t="str">
        <f t="shared" si="9"/>
        <v>2.1.1.1.0100113200182</v>
      </c>
      <c r="C615" s="40" t="str">
        <f>_xlfn.XLOOKUP(A615,ctas[Tipo Empleado],ctas[cta])</f>
        <v>2.1.1.1.01</v>
      </c>
      <c r="D615" s="4" t="s">
        <v>1440</v>
      </c>
      <c r="E615" t="s">
        <v>232</v>
      </c>
      <c r="F615" t="s">
        <v>42</v>
      </c>
      <c r="G615" t="s">
        <v>2059</v>
      </c>
      <c r="H615" t="s">
        <v>1755</v>
      </c>
      <c r="I615" t="s">
        <v>3372</v>
      </c>
      <c r="J615" t="s">
        <v>39</v>
      </c>
      <c r="K615" t="s">
        <v>1440</v>
      </c>
    </row>
    <row r="616" spans="1:11">
      <c r="A616" t="s">
        <v>11</v>
      </c>
      <c r="B616" t="str">
        <f t="shared" si="9"/>
        <v>2.1.1.1.0100113209290</v>
      </c>
      <c r="C616" s="40" t="str">
        <f>_xlfn.XLOOKUP(A616,ctas[Tipo Empleado],ctas[cta])</f>
        <v>2.1.1.1.01</v>
      </c>
      <c r="D616" s="4" t="s">
        <v>2471</v>
      </c>
      <c r="E616" t="s">
        <v>342</v>
      </c>
      <c r="F616" t="s">
        <v>220</v>
      </c>
      <c r="G616" t="s">
        <v>334</v>
      </c>
      <c r="H616" t="s">
        <v>1763</v>
      </c>
      <c r="I616" t="s">
        <v>3373</v>
      </c>
      <c r="J616" t="s">
        <v>11</v>
      </c>
      <c r="K616" t="s">
        <v>3414</v>
      </c>
    </row>
    <row r="617" spans="1:11">
      <c r="A617" t="s">
        <v>11</v>
      </c>
      <c r="B617" t="str">
        <f t="shared" si="9"/>
        <v>2.1.1.1.0100113273163</v>
      </c>
      <c r="C617" s="40" t="str">
        <f>_xlfn.XLOOKUP(A617,ctas[Tipo Empleado],ctas[cta])</f>
        <v>2.1.1.1.01</v>
      </c>
      <c r="D617" s="4" t="s">
        <v>1530</v>
      </c>
      <c r="E617" t="s">
        <v>540</v>
      </c>
      <c r="F617" t="s">
        <v>541</v>
      </c>
      <c r="G617" t="s">
        <v>357</v>
      </c>
      <c r="H617" t="s">
        <v>1738</v>
      </c>
      <c r="I617" t="s">
        <v>3373</v>
      </c>
      <c r="J617" t="s">
        <v>39</v>
      </c>
      <c r="K617" t="s">
        <v>1530</v>
      </c>
    </row>
    <row r="618" spans="1:11">
      <c r="A618" t="s">
        <v>11</v>
      </c>
      <c r="B618" t="str">
        <f t="shared" si="9"/>
        <v>2.1.1.1.0100113320956</v>
      </c>
      <c r="C618" s="40" t="str">
        <f>_xlfn.XLOOKUP(A618,ctas[Tipo Empleado],ctas[cta])</f>
        <v>2.1.1.1.01</v>
      </c>
      <c r="D618" s="4" t="s">
        <v>1511</v>
      </c>
      <c r="E618" t="s">
        <v>512</v>
      </c>
      <c r="F618" t="s">
        <v>8</v>
      </c>
      <c r="G618" t="s">
        <v>357</v>
      </c>
      <c r="H618" t="s">
        <v>1738</v>
      </c>
      <c r="I618" t="s">
        <v>3373</v>
      </c>
      <c r="J618" t="s">
        <v>39</v>
      </c>
      <c r="K618" t="s">
        <v>1511</v>
      </c>
    </row>
    <row r="619" spans="1:11">
      <c r="A619" t="s">
        <v>11</v>
      </c>
      <c r="B619" t="str">
        <f t="shared" si="9"/>
        <v>2.1.1.1.0100113332068</v>
      </c>
      <c r="C619" s="40" t="str">
        <f>_xlfn.XLOOKUP(A619,ctas[Tipo Empleado],ctas[cta])</f>
        <v>2.1.1.1.01</v>
      </c>
      <c r="D619" s="4" t="s">
        <v>1527</v>
      </c>
      <c r="E619" t="s">
        <v>537</v>
      </c>
      <c r="F619" t="s">
        <v>497</v>
      </c>
      <c r="G619" t="s">
        <v>357</v>
      </c>
      <c r="H619" t="s">
        <v>1738</v>
      </c>
      <c r="I619" t="s">
        <v>3372</v>
      </c>
      <c r="J619" t="s">
        <v>39</v>
      </c>
      <c r="K619" t="s">
        <v>1527</v>
      </c>
    </row>
    <row r="620" spans="1:11">
      <c r="A620" t="s">
        <v>11</v>
      </c>
      <c r="B620" t="str">
        <f t="shared" si="9"/>
        <v>2.1.1.1.0100113479703</v>
      </c>
      <c r="C620" s="40" t="str">
        <f>_xlfn.XLOOKUP(A620,ctas[Tipo Empleado],ctas[cta])</f>
        <v>2.1.1.1.01</v>
      </c>
      <c r="D620" s="4" t="s">
        <v>2937</v>
      </c>
      <c r="E620" t="s">
        <v>191</v>
      </c>
      <c r="F620" t="s">
        <v>162</v>
      </c>
      <c r="G620" t="s">
        <v>2050</v>
      </c>
      <c r="H620" t="s">
        <v>1752</v>
      </c>
      <c r="I620" t="s">
        <v>3372</v>
      </c>
      <c r="J620" t="s">
        <v>11</v>
      </c>
      <c r="K620" t="s">
        <v>3414</v>
      </c>
    </row>
    <row r="621" spans="1:11">
      <c r="A621" t="s">
        <v>11</v>
      </c>
      <c r="B621" t="str">
        <f t="shared" si="9"/>
        <v>2.1.1.1.0100113533400</v>
      </c>
      <c r="C621" s="40" t="str">
        <f>_xlfn.XLOOKUP(A621,ctas[Tipo Empleado],ctas[cta])</f>
        <v>2.1.1.1.01</v>
      </c>
      <c r="D621" s="4" t="s">
        <v>2453</v>
      </c>
      <c r="E621" t="s">
        <v>1196</v>
      </c>
      <c r="F621" t="s">
        <v>10</v>
      </c>
      <c r="G621" t="s">
        <v>215</v>
      </c>
      <c r="H621" t="s">
        <v>1760</v>
      </c>
      <c r="I621" t="s">
        <v>3373</v>
      </c>
      <c r="J621" t="s">
        <v>2146</v>
      </c>
      <c r="K621" t="s">
        <v>3414</v>
      </c>
    </row>
    <row r="622" spans="1:11">
      <c r="A622" t="s">
        <v>11</v>
      </c>
      <c r="B622" t="str">
        <f t="shared" si="9"/>
        <v>2.1.1.1.0100113598015</v>
      </c>
      <c r="C622" s="40" t="str">
        <f>_xlfn.XLOOKUP(A622,ctas[Tipo Empleado],ctas[cta])</f>
        <v>2.1.1.1.01</v>
      </c>
      <c r="D622" s="4" t="s">
        <v>2444</v>
      </c>
      <c r="E622" t="s">
        <v>1269</v>
      </c>
      <c r="F622" t="s">
        <v>124</v>
      </c>
      <c r="G622" t="s">
        <v>278</v>
      </c>
      <c r="H622" t="s">
        <v>1756</v>
      </c>
      <c r="I622" t="s">
        <v>3372</v>
      </c>
      <c r="J622" t="s">
        <v>2146</v>
      </c>
      <c r="K622" t="s">
        <v>3414</v>
      </c>
    </row>
    <row r="623" spans="1:11">
      <c r="A623" t="s">
        <v>11</v>
      </c>
      <c r="B623" t="str">
        <f t="shared" si="9"/>
        <v>2.1.1.1.0100113649370</v>
      </c>
      <c r="C623" s="40" t="str">
        <f>_xlfn.XLOOKUP(A623,ctas[Tipo Empleado],ctas[cta])</f>
        <v>2.1.1.1.01</v>
      </c>
      <c r="D623" s="4" t="s">
        <v>1394</v>
      </c>
      <c r="E623" t="s">
        <v>1012</v>
      </c>
      <c r="F623" t="s">
        <v>1013</v>
      </c>
      <c r="G623" t="s">
        <v>999</v>
      </c>
      <c r="H623" t="s">
        <v>1779</v>
      </c>
      <c r="I623" t="s">
        <v>3373</v>
      </c>
      <c r="J623" t="s">
        <v>39</v>
      </c>
      <c r="K623" t="s">
        <v>1394</v>
      </c>
    </row>
    <row r="624" spans="1:11">
      <c r="A624" t="s">
        <v>11</v>
      </c>
      <c r="B624" t="str">
        <f t="shared" si="9"/>
        <v>2.1.1.1.0100113699243</v>
      </c>
      <c r="C624" s="40" t="str">
        <f>_xlfn.XLOOKUP(A624,ctas[Tipo Empleado],ctas[cta])</f>
        <v>2.1.1.1.01</v>
      </c>
      <c r="D624" s="4" t="s">
        <v>1541</v>
      </c>
      <c r="E624" t="s">
        <v>554</v>
      </c>
      <c r="F624" t="s">
        <v>8</v>
      </c>
      <c r="G624" t="s">
        <v>357</v>
      </c>
      <c r="H624" t="s">
        <v>1738</v>
      </c>
      <c r="I624" t="s">
        <v>3372</v>
      </c>
      <c r="J624" t="s">
        <v>39</v>
      </c>
      <c r="K624" t="s">
        <v>1541</v>
      </c>
    </row>
    <row r="625" spans="1:11">
      <c r="A625" t="s">
        <v>11</v>
      </c>
      <c r="B625" t="str">
        <f t="shared" si="9"/>
        <v>2.1.1.1.0100113742118</v>
      </c>
      <c r="C625" s="40" t="str">
        <f>_xlfn.XLOOKUP(A625,ctas[Tipo Empleado],ctas[cta])</f>
        <v>2.1.1.1.01</v>
      </c>
      <c r="D625" s="4" t="s">
        <v>1586</v>
      </c>
      <c r="E625" t="s">
        <v>164</v>
      </c>
      <c r="F625" t="s">
        <v>159</v>
      </c>
      <c r="G625" t="s">
        <v>2050</v>
      </c>
      <c r="H625" t="s">
        <v>1752</v>
      </c>
      <c r="I625" t="s">
        <v>3372</v>
      </c>
      <c r="J625" t="s">
        <v>39</v>
      </c>
      <c r="K625" t="s">
        <v>1586</v>
      </c>
    </row>
    <row r="626" spans="1:11">
      <c r="A626" t="s">
        <v>11</v>
      </c>
      <c r="B626" t="str">
        <f t="shared" si="9"/>
        <v>2.1.1.1.0100113757231</v>
      </c>
      <c r="C626" s="40" t="str">
        <f>_xlfn.XLOOKUP(A626,ctas[Tipo Empleado],ctas[cta])</f>
        <v>2.1.1.1.01</v>
      </c>
      <c r="D626" s="4" t="s">
        <v>2855</v>
      </c>
      <c r="E626" t="s">
        <v>1214</v>
      </c>
      <c r="F626" t="s">
        <v>1216</v>
      </c>
      <c r="G626" t="s">
        <v>76</v>
      </c>
      <c r="H626" t="s">
        <v>1753</v>
      </c>
      <c r="I626" t="s">
        <v>3372</v>
      </c>
      <c r="J626" t="s">
        <v>11</v>
      </c>
      <c r="K626" t="s">
        <v>3414</v>
      </c>
    </row>
    <row r="627" spans="1:11">
      <c r="A627" t="s">
        <v>11</v>
      </c>
      <c r="B627" t="str">
        <f t="shared" si="9"/>
        <v>2.1.1.1.0100113827547</v>
      </c>
      <c r="C627" s="40" t="str">
        <f>_xlfn.XLOOKUP(A627,ctas[Tipo Empleado],ctas[cta])</f>
        <v>2.1.1.1.01</v>
      </c>
      <c r="D627" s="4" t="s">
        <v>2941</v>
      </c>
      <c r="E627" t="s">
        <v>104</v>
      </c>
      <c r="F627" t="s">
        <v>105</v>
      </c>
      <c r="G627" t="s">
        <v>76</v>
      </c>
      <c r="H627" t="s">
        <v>1753</v>
      </c>
      <c r="I627" t="s">
        <v>3372</v>
      </c>
      <c r="J627" t="s">
        <v>11</v>
      </c>
      <c r="K627" t="s">
        <v>3414</v>
      </c>
    </row>
    <row r="628" spans="1:11">
      <c r="A628" t="s">
        <v>11</v>
      </c>
      <c r="B628" t="str">
        <f t="shared" si="9"/>
        <v>2.1.1.1.0100113834758</v>
      </c>
      <c r="C628" s="40" t="str">
        <f>_xlfn.XLOOKUP(A628,ctas[Tipo Empleado],ctas[cta])</f>
        <v>2.1.1.1.01</v>
      </c>
      <c r="D628" s="4" t="s">
        <v>2707</v>
      </c>
      <c r="E628" t="s">
        <v>1210</v>
      </c>
      <c r="F628" t="s">
        <v>380</v>
      </c>
      <c r="G628" t="s">
        <v>357</v>
      </c>
      <c r="H628" t="s">
        <v>1738</v>
      </c>
      <c r="I628" t="s">
        <v>3373</v>
      </c>
      <c r="J628" t="s">
        <v>2146</v>
      </c>
      <c r="K628" t="s">
        <v>3414</v>
      </c>
    </row>
    <row r="629" spans="1:11">
      <c r="A629" t="s">
        <v>11</v>
      </c>
      <c r="B629" t="str">
        <f t="shared" si="9"/>
        <v>2.1.1.1.0100113884134</v>
      </c>
      <c r="C629" s="40" t="str">
        <f>_xlfn.XLOOKUP(A629,ctas[Tipo Empleado],ctas[cta])</f>
        <v>2.1.1.1.01</v>
      </c>
      <c r="D629" s="4" t="s">
        <v>2865</v>
      </c>
      <c r="E629" t="s">
        <v>2111</v>
      </c>
      <c r="F629" t="s">
        <v>27</v>
      </c>
      <c r="G629" t="s">
        <v>864</v>
      </c>
      <c r="H629" t="s">
        <v>1741</v>
      </c>
      <c r="I629" t="s">
        <v>3372</v>
      </c>
      <c r="J629" t="s">
        <v>2146</v>
      </c>
      <c r="K629" t="s">
        <v>3414</v>
      </c>
    </row>
    <row r="630" spans="1:11">
      <c r="A630" t="s">
        <v>11</v>
      </c>
      <c r="B630" t="str">
        <f t="shared" si="9"/>
        <v>2.1.1.1.0100114006976</v>
      </c>
      <c r="C630" s="40" t="str">
        <f>_xlfn.XLOOKUP(A630,ctas[Tipo Empleado],ctas[cta])</f>
        <v>2.1.1.1.01</v>
      </c>
      <c r="D630" s="4" t="s">
        <v>2821</v>
      </c>
      <c r="E630" t="s">
        <v>888</v>
      </c>
      <c r="F630" t="s">
        <v>22</v>
      </c>
      <c r="G630" t="s">
        <v>864</v>
      </c>
      <c r="H630" t="s">
        <v>1741</v>
      </c>
      <c r="I630" t="s">
        <v>3372</v>
      </c>
      <c r="J630" t="s">
        <v>2146</v>
      </c>
      <c r="K630" t="s">
        <v>3414</v>
      </c>
    </row>
    <row r="631" spans="1:11">
      <c r="A631" t="s">
        <v>11</v>
      </c>
      <c r="B631" t="str">
        <f t="shared" si="9"/>
        <v>2.1.1.1.0100114010291</v>
      </c>
      <c r="C631" s="40" t="str">
        <f>_xlfn.XLOOKUP(A631,ctas[Tipo Empleado],ctas[cta])</f>
        <v>2.1.1.1.01</v>
      </c>
      <c r="D631" s="4" t="s">
        <v>1482</v>
      </c>
      <c r="E631" t="s">
        <v>2112</v>
      </c>
      <c r="F631" t="s">
        <v>8</v>
      </c>
      <c r="G631" t="s">
        <v>357</v>
      </c>
      <c r="H631" t="s">
        <v>1738</v>
      </c>
      <c r="I631" t="s">
        <v>3373</v>
      </c>
      <c r="J631" t="s">
        <v>39</v>
      </c>
      <c r="K631" t="s">
        <v>1482</v>
      </c>
    </row>
    <row r="632" spans="1:11">
      <c r="A632" t="s">
        <v>11</v>
      </c>
      <c r="B632" t="str">
        <f t="shared" si="9"/>
        <v>2.1.1.1.0100114010713</v>
      </c>
      <c r="C632" s="40" t="str">
        <f>_xlfn.XLOOKUP(A632,ctas[Tipo Empleado],ctas[cta])</f>
        <v>2.1.1.1.01</v>
      </c>
      <c r="D632" s="4" t="s">
        <v>1396</v>
      </c>
      <c r="E632" t="s">
        <v>723</v>
      </c>
      <c r="F632" t="s">
        <v>85</v>
      </c>
      <c r="G632" t="s">
        <v>724</v>
      </c>
      <c r="H632" t="s">
        <v>1793</v>
      </c>
      <c r="I632" t="s">
        <v>3372</v>
      </c>
      <c r="J632" t="s">
        <v>39</v>
      </c>
      <c r="K632" t="s">
        <v>1396</v>
      </c>
    </row>
    <row r="633" spans="1:11">
      <c r="A633" t="s">
        <v>11</v>
      </c>
      <c r="B633" t="str">
        <f t="shared" si="9"/>
        <v>2.1.1.1.0100114012818</v>
      </c>
      <c r="C633" s="40" t="str">
        <f>_xlfn.XLOOKUP(A633,ctas[Tipo Empleado],ctas[cta])</f>
        <v>2.1.1.1.01</v>
      </c>
      <c r="D633" s="4" t="s">
        <v>2646</v>
      </c>
      <c r="E633" t="s">
        <v>1321</v>
      </c>
      <c r="F633" t="s">
        <v>404</v>
      </c>
      <c r="G633" t="s">
        <v>357</v>
      </c>
      <c r="H633" t="s">
        <v>1738</v>
      </c>
      <c r="I633" t="s">
        <v>3372</v>
      </c>
      <c r="J633" t="s">
        <v>809</v>
      </c>
      <c r="K633" t="s">
        <v>3414</v>
      </c>
    </row>
    <row r="634" spans="1:11">
      <c r="A634" t="s">
        <v>11</v>
      </c>
      <c r="B634" t="str">
        <f t="shared" si="9"/>
        <v>2.1.1.1.0100114070055</v>
      </c>
      <c r="C634" s="40" t="str">
        <f>_xlfn.XLOOKUP(A634,ctas[Tipo Empleado],ctas[cta])</f>
        <v>2.1.1.1.01</v>
      </c>
      <c r="D634" s="4" t="s">
        <v>2789</v>
      </c>
      <c r="E634" t="s">
        <v>2018</v>
      </c>
      <c r="F634" t="s">
        <v>2045</v>
      </c>
      <c r="G634" t="s">
        <v>864</v>
      </c>
      <c r="H634" t="s">
        <v>1741</v>
      </c>
      <c r="I634" t="s">
        <v>3373</v>
      </c>
      <c r="J634" t="s">
        <v>11</v>
      </c>
      <c r="K634" t="s">
        <v>3414</v>
      </c>
    </row>
    <row r="635" spans="1:11">
      <c r="A635" t="s">
        <v>11</v>
      </c>
      <c r="B635" t="str">
        <f t="shared" si="9"/>
        <v>2.1.1.1.0100114100100</v>
      </c>
      <c r="C635" s="40" t="str">
        <f>_xlfn.XLOOKUP(A635,ctas[Tipo Empleado],ctas[cta])</f>
        <v>2.1.1.1.01</v>
      </c>
      <c r="D635" s="4" t="s">
        <v>2927</v>
      </c>
      <c r="E635" t="s">
        <v>932</v>
      </c>
      <c r="F635" t="s">
        <v>933</v>
      </c>
      <c r="G635" t="s">
        <v>864</v>
      </c>
      <c r="H635" t="s">
        <v>1741</v>
      </c>
      <c r="I635" t="s">
        <v>3372</v>
      </c>
      <c r="J635" t="s">
        <v>11</v>
      </c>
      <c r="K635" t="s">
        <v>3414</v>
      </c>
    </row>
    <row r="636" spans="1:11">
      <c r="A636" t="s">
        <v>11</v>
      </c>
      <c r="B636" t="str">
        <f t="shared" si="9"/>
        <v>2.1.1.1.0100114108202</v>
      </c>
      <c r="C636" s="40" t="str">
        <f>_xlfn.XLOOKUP(A636,ctas[Tipo Empleado],ctas[cta])</f>
        <v>2.1.1.1.01</v>
      </c>
      <c r="D636" s="4" t="s">
        <v>2394</v>
      </c>
      <c r="E636" t="s">
        <v>757</v>
      </c>
      <c r="F636" t="s">
        <v>139</v>
      </c>
      <c r="G636" t="s">
        <v>748</v>
      </c>
      <c r="H636" t="s">
        <v>1740</v>
      </c>
      <c r="I636" t="s">
        <v>3372</v>
      </c>
      <c r="J636" t="s">
        <v>2146</v>
      </c>
      <c r="K636" t="s">
        <v>3414</v>
      </c>
    </row>
    <row r="637" spans="1:11">
      <c r="A637" t="s">
        <v>11</v>
      </c>
      <c r="B637" t="str">
        <f t="shared" si="9"/>
        <v>2.1.1.1.0100114141534</v>
      </c>
      <c r="C637" s="40" t="str">
        <f>_xlfn.XLOOKUP(A637,ctas[Tipo Empleado],ctas[cta])</f>
        <v>2.1.1.1.01</v>
      </c>
      <c r="D637" s="4" t="s">
        <v>1564</v>
      </c>
      <c r="E637" t="s">
        <v>2113</v>
      </c>
      <c r="F637" t="s">
        <v>610</v>
      </c>
      <c r="G637" t="s">
        <v>357</v>
      </c>
      <c r="H637" t="s">
        <v>1738</v>
      </c>
      <c r="I637" t="s">
        <v>3373</v>
      </c>
      <c r="J637" t="s">
        <v>39</v>
      </c>
      <c r="K637" t="s">
        <v>1564</v>
      </c>
    </row>
    <row r="638" spans="1:11">
      <c r="A638" t="s">
        <v>11</v>
      </c>
      <c r="B638" t="str">
        <f t="shared" si="9"/>
        <v>2.1.1.1.0100114149370</v>
      </c>
      <c r="C638" s="40" t="str">
        <f>_xlfn.XLOOKUP(A638,ctas[Tipo Empleado],ctas[cta])</f>
        <v>2.1.1.1.01</v>
      </c>
      <c r="D638" s="4" t="s">
        <v>2612</v>
      </c>
      <c r="E638" t="s">
        <v>489</v>
      </c>
      <c r="F638" t="s">
        <v>220</v>
      </c>
      <c r="G638" t="s">
        <v>357</v>
      </c>
      <c r="H638" t="s">
        <v>1738</v>
      </c>
      <c r="I638" t="s">
        <v>3373</v>
      </c>
      <c r="J638" t="s">
        <v>11</v>
      </c>
      <c r="K638" t="s">
        <v>3414</v>
      </c>
    </row>
    <row r="639" spans="1:11">
      <c r="A639" t="s">
        <v>11</v>
      </c>
      <c r="B639" t="str">
        <f t="shared" si="9"/>
        <v>2.1.1.1.0100114158140</v>
      </c>
      <c r="C639" s="40" t="str">
        <f>_xlfn.XLOOKUP(A639,ctas[Tipo Empleado],ctas[cta])</f>
        <v>2.1.1.1.01</v>
      </c>
      <c r="D639" s="4" t="s">
        <v>2319</v>
      </c>
      <c r="E639" t="s">
        <v>268</v>
      </c>
      <c r="F639" t="s">
        <v>85</v>
      </c>
      <c r="G639" t="s">
        <v>267</v>
      </c>
      <c r="H639" t="s">
        <v>1764</v>
      </c>
      <c r="I639" t="s">
        <v>3372</v>
      </c>
      <c r="J639" t="s">
        <v>11</v>
      </c>
      <c r="K639" t="s">
        <v>3414</v>
      </c>
    </row>
    <row r="640" spans="1:11">
      <c r="A640" t="s">
        <v>11</v>
      </c>
      <c r="B640" t="str">
        <f t="shared" si="9"/>
        <v>2.1.1.1.0100114163728</v>
      </c>
      <c r="C640" s="40" t="str">
        <f>_xlfn.XLOOKUP(A640,ctas[Tipo Empleado],ctas[cta])</f>
        <v>2.1.1.1.01</v>
      </c>
      <c r="D640" s="4" t="s">
        <v>2459</v>
      </c>
      <c r="E640" t="s">
        <v>356</v>
      </c>
      <c r="F640" t="s">
        <v>271</v>
      </c>
      <c r="G640" t="s">
        <v>354</v>
      </c>
      <c r="H640" t="s">
        <v>1749</v>
      </c>
      <c r="I640" t="s">
        <v>3373</v>
      </c>
      <c r="J640" t="s">
        <v>11</v>
      </c>
      <c r="K640" t="s">
        <v>3414</v>
      </c>
    </row>
    <row r="641" spans="1:11">
      <c r="A641" t="s">
        <v>11</v>
      </c>
      <c r="B641" t="str">
        <f t="shared" si="9"/>
        <v>2.1.1.1.0100114175631</v>
      </c>
      <c r="C641" s="40" t="str">
        <f>_xlfn.XLOOKUP(A641,ctas[Tipo Empleado],ctas[cta])</f>
        <v>2.1.1.1.01</v>
      </c>
      <c r="D641" s="4" t="s">
        <v>1389</v>
      </c>
      <c r="E641" t="s">
        <v>240</v>
      </c>
      <c r="F641" t="s">
        <v>242</v>
      </c>
      <c r="G641" t="s">
        <v>2047</v>
      </c>
      <c r="H641" t="s">
        <v>1794</v>
      </c>
      <c r="I641" t="s">
        <v>3372</v>
      </c>
      <c r="J641" t="s">
        <v>39</v>
      </c>
      <c r="K641" t="s">
        <v>1389</v>
      </c>
    </row>
    <row r="642" spans="1:11">
      <c r="A642" t="s">
        <v>11</v>
      </c>
      <c r="B642" t="str">
        <f t="shared" si="9"/>
        <v>2.1.1.1.0100114184658</v>
      </c>
      <c r="C642" s="40" t="str">
        <f>_xlfn.XLOOKUP(A642,ctas[Tipo Empleado],ctas[cta])</f>
        <v>2.1.1.1.01</v>
      </c>
      <c r="D642" s="4" t="s">
        <v>1531</v>
      </c>
      <c r="E642" t="s">
        <v>542</v>
      </c>
      <c r="F642" t="s">
        <v>10</v>
      </c>
      <c r="G642" t="s">
        <v>357</v>
      </c>
      <c r="H642" t="s">
        <v>1738</v>
      </c>
      <c r="I642" t="s">
        <v>3373</v>
      </c>
      <c r="J642" t="s">
        <v>39</v>
      </c>
      <c r="K642" t="s">
        <v>1531</v>
      </c>
    </row>
    <row r="643" spans="1:11">
      <c r="A643" t="s">
        <v>11</v>
      </c>
      <c r="B643" t="str">
        <f t="shared" ref="B643:B706" si="10">C643&amp;D643</f>
        <v>2.1.1.1.0100114222656</v>
      </c>
      <c r="C643" s="40" t="str">
        <f>_xlfn.XLOOKUP(A643,ctas[Tipo Empleado],ctas[cta])</f>
        <v>2.1.1.1.01</v>
      </c>
      <c r="D643" s="4" t="s">
        <v>2599</v>
      </c>
      <c r="E643" t="s">
        <v>1827</v>
      </c>
      <c r="F643" t="s">
        <v>27</v>
      </c>
      <c r="G643" t="s">
        <v>2051</v>
      </c>
      <c r="H643" t="s">
        <v>1746</v>
      </c>
      <c r="I643" t="s">
        <v>3372</v>
      </c>
      <c r="J643" t="s">
        <v>2146</v>
      </c>
      <c r="K643" t="s">
        <v>3414</v>
      </c>
    </row>
    <row r="644" spans="1:11">
      <c r="A644" t="s">
        <v>11</v>
      </c>
      <c r="B644" t="str">
        <f t="shared" si="10"/>
        <v>2.1.1.1.0100114295421</v>
      </c>
      <c r="C644" s="40" t="str">
        <f>_xlfn.XLOOKUP(A644,ctas[Tipo Empleado],ctas[cta])</f>
        <v>2.1.1.1.01</v>
      </c>
      <c r="D644" s="4" t="s">
        <v>2348</v>
      </c>
      <c r="E644" t="s">
        <v>1828</v>
      </c>
      <c r="F644" t="s">
        <v>32</v>
      </c>
      <c r="G644" t="s">
        <v>1163</v>
      </c>
      <c r="H644" t="s">
        <v>1748</v>
      </c>
      <c r="I644" t="s">
        <v>3373</v>
      </c>
      <c r="J644" t="s">
        <v>11</v>
      </c>
      <c r="K644" t="s">
        <v>3414</v>
      </c>
    </row>
    <row r="645" spans="1:11">
      <c r="A645" t="s">
        <v>11</v>
      </c>
      <c r="B645" t="str">
        <f t="shared" si="10"/>
        <v>2.1.1.1.0100114315690</v>
      </c>
      <c r="C645" s="40" t="str">
        <f>_xlfn.XLOOKUP(A645,ctas[Tipo Empleado],ctas[cta])</f>
        <v>2.1.1.1.01</v>
      </c>
      <c r="D645" s="4" t="s">
        <v>1523</v>
      </c>
      <c r="E645" t="s">
        <v>2114</v>
      </c>
      <c r="F645" t="s">
        <v>534</v>
      </c>
      <c r="G645" t="s">
        <v>357</v>
      </c>
      <c r="H645" t="s">
        <v>1738</v>
      </c>
      <c r="I645" t="s">
        <v>3373</v>
      </c>
      <c r="J645" t="s">
        <v>39</v>
      </c>
      <c r="K645" t="s">
        <v>1523</v>
      </c>
    </row>
    <row r="646" spans="1:11">
      <c r="A646" t="s">
        <v>11</v>
      </c>
      <c r="B646" t="str">
        <f t="shared" si="10"/>
        <v>2.1.1.1.0100114340565</v>
      </c>
      <c r="C646" s="40" t="str">
        <f>_xlfn.XLOOKUP(A646,ctas[Tipo Empleado],ctas[cta])</f>
        <v>2.1.1.1.01</v>
      </c>
      <c r="D646" s="4" t="s">
        <v>2624</v>
      </c>
      <c r="E646" t="s">
        <v>498</v>
      </c>
      <c r="F646" t="s">
        <v>61</v>
      </c>
      <c r="G646" t="s">
        <v>357</v>
      </c>
      <c r="H646" t="s">
        <v>1738</v>
      </c>
      <c r="I646" t="s">
        <v>3372</v>
      </c>
      <c r="J646" t="s">
        <v>11</v>
      </c>
      <c r="K646" t="s">
        <v>3414</v>
      </c>
    </row>
    <row r="647" spans="1:11">
      <c r="A647" t="s">
        <v>11</v>
      </c>
      <c r="B647" t="str">
        <f t="shared" si="10"/>
        <v>2.1.1.1.0100114354285</v>
      </c>
      <c r="C647" s="40" t="str">
        <f>_xlfn.XLOOKUP(A647,ctas[Tipo Empleado],ctas[cta])</f>
        <v>2.1.1.1.01</v>
      </c>
      <c r="D647" s="4" t="s">
        <v>2795</v>
      </c>
      <c r="E647" t="s">
        <v>77</v>
      </c>
      <c r="F647" t="s">
        <v>22</v>
      </c>
      <c r="G647" t="s">
        <v>76</v>
      </c>
      <c r="H647" t="s">
        <v>1753</v>
      </c>
      <c r="I647" t="s">
        <v>3372</v>
      </c>
      <c r="J647" t="s">
        <v>2146</v>
      </c>
      <c r="K647" t="s">
        <v>3414</v>
      </c>
    </row>
    <row r="648" spans="1:11">
      <c r="A648" t="s">
        <v>11</v>
      </c>
      <c r="B648" t="str">
        <f t="shared" si="10"/>
        <v>2.1.1.1.0100114360027</v>
      </c>
      <c r="C648" s="40" t="str">
        <f>_xlfn.XLOOKUP(A648,ctas[Tipo Empleado],ctas[cta])</f>
        <v>2.1.1.1.01</v>
      </c>
      <c r="D648" s="4" t="s">
        <v>2234</v>
      </c>
      <c r="E648" t="s">
        <v>1663</v>
      </c>
      <c r="F648" t="s">
        <v>27</v>
      </c>
      <c r="G648" t="s">
        <v>278</v>
      </c>
      <c r="H648" t="s">
        <v>1756</v>
      </c>
      <c r="I648" t="s">
        <v>3372</v>
      </c>
      <c r="J648" t="s">
        <v>2146</v>
      </c>
      <c r="K648" t="s">
        <v>3414</v>
      </c>
    </row>
    <row r="649" spans="1:11">
      <c r="A649" t="s">
        <v>11</v>
      </c>
      <c r="B649" t="str">
        <f t="shared" si="10"/>
        <v>2.1.1.1.0100114376007</v>
      </c>
      <c r="C649" s="40" t="str">
        <f>_xlfn.XLOOKUP(A649,ctas[Tipo Empleado],ctas[cta])</f>
        <v>2.1.1.1.01</v>
      </c>
      <c r="D649" s="4" t="s">
        <v>1507</v>
      </c>
      <c r="E649" t="s">
        <v>2115</v>
      </c>
      <c r="F649" t="s">
        <v>506</v>
      </c>
      <c r="G649" t="s">
        <v>357</v>
      </c>
      <c r="H649" t="s">
        <v>1738</v>
      </c>
      <c r="I649" t="s">
        <v>3373</v>
      </c>
      <c r="J649" t="s">
        <v>39</v>
      </c>
      <c r="K649" t="s">
        <v>1507</v>
      </c>
    </row>
    <row r="650" spans="1:11">
      <c r="A650" t="s">
        <v>11</v>
      </c>
      <c r="B650" t="str">
        <f t="shared" si="10"/>
        <v>2.1.1.1.0100114402571</v>
      </c>
      <c r="C650" s="40" t="str">
        <f>_xlfn.XLOOKUP(A650,ctas[Tipo Empleado],ctas[cta])</f>
        <v>2.1.1.1.01</v>
      </c>
      <c r="D650" s="4" t="s">
        <v>2266</v>
      </c>
      <c r="E650" t="s">
        <v>1669</v>
      </c>
      <c r="F650" t="s">
        <v>8</v>
      </c>
      <c r="G650" t="s">
        <v>731</v>
      </c>
      <c r="H650" t="s">
        <v>1777</v>
      </c>
      <c r="I650" t="s">
        <v>3373</v>
      </c>
      <c r="J650" t="s">
        <v>2146</v>
      </c>
      <c r="K650" t="s">
        <v>3414</v>
      </c>
    </row>
    <row r="651" spans="1:11">
      <c r="A651" t="s">
        <v>11</v>
      </c>
      <c r="B651" t="str">
        <f t="shared" si="10"/>
        <v>2.1.1.1.0100114454952</v>
      </c>
      <c r="C651" s="40" t="str">
        <f>_xlfn.XLOOKUP(A651,ctas[Tipo Empleado],ctas[cta])</f>
        <v>2.1.1.1.01</v>
      </c>
      <c r="D651" s="4" t="s">
        <v>2836</v>
      </c>
      <c r="E651" t="s">
        <v>84</v>
      </c>
      <c r="F651" t="s">
        <v>85</v>
      </c>
      <c r="G651" t="s">
        <v>76</v>
      </c>
      <c r="H651" t="s">
        <v>1753</v>
      </c>
      <c r="I651" t="s">
        <v>3373</v>
      </c>
      <c r="J651" t="s">
        <v>11</v>
      </c>
      <c r="K651" t="s">
        <v>3414</v>
      </c>
    </row>
    <row r="652" spans="1:11">
      <c r="A652" t="s">
        <v>11</v>
      </c>
      <c r="B652" t="str">
        <f t="shared" si="10"/>
        <v>2.1.1.1.0100114529589</v>
      </c>
      <c r="C652" s="40" t="str">
        <f>_xlfn.XLOOKUP(A652,ctas[Tipo Empleado],ctas[cta])</f>
        <v>2.1.1.1.01</v>
      </c>
      <c r="D652" s="4" t="s">
        <v>2797</v>
      </c>
      <c r="E652" t="s">
        <v>351</v>
      </c>
      <c r="F652" t="s">
        <v>310</v>
      </c>
      <c r="G652" t="s">
        <v>347</v>
      </c>
      <c r="H652" t="s">
        <v>1791</v>
      </c>
      <c r="I652" t="s">
        <v>3373</v>
      </c>
      <c r="J652" t="s">
        <v>11</v>
      </c>
      <c r="K652" t="s">
        <v>3414</v>
      </c>
    </row>
    <row r="653" spans="1:11">
      <c r="A653" t="s">
        <v>11</v>
      </c>
      <c r="B653" t="str">
        <f t="shared" si="10"/>
        <v>2.1.1.1.0100114659535</v>
      </c>
      <c r="C653" s="40" t="str">
        <f>_xlfn.XLOOKUP(A653,ctas[Tipo Empleado],ctas[cta])</f>
        <v>2.1.1.1.01</v>
      </c>
      <c r="D653" s="4" t="s">
        <v>2664</v>
      </c>
      <c r="E653" t="s">
        <v>548</v>
      </c>
      <c r="F653" t="s">
        <v>136</v>
      </c>
      <c r="G653" t="s">
        <v>357</v>
      </c>
      <c r="H653" t="s">
        <v>1738</v>
      </c>
      <c r="I653" t="s">
        <v>3373</v>
      </c>
      <c r="J653" t="s">
        <v>11</v>
      </c>
      <c r="K653" t="s">
        <v>3414</v>
      </c>
    </row>
    <row r="654" spans="1:11">
      <c r="A654" t="s">
        <v>11</v>
      </c>
      <c r="B654" t="str">
        <f t="shared" si="10"/>
        <v>2.1.1.1.0100114742661</v>
      </c>
      <c r="C654" s="40" t="str">
        <f>_xlfn.XLOOKUP(A654,ctas[Tipo Empleado],ctas[cta])</f>
        <v>2.1.1.1.01</v>
      </c>
      <c r="D654" s="4" t="s">
        <v>1562</v>
      </c>
      <c r="E654" t="s">
        <v>147</v>
      </c>
      <c r="F654" t="s">
        <v>148</v>
      </c>
      <c r="G654" t="s">
        <v>2051</v>
      </c>
      <c r="H654" t="s">
        <v>1746</v>
      </c>
      <c r="I654" t="s">
        <v>3373</v>
      </c>
      <c r="J654" t="s">
        <v>39</v>
      </c>
      <c r="K654" t="s">
        <v>1562</v>
      </c>
    </row>
    <row r="655" spans="1:11">
      <c r="A655" t="s">
        <v>11</v>
      </c>
      <c r="B655" t="str">
        <f t="shared" si="10"/>
        <v>2.1.1.1.0100114790322</v>
      </c>
      <c r="C655" s="40" t="str">
        <f>_xlfn.XLOOKUP(A655,ctas[Tipo Empleado],ctas[cta])</f>
        <v>2.1.1.1.01</v>
      </c>
      <c r="D655" s="4" t="s">
        <v>1395</v>
      </c>
      <c r="E655" t="s">
        <v>730</v>
      </c>
      <c r="F655" t="s">
        <v>445</v>
      </c>
      <c r="G655" t="s">
        <v>727</v>
      </c>
      <c r="H655" t="s">
        <v>1789</v>
      </c>
      <c r="I655" t="s">
        <v>3372</v>
      </c>
      <c r="J655" t="s">
        <v>39</v>
      </c>
      <c r="K655" t="s">
        <v>1395</v>
      </c>
    </row>
    <row r="656" spans="1:11">
      <c r="A656" t="s">
        <v>11</v>
      </c>
      <c r="B656" t="str">
        <f t="shared" si="10"/>
        <v>2.1.1.1.0100114834443</v>
      </c>
      <c r="C656" s="40" t="str">
        <f>_xlfn.XLOOKUP(A656,ctas[Tipo Empleado],ctas[cta])</f>
        <v>2.1.1.1.01</v>
      </c>
      <c r="D656" s="4" t="s">
        <v>2917</v>
      </c>
      <c r="E656" t="s">
        <v>188</v>
      </c>
      <c r="F656" t="s">
        <v>153</v>
      </c>
      <c r="G656" t="s">
        <v>2050</v>
      </c>
      <c r="H656" t="s">
        <v>1752</v>
      </c>
      <c r="I656" t="s">
        <v>3373</v>
      </c>
      <c r="J656" t="s">
        <v>11</v>
      </c>
      <c r="K656" t="s">
        <v>3414</v>
      </c>
    </row>
    <row r="657" spans="1:11">
      <c r="A657" t="s">
        <v>11</v>
      </c>
      <c r="B657" t="str">
        <f t="shared" si="10"/>
        <v>2.1.1.1.0100114882327</v>
      </c>
      <c r="C657" s="40" t="str">
        <f>_xlfn.XLOOKUP(A657,ctas[Tipo Empleado],ctas[cta])</f>
        <v>2.1.1.1.01</v>
      </c>
      <c r="D657" s="4" t="s">
        <v>2533</v>
      </c>
      <c r="E657" t="s">
        <v>417</v>
      </c>
      <c r="F657" t="s">
        <v>418</v>
      </c>
      <c r="G657" t="s">
        <v>357</v>
      </c>
      <c r="H657" t="s">
        <v>1738</v>
      </c>
      <c r="I657" t="s">
        <v>3372</v>
      </c>
      <c r="J657" t="s">
        <v>11</v>
      </c>
      <c r="K657" t="s">
        <v>3414</v>
      </c>
    </row>
    <row r="658" spans="1:11">
      <c r="A658" t="s">
        <v>11</v>
      </c>
      <c r="B658" t="str">
        <f t="shared" si="10"/>
        <v>2.1.1.1.0100114902299</v>
      </c>
      <c r="C658" s="40" t="str">
        <f>_xlfn.XLOOKUP(A658,ctas[Tipo Empleado],ctas[cta])</f>
        <v>2.1.1.1.01</v>
      </c>
      <c r="D658" s="4" t="s">
        <v>2755</v>
      </c>
      <c r="E658" t="s">
        <v>262</v>
      </c>
      <c r="F658" t="s">
        <v>263</v>
      </c>
      <c r="G658" t="s">
        <v>2058</v>
      </c>
      <c r="H658" t="s">
        <v>1742</v>
      </c>
      <c r="I658" t="s">
        <v>3372</v>
      </c>
      <c r="J658" t="s">
        <v>11</v>
      </c>
      <c r="K658" t="s">
        <v>3414</v>
      </c>
    </row>
    <row r="659" spans="1:11">
      <c r="A659" t="s">
        <v>11</v>
      </c>
      <c r="B659" t="str">
        <f t="shared" si="10"/>
        <v>2.1.1.1.0100114938830</v>
      </c>
      <c r="C659" s="40" t="str">
        <f>_xlfn.XLOOKUP(A659,ctas[Tipo Empleado],ctas[cta])</f>
        <v>2.1.1.1.01</v>
      </c>
      <c r="D659" s="4" t="s">
        <v>1559</v>
      </c>
      <c r="E659" t="s">
        <v>859</v>
      </c>
      <c r="F659" t="s">
        <v>10</v>
      </c>
      <c r="G659" t="s">
        <v>845</v>
      </c>
      <c r="H659" t="s">
        <v>1774</v>
      </c>
      <c r="I659" t="s">
        <v>3373</v>
      </c>
      <c r="J659" t="s">
        <v>39</v>
      </c>
      <c r="K659" t="s">
        <v>1559</v>
      </c>
    </row>
    <row r="660" spans="1:11">
      <c r="A660" t="s">
        <v>11</v>
      </c>
      <c r="B660" t="str">
        <f t="shared" si="10"/>
        <v>2.1.1.1.0100114938855</v>
      </c>
      <c r="C660" s="40" t="str">
        <f>_xlfn.XLOOKUP(A660,ctas[Tipo Empleado],ctas[cta])</f>
        <v>2.1.1.1.01</v>
      </c>
      <c r="D660" s="4" t="s">
        <v>2437</v>
      </c>
      <c r="E660" t="s">
        <v>1289</v>
      </c>
      <c r="F660" t="s">
        <v>8</v>
      </c>
      <c r="G660" t="s">
        <v>731</v>
      </c>
      <c r="H660" t="s">
        <v>1777</v>
      </c>
      <c r="I660" t="s">
        <v>3373</v>
      </c>
      <c r="J660" t="s">
        <v>2146</v>
      </c>
      <c r="K660" t="s">
        <v>3414</v>
      </c>
    </row>
    <row r="661" spans="1:11">
      <c r="A661" t="s">
        <v>11</v>
      </c>
      <c r="B661" t="str">
        <f t="shared" si="10"/>
        <v>2.1.1.1.0100115024614</v>
      </c>
      <c r="C661" s="40" t="str">
        <f>_xlfn.XLOOKUP(A661,ctas[Tipo Empleado],ctas[cta])</f>
        <v>2.1.1.1.01</v>
      </c>
      <c r="D661" s="4" t="s">
        <v>2543</v>
      </c>
      <c r="E661" t="s">
        <v>1077</v>
      </c>
      <c r="F661" t="s">
        <v>220</v>
      </c>
      <c r="G661" t="s">
        <v>357</v>
      </c>
      <c r="H661" t="s">
        <v>1738</v>
      </c>
      <c r="I661" t="s">
        <v>3373</v>
      </c>
      <c r="J661" t="s">
        <v>11</v>
      </c>
      <c r="K661" t="s">
        <v>3414</v>
      </c>
    </row>
    <row r="662" spans="1:11">
      <c r="A662" t="s">
        <v>11</v>
      </c>
      <c r="B662" t="str">
        <f t="shared" si="10"/>
        <v>2.1.1.1.0100115047466</v>
      </c>
      <c r="C662" s="40" t="str">
        <f>_xlfn.XLOOKUP(A662,ctas[Tipo Empleado],ctas[cta])</f>
        <v>2.1.1.1.01</v>
      </c>
      <c r="D662" s="4" t="s">
        <v>2509</v>
      </c>
      <c r="E662" t="s">
        <v>807</v>
      </c>
      <c r="F662" t="s">
        <v>220</v>
      </c>
      <c r="G662" t="s">
        <v>2051</v>
      </c>
      <c r="H662" t="s">
        <v>1746</v>
      </c>
      <c r="I662" t="s">
        <v>3373</v>
      </c>
      <c r="J662" t="s">
        <v>11</v>
      </c>
      <c r="K662" t="s">
        <v>3414</v>
      </c>
    </row>
    <row r="663" spans="1:11">
      <c r="A663" t="s">
        <v>11</v>
      </c>
      <c r="B663" t="str">
        <f t="shared" si="10"/>
        <v>2.1.1.1.0100115136731</v>
      </c>
      <c r="C663" s="40" t="str">
        <f>_xlfn.XLOOKUP(A663,ctas[Tipo Empleado],ctas[cta])</f>
        <v>2.1.1.1.01</v>
      </c>
      <c r="D663" s="4" t="s">
        <v>2969</v>
      </c>
      <c r="E663" t="s">
        <v>138</v>
      </c>
      <c r="F663" t="s">
        <v>61</v>
      </c>
      <c r="G663" t="s">
        <v>109</v>
      </c>
      <c r="H663" t="s">
        <v>1759</v>
      </c>
      <c r="I663" t="s">
        <v>3372</v>
      </c>
      <c r="J663" t="s">
        <v>11</v>
      </c>
      <c r="K663" t="s">
        <v>3414</v>
      </c>
    </row>
    <row r="664" spans="1:11">
      <c r="A664" t="s">
        <v>11</v>
      </c>
      <c r="B664" t="str">
        <f t="shared" si="10"/>
        <v>2.1.1.1.0100115230872</v>
      </c>
      <c r="C664" s="40" t="str">
        <f>_xlfn.XLOOKUP(A664,ctas[Tipo Empleado],ctas[cta])</f>
        <v>2.1.1.1.01</v>
      </c>
      <c r="D664" s="4" t="s">
        <v>2904</v>
      </c>
      <c r="E664" t="s">
        <v>920</v>
      </c>
      <c r="F664" t="s">
        <v>62</v>
      </c>
      <c r="G664" t="s">
        <v>864</v>
      </c>
      <c r="H664" t="s">
        <v>1741</v>
      </c>
      <c r="I664" t="s">
        <v>3373</v>
      </c>
      <c r="J664" t="s">
        <v>11</v>
      </c>
      <c r="K664" t="s">
        <v>3414</v>
      </c>
    </row>
    <row r="665" spans="1:11">
      <c r="A665" t="s">
        <v>11</v>
      </c>
      <c r="B665" t="str">
        <f t="shared" si="10"/>
        <v>2.1.1.1.0100115241150</v>
      </c>
      <c r="C665" s="40" t="str">
        <f>_xlfn.XLOOKUP(A665,ctas[Tipo Empleado],ctas[cta])</f>
        <v>2.1.1.1.01</v>
      </c>
      <c r="D665" s="4" t="s">
        <v>1474</v>
      </c>
      <c r="E665" t="s">
        <v>653</v>
      </c>
      <c r="F665" t="s">
        <v>497</v>
      </c>
      <c r="G665" t="s">
        <v>2051</v>
      </c>
      <c r="H665" t="s">
        <v>1746</v>
      </c>
      <c r="I665" t="s">
        <v>3372</v>
      </c>
      <c r="J665" t="s">
        <v>39</v>
      </c>
      <c r="K665" t="s">
        <v>1474</v>
      </c>
    </row>
    <row r="666" spans="1:11">
      <c r="A666" t="s">
        <v>11</v>
      </c>
      <c r="B666" t="str">
        <f t="shared" si="10"/>
        <v>2.1.1.1.0100115318941</v>
      </c>
      <c r="C666" s="40" t="str">
        <f>_xlfn.XLOOKUP(A666,ctas[Tipo Empleado],ctas[cta])</f>
        <v>2.1.1.1.01</v>
      </c>
      <c r="D666" s="4" t="s">
        <v>2786</v>
      </c>
      <c r="E666" t="s">
        <v>875</v>
      </c>
      <c r="F666" t="s">
        <v>404</v>
      </c>
      <c r="G666" t="s">
        <v>864</v>
      </c>
      <c r="H666" t="s">
        <v>1741</v>
      </c>
      <c r="I666" t="s">
        <v>3372</v>
      </c>
      <c r="J666" t="s">
        <v>11</v>
      </c>
      <c r="K666" t="s">
        <v>3414</v>
      </c>
    </row>
    <row r="667" spans="1:11">
      <c r="A667" t="s">
        <v>11</v>
      </c>
      <c r="B667" t="str">
        <f t="shared" si="10"/>
        <v>2.1.1.1.0100115344582</v>
      </c>
      <c r="C667" s="40" t="str">
        <f>_xlfn.XLOOKUP(A667,ctas[Tipo Empleado],ctas[cta])</f>
        <v>2.1.1.1.01</v>
      </c>
      <c r="D667" s="4" t="s">
        <v>2224</v>
      </c>
      <c r="E667" t="s">
        <v>806</v>
      </c>
      <c r="F667" t="s">
        <v>103</v>
      </c>
      <c r="G667" t="s">
        <v>1163</v>
      </c>
      <c r="H667" t="s">
        <v>1748</v>
      </c>
      <c r="I667" t="s">
        <v>3373</v>
      </c>
      <c r="J667" t="s">
        <v>152</v>
      </c>
      <c r="K667" t="s">
        <v>3414</v>
      </c>
    </row>
    <row r="668" spans="1:11">
      <c r="A668" t="s">
        <v>11</v>
      </c>
      <c r="B668" t="str">
        <f t="shared" si="10"/>
        <v>2.1.1.1.0100115415689</v>
      </c>
      <c r="C668" s="40" t="str">
        <f>_xlfn.XLOOKUP(A668,ctas[Tipo Empleado],ctas[cta])</f>
        <v>2.1.1.1.01</v>
      </c>
      <c r="D668" s="4" t="s">
        <v>2241</v>
      </c>
      <c r="E668" t="s">
        <v>1340</v>
      </c>
      <c r="F668" t="s">
        <v>8</v>
      </c>
      <c r="G668" t="s">
        <v>731</v>
      </c>
      <c r="H668" t="s">
        <v>1777</v>
      </c>
      <c r="I668" t="s">
        <v>3373</v>
      </c>
      <c r="J668" t="s">
        <v>2146</v>
      </c>
      <c r="K668" t="s">
        <v>3414</v>
      </c>
    </row>
    <row r="669" spans="1:11">
      <c r="A669" t="s">
        <v>11</v>
      </c>
      <c r="B669" t="str">
        <f t="shared" si="10"/>
        <v>2.1.1.1.0100115518706</v>
      </c>
      <c r="C669" s="40" t="str">
        <f>_xlfn.XLOOKUP(A669,ctas[Tipo Empleado],ctas[cta])</f>
        <v>2.1.1.1.01</v>
      </c>
      <c r="D669" s="4" t="s">
        <v>2475</v>
      </c>
      <c r="E669" t="s">
        <v>989</v>
      </c>
      <c r="F669" t="s">
        <v>78</v>
      </c>
      <c r="G669" t="s">
        <v>2052</v>
      </c>
      <c r="H669" t="s">
        <v>1737</v>
      </c>
      <c r="I669" t="s">
        <v>3373</v>
      </c>
      <c r="J669" t="s">
        <v>11</v>
      </c>
      <c r="K669" t="s">
        <v>3414</v>
      </c>
    </row>
    <row r="670" spans="1:11">
      <c r="A670" t="s">
        <v>11</v>
      </c>
      <c r="B670" t="str">
        <f t="shared" si="10"/>
        <v>2.1.1.1.0100115600124</v>
      </c>
      <c r="C670" s="40" t="str">
        <f>_xlfn.XLOOKUP(A670,ctas[Tipo Empleado],ctas[cta])</f>
        <v>2.1.1.1.01</v>
      </c>
      <c r="D670" s="4" t="s">
        <v>2370</v>
      </c>
      <c r="E670" t="s">
        <v>975</v>
      </c>
      <c r="F670" t="s">
        <v>114</v>
      </c>
      <c r="G670" t="s">
        <v>2052</v>
      </c>
      <c r="H670" t="s">
        <v>1737</v>
      </c>
      <c r="I670" t="s">
        <v>3373</v>
      </c>
      <c r="J670" t="s">
        <v>11</v>
      </c>
      <c r="K670" t="s">
        <v>3414</v>
      </c>
    </row>
    <row r="671" spans="1:11">
      <c r="A671" t="s">
        <v>11</v>
      </c>
      <c r="B671" t="str">
        <f t="shared" si="10"/>
        <v>2.1.1.1.0100115622565</v>
      </c>
      <c r="C671" s="40" t="str">
        <f>_xlfn.XLOOKUP(A671,ctas[Tipo Empleado],ctas[cta])</f>
        <v>2.1.1.1.01</v>
      </c>
      <c r="D671" s="4" t="s">
        <v>2512</v>
      </c>
      <c r="E671" t="s">
        <v>1198</v>
      </c>
      <c r="F671" t="s">
        <v>380</v>
      </c>
      <c r="G671" t="s">
        <v>357</v>
      </c>
      <c r="H671" t="s">
        <v>1738</v>
      </c>
      <c r="I671" t="s">
        <v>3373</v>
      </c>
      <c r="J671" t="s">
        <v>2146</v>
      </c>
      <c r="K671" t="s">
        <v>3414</v>
      </c>
    </row>
    <row r="672" spans="1:11">
      <c r="A672" t="s">
        <v>11</v>
      </c>
      <c r="B672" t="str">
        <f t="shared" si="10"/>
        <v>2.1.1.1.0100115658015</v>
      </c>
      <c r="C672" s="40" t="str">
        <f>_xlfn.XLOOKUP(A672,ctas[Tipo Empleado],ctas[cta])</f>
        <v>2.1.1.1.01</v>
      </c>
      <c r="D672" s="4" t="s">
        <v>2602</v>
      </c>
      <c r="E672" t="s">
        <v>482</v>
      </c>
      <c r="F672" t="s">
        <v>483</v>
      </c>
      <c r="G672" t="s">
        <v>357</v>
      </c>
      <c r="H672" t="s">
        <v>1738</v>
      </c>
      <c r="I672" t="s">
        <v>3372</v>
      </c>
      <c r="J672" t="s">
        <v>11</v>
      </c>
      <c r="K672" t="s">
        <v>3414</v>
      </c>
    </row>
    <row r="673" spans="1:11">
      <c r="A673" t="s">
        <v>11</v>
      </c>
      <c r="B673" t="str">
        <f t="shared" si="10"/>
        <v>2.1.1.1.0100115669665</v>
      </c>
      <c r="C673" s="40" t="str">
        <f>_xlfn.XLOOKUP(A673,ctas[Tipo Empleado],ctas[cta])</f>
        <v>2.1.1.1.01</v>
      </c>
      <c r="D673" s="4" t="s">
        <v>2332</v>
      </c>
      <c r="E673" t="s">
        <v>967</v>
      </c>
      <c r="F673" t="s">
        <v>78</v>
      </c>
      <c r="G673" t="s">
        <v>2052</v>
      </c>
      <c r="H673" t="s">
        <v>1737</v>
      </c>
      <c r="I673" t="s">
        <v>3372</v>
      </c>
      <c r="J673" t="s">
        <v>11</v>
      </c>
      <c r="K673" t="s">
        <v>3414</v>
      </c>
    </row>
    <row r="674" spans="1:11">
      <c r="A674" t="s">
        <v>11</v>
      </c>
      <c r="B674" t="str">
        <f t="shared" si="10"/>
        <v>2.1.1.1.0100115673162</v>
      </c>
      <c r="C674" s="40" t="str">
        <f>_xlfn.XLOOKUP(A674,ctas[Tipo Empleado],ctas[cta])</f>
        <v>2.1.1.1.01</v>
      </c>
      <c r="D674" s="4" t="s">
        <v>2420</v>
      </c>
      <c r="E674" t="s">
        <v>1332</v>
      </c>
      <c r="F674" t="s">
        <v>756</v>
      </c>
      <c r="G674" t="s">
        <v>2054</v>
      </c>
      <c r="H674" t="s">
        <v>1754</v>
      </c>
      <c r="I674" t="s">
        <v>3372</v>
      </c>
      <c r="J674" t="s">
        <v>2146</v>
      </c>
      <c r="K674" t="s">
        <v>3414</v>
      </c>
    </row>
    <row r="675" spans="1:11">
      <c r="A675" t="s">
        <v>11</v>
      </c>
      <c r="B675" t="str">
        <f t="shared" si="10"/>
        <v>2.1.1.1.0100115805376</v>
      </c>
      <c r="C675" s="40" t="str">
        <f>_xlfn.XLOOKUP(A675,ctas[Tipo Empleado],ctas[cta])</f>
        <v>2.1.1.1.01</v>
      </c>
      <c r="D675" s="4" t="s">
        <v>1465</v>
      </c>
      <c r="E675" t="s">
        <v>844</v>
      </c>
      <c r="F675" t="s">
        <v>8</v>
      </c>
      <c r="G675" t="s">
        <v>845</v>
      </c>
      <c r="H675" t="s">
        <v>1774</v>
      </c>
      <c r="I675" t="s">
        <v>3372</v>
      </c>
      <c r="J675" t="s">
        <v>39</v>
      </c>
      <c r="K675" t="s">
        <v>1465</v>
      </c>
    </row>
    <row r="676" spans="1:11">
      <c r="A676" t="s">
        <v>11</v>
      </c>
      <c r="B676" t="str">
        <f t="shared" si="10"/>
        <v>2.1.1.1.0100115819294</v>
      </c>
      <c r="C676" s="40" t="str">
        <f>_xlfn.XLOOKUP(A676,ctas[Tipo Empleado],ctas[cta])</f>
        <v>2.1.1.1.01</v>
      </c>
      <c r="D676" s="4" t="s">
        <v>2212</v>
      </c>
      <c r="E676" t="s">
        <v>2116</v>
      </c>
      <c r="F676" t="s">
        <v>8</v>
      </c>
      <c r="G676" t="s">
        <v>1163</v>
      </c>
      <c r="H676" t="s">
        <v>1748</v>
      </c>
      <c r="I676" t="s">
        <v>3373</v>
      </c>
      <c r="J676" t="s">
        <v>2146</v>
      </c>
      <c r="K676" t="s">
        <v>3414</v>
      </c>
    </row>
    <row r="677" spans="1:11">
      <c r="A677" t="s">
        <v>11</v>
      </c>
      <c r="B677" t="str">
        <f t="shared" si="10"/>
        <v>2.1.1.1.0100115868242</v>
      </c>
      <c r="C677" s="40" t="str">
        <f>_xlfn.XLOOKUP(A677,ctas[Tipo Empleado],ctas[cta])</f>
        <v>2.1.1.1.01</v>
      </c>
      <c r="D677" s="4" t="s">
        <v>2745</v>
      </c>
      <c r="E677" t="s">
        <v>614</v>
      </c>
      <c r="F677" t="s">
        <v>220</v>
      </c>
      <c r="G677" t="s">
        <v>357</v>
      </c>
      <c r="H677" t="s">
        <v>1738</v>
      </c>
      <c r="I677" t="s">
        <v>3373</v>
      </c>
      <c r="J677" t="s">
        <v>11</v>
      </c>
      <c r="K677" t="s">
        <v>3414</v>
      </c>
    </row>
    <row r="678" spans="1:11">
      <c r="A678" t="s">
        <v>11</v>
      </c>
      <c r="B678" t="str">
        <f t="shared" si="10"/>
        <v>2.1.1.1.0100115948663</v>
      </c>
      <c r="C678" s="40" t="str">
        <f>_xlfn.XLOOKUP(A678,ctas[Tipo Empleado],ctas[cta])</f>
        <v>2.1.1.1.01</v>
      </c>
      <c r="D678" s="4" t="s">
        <v>2231</v>
      </c>
      <c r="E678" t="s">
        <v>2117</v>
      </c>
      <c r="F678" t="s">
        <v>808</v>
      </c>
      <c r="G678" t="s">
        <v>1163</v>
      </c>
      <c r="H678" t="s">
        <v>1748</v>
      </c>
      <c r="I678" t="s">
        <v>3372</v>
      </c>
      <c r="J678" t="s">
        <v>152</v>
      </c>
      <c r="K678" t="s">
        <v>3414</v>
      </c>
    </row>
    <row r="679" spans="1:11">
      <c r="A679" t="s">
        <v>11</v>
      </c>
      <c r="B679" t="str">
        <f t="shared" si="10"/>
        <v>2.1.1.1.0100116024829</v>
      </c>
      <c r="C679" s="40" t="str">
        <f>_xlfn.XLOOKUP(A679,ctas[Tipo Empleado],ctas[cta])</f>
        <v>2.1.1.1.01</v>
      </c>
      <c r="D679" s="4" t="s">
        <v>1379</v>
      </c>
      <c r="E679" t="s">
        <v>158</v>
      </c>
      <c r="F679" t="s">
        <v>10</v>
      </c>
      <c r="G679" t="s">
        <v>334</v>
      </c>
      <c r="H679" t="s">
        <v>1763</v>
      </c>
      <c r="I679" t="s">
        <v>3373</v>
      </c>
      <c r="J679" t="s">
        <v>39</v>
      </c>
      <c r="K679" t="s">
        <v>1379</v>
      </c>
    </row>
    <row r="680" spans="1:11">
      <c r="A680" t="s">
        <v>11</v>
      </c>
      <c r="B680" t="str">
        <f t="shared" si="10"/>
        <v>2.1.1.1.0100116111014</v>
      </c>
      <c r="C680" s="40" t="str">
        <f>_xlfn.XLOOKUP(A680,ctas[Tipo Empleado],ctas[cta])</f>
        <v>2.1.1.1.01</v>
      </c>
      <c r="D680" s="4" t="s">
        <v>2659</v>
      </c>
      <c r="E680" t="s">
        <v>2118</v>
      </c>
      <c r="F680" t="s">
        <v>10</v>
      </c>
      <c r="G680" t="s">
        <v>2051</v>
      </c>
      <c r="H680" t="s">
        <v>1746</v>
      </c>
      <c r="I680" t="s">
        <v>3373</v>
      </c>
      <c r="J680" t="s">
        <v>2146</v>
      </c>
      <c r="K680" t="s">
        <v>3414</v>
      </c>
    </row>
    <row r="681" spans="1:11">
      <c r="A681" t="s">
        <v>11</v>
      </c>
      <c r="B681" t="str">
        <f t="shared" si="10"/>
        <v>2.1.1.1.0100116164153</v>
      </c>
      <c r="C681" s="40" t="str">
        <f>_xlfn.XLOOKUP(A681,ctas[Tipo Empleado],ctas[cta])</f>
        <v>2.1.1.1.01</v>
      </c>
      <c r="D681" s="4" t="s">
        <v>2667</v>
      </c>
      <c r="E681" t="s">
        <v>1207</v>
      </c>
      <c r="F681" t="s">
        <v>8</v>
      </c>
      <c r="G681" t="s">
        <v>357</v>
      </c>
      <c r="H681" t="s">
        <v>1738</v>
      </c>
      <c r="I681" t="s">
        <v>3373</v>
      </c>
      <c r="J681" t="s">
        <v>2146</v>
      </c>
      <c r="K681" t="s">
        <v>3414</v>
      </c>
    </row>
    <row r="682" spans="1:11">
      <c r="A682" t="s">
        <v>11</v>
      </c>
      <c r="B682" t="str">
        <f t="shared" si="10"/>
        <v>2.1.1.1.0100116341108</v>
      </c>
      <c r="C682" s="40" t="str">
        <f>_xlfn.XLOOKUP(A682,ctas[Tipo Empleado],ctas[cta])</f>
        <v>2.1.1.1.01</v>
      </c>
      <c r="D682" s="4" t="s">
        <v>2513</v>
      </c>
      <c r="E682" t="s">
        <v>2119</v>
      </c>
      <c r="F682" t="s">
        <v>139</v>
      </c>
      <c r="G682" t="s">
        <v>357</v>
      </c>
      <c r="H682" t="s">
        <v>1738</v>
      </c>
      <c r="I682" t="s">
        <v>3372</v>
      </c>
      <c r="J682" t="s">
        <v>2146</v>
      </c>
      <c r="K682" t="s">
        <v>3414</v>
      </c>
    </row>
    <row r="683" spans="1:11">
      <c r="A683" t="s">
        <v>11</v>
      </c>
      <c r="B683" t="str">
        <f t="shared" si="10"/>
        <v>2.1.1.1.0100116344102</v>
      </c>
      <c r="C683" s="40" t="str">
        <f>_xlfn.XLOOKUP(A683,ctas[Tipo Empleado],ctas[cta])</f>
        <v>2.1.1.1.01</v>
      </c>
      <c r="D683" s="4" t="s">
        <v>2596</v>
      </c>
      <c r="E683" t="s">
        <v>479</v>
      </c>
      <c r="F683" t="s">
        <v>78</v>
      </c>
      <c r="G683" t="s">
        <v>357</v>
      </c>
      <c r="H683" t="s">
        <v>1738</v>
      </c>
      <c r="I683" t="s">
        <v>3372</v>
      </c>
      <c r="J683" t="s">
        <v>11</v>
      </c>
      <c r="K683" t="s">
        <v>3414</v>
      </c>
    </row>
    <row r="684" spans="1:11">
      <c r="A684" t="s">
        <v>11</v>
      </c>
      <c r="B684" t="str">
        <f t="shared" si="10"/>
        <v>2.1.1.1.0100116355504</v>
      </c>
      <c r="C684" s="40" t="str">
        <f>_xlfn.XLOOKUP(A684,ctas[Tipo Empleado],ctas[cta])</f>
        <v>2.1.1.1.01</v>
      </c>
      <c r="D684" s="4" t="s">
        <v>2729</v>
      </c>
      <c r="E684" t="s">
        <v>606</v>
      </c>
      <c r="F684" t="s">
        <v>8</v>
      </c>
      <c r="G684" t="s">
        <v>357</v>
      </c>
      <c r="H684" t="s">
        <v>1738</v>
      </c>
      <c r="I684" t="s">
        <v>3373</v>
      </c>
      <c r="J684" t="s">
        <v>2146</v>
      </c>
      <c r="K684" t="s">
        <v>3414</v>
      </c>
    </row>
    <row r="685" spans="1:11">
      <c r="A685" t="s">
        <v>11</v>
      </c>
      <c r="B685" t="str">
        <f t="shared" si="10"/>
        <v>2.1.1.1.0100116360470</v>
      </c>
      <c r="C685" s="40" t="str">
        <f>_xlfn.XLOOKUP(A685,ctas[Tipo Empleado],ctas[cta])</f>
        <v>2.1.1.1.01</v>
      </c>
      <c r="D685" s="4" t="s">
        <v>1445</v>
      </c>
      <c r="E685" t="s">
        <v>255</v>
      </c>
      <c r="F685" t="s">
        <v>251</v>
      </c>
      <c r="G685" t="s">
        <v>250</v>
      </c>
      <c r="H685" t="s">
        <v>1765</v>
      </c>
      <c r="I685" t="s">
        <v>3373</v>
      </c>
      <c r="J685" t="s">
        <v>39</v>
      </c>
      <c r="K685" t="s">
        <v>1445</v>
      </c>
    </row>
    <row r="686" spans="1:11">
      <c r="A686" t="s">
        <v>11</v>
      </c>
      <c r="B686" t="str">
        <f t="shared" si="10"/>
        <v>2.1.1.1.0100116379322</v>
      </c>
      <c r="C686" s="40" t="str">
        <f>_xlfn.XLOOKUP(A686,ctas[Tipo Empleado],ctas[cta])</f>
        <v>2.1.1.1.01</v>
      </c>
      <c r="D686" s="4" t="s">
        <v>2468</v>
      </c>
      <c r="E686" t="s">
        <v>233</v>
      </c>
      <c r="F686" t="s">
        <v>42</v>
      </c>
      <c r="G686" t="s">
        <v>2059</v>
      </c>
      <c r="H686" t="s">
        <v>1755</v>
      </c>
      <c r="I686" t="s">
        <v>3372</v>
      </c>
      <c r="J686" t="s">
        <v>2146</v>
      </c>
      <c r="K686" t="s">
        <v>3414</v>
      </c>
    </row>
    <row r="687" spans="1:11">
      <c r="A687" t="s">
        <v>11</v>
      </c>
      <c r="B687" t="str">
        <f t="shared" si="10"/>
        <v>2.1.1.1.0100116432055</v>
      </c>
      <c r="C687" s="40" t="str">
        <f>_xlfn.XLOOKUP(A687,ctas[Tipo Empleado],ctas[cta])</f>
        <v>2.1.1.1.01</v>
      </c>
      <c r="D687" s="4" t="s">
        <v>2899</v>
      </c>
      <c r="E687" t="s">
        <v>1147</v>
      </c>
      <c r="F687" t="s">
        <v>61</v>
      </c>
      <c r="G687" t="s">
        <v>760</v>
      </c>
      <c r="H687" t="s">
        <v>1743</v>
      </c>
      <c r="I687" t="s">
        <v>3372</v>
      </c>
      <c r="J687" t="s">
        <v>11</v>
      </c>
      <c r="K687" t="s">
        <v>3414</v>
      </c>
    </row>
    <row r="688" spans="1:11">
      <c r="A688" t="s">
        <v>11</v>
      </c>
      <c r="B688" t="str">
        <f t="shared" si="10"/>
        <v>2.1.1.1.0100116440959</v>
      </c>
      <c r="C688" s="40" t="str">
        <f>_xlfn.XLOOKUP(A688,ctas[Tipo Empleado],ctas[cta])</f>
        <v>2.1.1.1.01</v>
      </c>
      <c r="D688" s="4" t="s">
        <v>2346</v>
      </c>
      <c r="E688" t="s">
        <v>1342</v>
      </c>
      <c r="F688" t="s">
        <v>497</v>
      </c>
      <c r="G688" t="s">
        <v>727</v>
      </c>
      <c r="H688" t="s">
        <v>1789</v>
      </c>
      <c r="I688" t="s">
        <v>3372</v>
      </c>
      <c r="J688" t="s">
        <v>2146</v>
      </c>
      <c r="K688" t="s">
        <v>3414</v>
      </c>
    </row>
    <row r="689" spans="1:11">
      <c r="A689" t="s">
        <v>11</v>
      </c>
      <c r="B689" t="str">
        <f t="shared" si="10"/>
        <v>2.1.1.1.0100116480328</v>
      </c>
      <c r="C689" s="40" t="str">
        <f>_xlfn.XLOOKUP(A689,ctas[Tipo Empleado],ctas[cta])</f>
        <v>2.1.1.1.01</v>
      </c>
      <c r="D689" s="4" t="s">
        <v>1454</v>
      </c>
      <c r="E689" t="s">
        <v>641</v>
      </c>
      <c r="F689" t="s">
        <v>642</v>
      </c>
      <c r="G689" t="s">
        <v>2051</v>
      </c>
      <c r="H689" t="s">
        <v>1746</v>
      </c>
      <c r="I689" t="s">
        <v>3372</v>
      </c>
      <c r="J689" t="s">
        <v>39</v>
      </c>
      <c r="K689" t="s">
        <v>1454</v>
      </c>
    </row>
    <row r="690" spans="1:11">
      <c r="A690" t="s">
        <v>11</v>
      </c>
      <c r="B690" t="str">
        <f t="shared" si="10"/>
        <v>2.1.1.1.0100116504671</v>
      </c>
      <c r="C690" s="40" t="str">
        <f>_xlfn.XLOOKUP(A690,ctas[Tipo Empleado],ctas[cta])</f>
        <v>2.1.1.1.01</v>
      </c>
      <c r="D690" s="4" t="s">
        <v>1508</v>
      </c>
      <c r="E690" t="s">
        <v>508</v>
      </c>
      <c r="F690" t="s">
        <v>361</v>
      </c>
      <c r="G690" t="s">
        <v>357</v>
      </c>
      <c r="H690" t="s">
        <v>1738</v>
      </c>
      <c r="I690" t="s">
        <v>3373</v>
      </c>
      <c r="J690" t="s">
        <v>39</v>
      </c>
      <c r="K690" t="s">
        <v>1508</v>
      </c>
    </row>
    <row r="691" spans="1:11">
      <c r="A691" t="s">
        <v>11</v>
      </c>
      <c r="B691" t="str">
        <f t="shared" si="10"/>
        <v>2.1.1.1.0100116507781</v>
      </c>
      <c r="C691" s="40" t="str">
        <f>_xlfn.XLOOKUP(A691,ctas[Tipo Empleado],ctas[cta])</f>
        <v>2.1.1.1.01</v>
      </c>
      <c r="D691" s="4" t="s">
        <v>2491</v>
      </c>
      <c r="E691" t="s">
        <v>378</v>
      </c>
      <c r="F691" t="s">
        <v>220</v>
      </c>
      <c r="G691" t="s">
        <v>357</v>
      </c>
      <c r="H691" t="s">
        <v>1738</v>
      </c>
      <c r="I691" t="s">
        <v>3373</v>
      </c>
      <c r="J691" t="s">
        <v>11</v>
      </c>
      <c r="K691" t="s">
        <v>3414</v>
      </c>
    </row>
    <row r="692" spans="1:11">
      <c r="A692" t="s">
        <v>11</v>
      </c>
      <c r="B692" t="str">
        <f t="shared" si="10"/>
        <v>2.1.1.1.0100116545245</v>
      </c>
      <c r="C692" s="40" t="str">
        <f>_xlfn.XLOOKUP(A692,ctas[Tipo Empleado],ctas[cta])</f>
        <v>2.1.1.1.01</v>
      </c>
      <c r="D692" s="4" t="s">
        <v>2451</v>
      </c>
      <c r="E692" t="s">
        <v>840</v>
      </c>
      <c r="F692" t="s">
        <v>817</v>
      </c>
      <c r="G692" t="s">
        <v>1163</v>
      </c>
      <c r="H692" t="s">
        <v>1748</v>
      </c>
      <c r="I692" t="s">
        <v>3373</v>
      </c>
      <c r="J692" t="s">
        <v>152</v>
      </c>
      <c r="K692" t="s">
        <v>3414</v>
      </c>
    </row>
    <row r="693" spans="1:11">
      <c r="A693" t="s">
        <v>11</v>
      </c>
      <c r="B693" t="str">
        <f t="shared" si="10"/>
        <v>2.1.1.1.0100116620550</v>
      </c>
      <c r="C693" s="40" t="str">
        <f>_xlfn.XLOOKUP(A693,ctas[Tipo Empleado],ctas[cta])</f>
        <v>2.1.1.1.01</v>
      </c>
      <c r="D693" s="4" t="s">
        <v>1552</v>
      </c>
      <c r="E693" t="s">
        <v>576</v>
      </c>
      <c r="F693" t="s">
        <v>361</v>
      </c>
      <c r="G693" t="s">
        <v>357</v>
      </c>
      <c r="H693" t="s">
        <v>1738</v>
      </c>
      <c r="I693" t="s">
        <v>3372</v>
      </c>
      <c r="J693" t="s">
        <v>39</v>
      </c>
      <c r="K693" t="s">
        <v>1552</v>
      </c>
    </row>
    <row r="694" spans="1:11">
      <c r="A694" t="s">
        <v>11</v>
      </c>
      <c r="B694" t="str">
        <f t="shared" si="10"/>
        <v>2.1.1.1.0100116663253</v>
      </c>
      <c r="C694" s="40" t="str">
        <f>_xlfn.XLOOKUP(A694,ctas[Tipo Empleado],ctas[cta])</f>
        <v>2.1.1.1.01</v>
      </c>
      <c r="D694" s="4" t="s">
        <v>2642</v>
      </c>
      <c r="E694" t="s">
        <v>1204</v>
      </c>
      <c r="F694" t="s">
        <v>409</v>
      </c>
      <c r="G694" t="s">
        <v>357</v>
      </c>
      <c r="H694" t="s">
        <v>1738</v>
      </c>
      <c r="I694" t="s">
        <v>3372</v>
      </c>
      <c r="J694" t="s">
        <v>11</v>
      </c>
      <c r="K694" t="s">
        <v>3414</v>
      </c>
    </row>
    <row r="695" spans="1:11">
      <c r="A695" t="s">
        <v>11</v>
      </c>
      <c r="B695" t="str">
        <f t="shared" si="10"/>
        <v>2.1.1.1.0100116693730</v>
      </c>
      <c r="C695" s="40" t="str">
        <f>_xlfn.XLOOKUP(A695,ctas[Tipo Empleado],ctas[cta])</f>
        <v>2.1.1.1.01</v>
      </c>
      <c r="D695" s="4" t="s">
        <v>1375</v>
      </c>
      <c r="E695" t="s">
        <v>622</v>
      </c>
      <c r="F695" t="s">
        <v>111</v>
      </c>
      <c r="G695" t="s">
        <v>623</v>
      </c>
      <c r="H695" t="s">
        <v>1767</v>
      </c>
      <c r="I695" t="s">
        <v>3372</v>
      </c>
      <c r="J695" t="s">
        <v>39</v>
      </c>
      <c r="K695" t="s">
        <v>1375</v>
      </c>
    </row>
    <row r="696" spans="1:11">
      <c r="A696" t="s">
        <v>11</v>
      </c>
      <c r="B696" t="str">
        <f t="shared" si="10"/>
        <v>2.1.1.1.0100116695446</v>
      </c>
      <c r="C696" s="40" t="str">
        <f>_xlfn.XLOOKUP(A696,ctas[Tipo Empleado],ctas[cta])</f>
        <v>2.1.1.1.01</v>
      </c>
      <c r="D696" s="4" t="s">
        <v>2798</v>
      </c>
      <c r="E696" t="s">
        <v>2120</v>
      </c>
      <c r="F696" t="s">
        <v>56</v>
      </c>
      <c r="G696" t="s">
        <v>313</v>
      </c>
      <c r="H696" t="s">
        <v>1773</v>
      </c>
      <c r="I696" t="s">
        <v>3373</v>
      </c>
      <c r="J696" t="s">
        <v>11</v>
      </c>
      <c r="K696" t="s">
        <v>3414</v>
      </c>
    </row>
    <row r="697" spans="1:11">
      <c r="A697" t="s">
        <v>11</v>
      </c>
      <c r="B697" t="str">
        <f t="shared" si="10"/>
        <v>2.1.1.1.0100116697756</v>
      </c>
      <c r="C697" s="40" t="str">
        <f>_xlfn.XLOOKUP(A697,ctas[Tipo Empleado],ctas[cta])</f>
        <v>2.1.1.1.01</v>
      </c>
      <c r="D697" s="4" t="s">
        <v>1368</v>
      </c>
      <c r="E697" t="s">
        <v>217</v>
      </c>
      <c r="F697" t="s">
        <v>219</v>
      </c>
      <c r="G697" t="s">
        <v>1163</v>
      </c>
      <c r="H697" t="s">
        <v>1748</v>
      </c>
      <c r="I697" t="s">
        <v>3373</v>
      </c>
      <c r="J697" t="s">
        <v>39</v>
      </c>
      <c r="K697" t="s">
        <v>1368</v>
      </c>
    </row>
    <row r="698" spans="1:11">
      <c r="A698" t="s">
        <v>11</v>
      </c>
      <c r="B698" t="str">
        <f t="shared" si="10"/>
        <v>2.1.1.1.0100116773318</v>
      </c>
      <c r="C698" s="40" t="str">
        <f>_xlfn.XLOOKUP(A698,ctas[Tipo Empleado],ctas[cta])</f>
        <v>2.1.1.1.01</v>
      </c>
      <c r="D698" s="4" t="s">
        <v>2342</v>
      </c>
      <c r="E698" t="s">
        <v>969</v>
      </c>
      <c r="F698" t="s">
        <v>78</v>
      </c>
      <c r="G698" t="s">
        <v>2052</v>
      </c>
      <c r="H698" t="s">
        <v>1737</v>
      </c>
      <c r="I698" t="s">
        <v>3373</v>
      </c>
      <c r="J698" t="s">
        <v>11</v>
      </c>
      <c r="K698" t="s">
        <v>3414</v>
      </c>
    </row>
    <row r="699" spans="1:11">
      <c r="A699" t="s">
        <v>11</v>
      </c>
      <c r="B699" t="str">
        <f t="shared" si="10"/>
        <v>2.1.1.1.0100116776154</v>
      </c>
      <c r="C699" s="40" t="str">
        <f>_xlfn.XLOOKUP(A699,ctas[Tipo Empleado],ctas[cta])</f>
        <v>2.1.1.1.01</v>
      </c>
      <c r="D699" s="4" t="s">
        <v>2272</v>
      </c>
      <c r="E699" t="s">
        <v>229</v>
      </c>
      <c r="F699" t="s">
        <v>42</v>
      </c>
      <c r="G699" t="s">
        <v>2059</v>
      </c>
      <c r="H699" t="s">
        <v>1755</v>
      </c>
      <c r="I699" t="s">
        <v>3372</v>
      </c>
      <c r="J699" t="s">
        <v>2146</v>
      </c>
      <c r="K699" t="s">
        <v>3414</v>
      </c>
    </row>
    <row r="700" spans="1:11">
      <c r="A700" t="s">
        <v>11</v>
      </c>
      <c r="B700" t="str">
        <f t="shared" si="10"/>
        <v>2.1.1.1.0100116817495</v>
      </c>
      <c r="C700" s="40" t="str">
        <f>_xlfn.XLOOKUP(A700,ctas[Tipo Empleado],ctas[cta])</f>
        <v>2.1.1.1.01</v>
      </c>
      <c r="D700" s="4" t="s">
        <v>1467</v>
      </c>
      <c r="E700" t="s">
        <v>647</v>
      </c>
      <c r="F700" t="s">
        <v>648</v>
      </c>
      <c r="G700" t="s">
        <v>2051</v>
      </c>
      <c r="H700" t="s">
        <v>1746</v>
      </c>
      <c r="I700" t="s">
        <v>3372</v>
      </c>
      <c r="J700" t="s">
        <v>39</v>
      </c>
      <c r="K700" t="s">
        <v>1467</v>
      </c>
    </row>
    <row r="701" spans="1:11">
      <c r="A701" t="s">
        <v>11</v>
      </c>
      <c r="B701" t="str">
        <f t="shared" si="10"/>
        <v>2.1.1.1.0100116821000</v>
      </c>
      <c r="C701" s="40" t="str">
        <f>_xlfn.XLOOKUP(A701,ctas[Tipo Empleado],ctas[cta])</f>
        <v>2.1.1.1.01</v>
      </c>
      <c r="D701" s="4" t="s">
        <v>2851</v>
      </c>
      <c r="E701" t="s">
        <v>898</v>
      </c>
      <c r="F701" t="s">
        <v>8</v>
      </c>
      <c r="G701" t="s">
        <v>864</v>
      </c>
      <c r="H701" t="s">
        <v>1741</v>
      </c>
      <c r="I701" t="s">
        <v>3373</v>
      </c>
      <c r="J701" t="s">
        <v>2146</v>
      </c>
      <c r="K701" t="s">
        <v>3414</v>
      </c>
    </row>
    <row r="702" spans="1:11">
      <c r="A702" t="s">
        <v>11</v>
      </c>
      <c r="B702" t="str">
        <f t="shared" si="10"/>
        <v>2.1.1.1.0100116871047</v>
      </c>
      <c r="C702" s="40" t="str">
        <f>_xlfn.XLOOKUP(A702,ctas[Tipo Empleado],ctas[cta])</f>
        <v>2.1.1.1.01</v>
      </c>
      <c r="D702" s="4" t="s">
        <v>2292</v>
      </c>
      <c r="E702" t="s">
        <v>957</v>
      </c>
      <c r="F702" t="s">
        <v>85</v>
      </c>
      <c r="G702" t="s">
        <v>2052</v>
      </c>
      <c r="H702" t="s">
        <v>1737</v>
      </c>
      <c r="I702" t="s">
        <v>3373</v>
      </c>
      <c r="J702" t="s">
        <v>11</v>
      </c>
      <c r="K702" t="s">
        <v>3414</v>
      </c>
    </row>
    <row r="703" spans="1:11">
      <c r="A703" t="s">
        <v>11</v>
      </c>
      <c r="B703" t="str">
        <f t="shared" si="10"/>
        <v>2.1.1.1.0100116902354</v>
      </c>
      <c r="C703" s="40" t="str">
        <f>_xlfn.XLOOKUP(A703,ctas[Tipo Empleado],ctas[cta])</f>
        <v>2.1.1.1.01</v>
      </c>
      <c r="D703" s="4" t="s">
        <v>1422</v>
      </c>
      <c r="E703" t="s">
        <v>311</v>
      </c>
      <c r="F703" t="s">
        <v>103</v>
      </c>
      <c r="G703" t="s">
        <v>301</v>
      </c>
      <c r="H703" t="s">
        <v>1736</v>
      </c>
      <c r="I703" t="s">
        <v>3373</v>
      </c>
      <c r="J703" t="s">
        <v>39</v>
      </c>
      <c r="K703" t="s">
        <v>1422</v>
      </c>
    </row>
    <row r="704" spans="1:11">
      <c r="A704" t="s">
        <v>11</v>
      </c>
      <c r="B704" t="str">
        <f t="shared" si="10"/>
        <v>2.1.1.1.0100116959552</v>
      </c>
      <c r="C704" s="40" t="str">
        <f>_xlfn.XLOOKUP(A704,ctas[Tipo Empleado],ctas[cta])</f>
        <v>2.1.1.1.01</v>
      </c>
      <c r="D704" s="4" t="s">
        <v>2712</v>
      </c>
      <c r="E704" t="s">
        <v>987</v>
      </c>
      <c r="F704" t="s">
        <v>8</v>
      </c>
      <c r="G704" t="s">
        <v>357</v>
      </c>
      <c r="H704" t="s">
        <v>1738</v>
      </c>
      <c r="I704" t="s">
        <v>3373</v>
      </c>
      <c r="J704" t="s">
        <v>2146</v>
      </c>
      <c r="K704" t="s">
        <v>3414</v>
      </c>
    </row>
    <row r="705" spans="1:11">
      <c r="A705" t="s">
        <v>11</v>
      </c>
      <c r="B705" t="str">
        <f t="shared" si="10"/>
        <v>2.1.1.1.0100116981531</v>
      </c>
      <c r="C705" s="40" t="str">
        <f>_xlfn.XLOOKUP(A705,ctas[Tipo Empleado],ctas[cta])</f>
        <v>2.1.1.1.01</v>
      </c>
      <c r="D705" s="4" t="s">
        <v>2824</v>
      </c>
      <c r="E705" t="s">
        <v>279</v>
      </c>
      <c r="F705" t="s">
        <v>280</v>
      </c>
      <c r="G705" t="s">
        <v>616</v>
      </c>
      <c r="H705" t="s">
        <v>1784</v>
      </c>
      <c r="I705" t="s">
        <v>3372</v>
      </c>
      <c r="J705" t="s">
        <v>11</v>
      </c>
      <c r="K705" t="s">
        <v>3414</v>
      </c>
    </row>
    <row r="706" spans="1:11">
      <c r="A706" t="s">
        <v>11</v>
      </c>
      <c r="B706" t="str">
        <f t="shared" si="10"/>
        <v>2.1.1.1.0100117000687</v>
      </c>
      <c r="C706" s="40" t="str">
        <f>_xlfn.XLOOKUP(A706,ctas[Tipo Empleado],ctas[cta])</f>
        <v>2.1.1.1.01</v>
      </c>
      <c r="D706" s="4" t="s">
        <v>2465</v>
      </c>
      <c r="E706" t="s">
        <v>1343</v>
      </c>
      <c r="F706" t="s">
        <v>8</v>
      </c>
      <c r="G706" t="s">
        <v>731</v>
      </c>
      <c r="H706" t="s">
        <v>1777</v>
      </c>
      <c r="I706" t="s">
        <v>3373</v>
      </c>
      <c r="J706" t="s">
        <v>2146</v>
      </c>
      <c r="K706" t="s">
        <v>3414</v>
      </c>
    </row>
    <row r="707" spans="1:11">
      <c r="A707" t="s">
        <v>11</v>
      </c>
      <c r="B707" t="str">
        <f t="shared" ref="B707:B770" si="11">C707&amp;D707</f>
        <v>2.1.1.1.0100117021683</v>
      </c>
      <c r="C707" s="40" t="str">
        <f>_xlfn.XLOOKUP(A707,ctas[Tipo Empleado],ctas[cta])</f>
        <v>2.1.1.1.01</v>
      </c>
      <c r="D707" s="4" t="s">
        <v>1421</v>
      </c>
      <c r="E707" t="s">
        <v>716</v>
      </c>
      <c r="F707" t="s">
        <v>717</v>
      </c>
      <c r="G707" t="s">
        <v>705</v>
      </c>
      <c r="H707" t="s">
        <v>1758</v>
      </c>
      <c r="I707" t="s">
        <v>3373</v>
      </c>
      <c r="J707" t="s">
        <v>39</v>
      </c>
      <c r="K707" t="s">
        <v>1421</v>
      </c>
    </row>
    <row r="708" spans="1:11">
      <c r="A708" t="s">
        <v>11</v>
      </c>
      <c r="B708" t="str">
        <f t="shared" si="11"/>
        <v>2.1.1.1.0100117101162</v>
      </c>
      <c r="C708" s="40" t="str">
        <f>_xlfn.XLOOKUP(A708,ctas[Tipo Empleado],ctas[cta])</f>
        <v>2.1.1.1.01</v>
      </c>
      <c r="D708" s="4" t="s">
        <v>2952</v>
      </c>
      <c r="E708" t="s">
        <v>1152</v>
      </c>
      <c r="F708" t="s">
        <v>127</v>
      </c>
      <c r="G708" t="s">
        <v>76</v>
      </c>
      <c r="H708" t="s">
        <v>1753</v>
      </c>
      <c r="I708" t="s">
        <v>3372</v>
      </c>
      <c r="J708" t="s">
        <v>11</v>
      </c>
      <c r="K708" t="s">
        <v>3414</v>
      </c>
    </row>
    <row r="709" spans="1:11">
      <c r="A709" t="s">
        <v>11</v>
      </c>
      <c r="B709" t="str">
        <f t="shared" si="11"/>
        <v>2.1.1.1.0100117179853</v>
      </c>
      <c r="C709" s="40" t="str">
        <f>_xlfn.XLOOKUP(A709,ctas[Tipo Empleado],ctas[cta])</f>
        <v>2.1.1.1.01</v>
      </c>
      <c r="D709" s="4" t="s">
        <v>1448</v>
      </c>
      <c r="E709" t="s">
        <v>1037</v>
      </c>
      <c r="F709" t="s">
        <v>827</v>
      </c>
      <c r="G709" t="s">
        <v>999</v>
      </c>
      <c r="H709" t="s">
        <v>1779</v>
      </c>
      <c r="I709" t="s">
        <v>3373</v>
      </c>
      <c r="J709" t="s">
        <v>39</v>
      </c>
      <c r="K709" t="s">
        <v>1448</v>
      </c>
    </row>
    <row r="710" spans="1:11">
      <c r="A710" t="s">
        <v>11</v>
      </c>
      <c r="B710" t="str">
        <f t="shared" si="11"/>
        <v>2.1.1.1.0100117229211</v>
      </c>
      <c r="C710" s="40" t="str">
        <f>_xlfn.XLOOKUP(A710,ctas[Tipo Empleado],ctas[cta])</f>
        <v>2.1.1.1.01</v>
      </c>
      <c r="D710" s="4" t="s">
        <v>2303</v>
      </c>
      <c r="E710" t="s">
        <v>712</v>
      </c>
      <c r="F710" t="s">
        <v>61</v>
      </c>
      <c r="G710" t="s">
        <v>705</v>
      </c>
      <c r="H710" t="s">
        <v>1758</v>
      </c>
      <c r="I710" t="s">
        <v>3373</v>
      </c>
      <c r="J710" t="s">
        <v>11</v>
      </c>
      <c r="K710" t="s">
        <v>3414</v>
      </c>
    </row>
    <row r="711" spans="1:11">
      <c r="A711" t="s">
        <v>11</v>
      </c>
      <c r="B711" t="str">
        <f t="shared" si="11"/>
        <v>2.1.1.1.0100117271932</v>
      </c>
      <c r="C711" s="40" t="str">
        <f>_xlfn.XLOOKUP(A711,ctas[Tipo Empleado],ctas[cta])</f>
        <v>2.1.1.1.01</v>
      </c>
      <c r="D711" s="4" t="s">
        <v>2698</v>
      </c>
      <c r="E711" t="s">
        <v>1043</v>
      </c>
      <c r="F711" t="s">
        <v>10</v>
      </c>
      <c r="G711" t="s">
        <v>357</v>
      </c>
      <c r="H711" t="s">
        <v>1738</v>
      </c>
      <c r="I711" t="s">
        <v>3373</v>
      </c>
      <c r="J711" t="s">
        <v>2146</v>
      </c>
      <c r="K711" t="s">
        <v>3414</v>
      </c>
    </row>
    <row r="712" spans="1:11">
      <c r="A712" t="s">
        <v>11</v>
      </c>
      <c r="B712" t="str">
        <f t="shared" si="11"/>
        <v>2.1.1.1.0100117313148</v>
      </c>
      <c r="C712" s="40" t="str">
        <f>_xlfn.XLOOKUP(A712,ctas[Tipo Empleado],ctas[cta])</f>
        <v>2.1.1.1.01</v>
      </c>
      <c r="D712" s="4" t="s">
        <v>2710</v>
      </c>
      <c r="E712" t="s">
        <v>2121</v>
      </c>
      <c r="F712" t="s">
        <v>8</v>
      </c>
      <c r="G712" t="s">
        <v>357</v>
      </c>
      <c r="H712" t="s">
        <v>1738</v>
      </c>
      <c r="I712" t="s">
        <v>3373</v>
      </c>
      <c r="J712" t="s">
        <v>2146</v>
      </c>
      <c r="K712" t="s">
        <v>3414</v>
      </c>
    </row>
    <row r="713" spans="1:11">
      <c r="A713" t="s">
        <v>11</v>
      </c>
      <c r="B713" t="str">
        <f t="shared" si="11"/>
        <v>2.1.1.1.0100117367326</v>
      </c>
      <c r="C713" s="40" t="str">
        <f>_xlfn.XLOOKUP(A713,ctas[Tipo Empleado],ctas[cta])</f>
        <v>2.1.1.1.01</v>
      </c>
      <c r="D713" s="4" t="s">
        <v>2470</v>
      </c>
      <c r="E713" t="s">
        <v>1135</v>
      </c>
      <c r="F713" t="s">
        <v>8</v>
      </c>
      <c r="G713" t="s">
        <v>1163</v>
      </c>
      <c r="H713" t="s">
        <v>1748</v>
      </c>
      <c r="I713" t="s">
        <v>3372</v>
      </c>
      <c r="J713" t="s">
        <v>2146</v>
      </c>
      <c r="K713" t="s">
        <v>3414</v>
      </c>
    </row>
    <row r="714" spans="1:11">
      <c r="A714" t="s">
        <v>11</v>
      </c>
      <c r="B714" t="str">
        <f t="shared" si="11"/>
        <v>2.1.1.1.0100117387365</v>
      </c>
      <c r="C714" s="40" t="str">
        <f>_xlfn.XLOOKUP(A714,ctas[Tipo Empleado],ctas[cta])</f>
        <v>2.1.1.1.01</v>
      </c>
      <c r="D714" s="4" t="s">
        <v>2538</v>
      </c>
      <c r="E714" t="s">
        <v>425</v>
      </c>
      <c r="F714" t="s">
        <v>361</v>
      </c>
      <c r="G714" t="s">
        <v>357</v>
      </c>
      <c r="H714" t="s">
        <v>1738</v>
      </c>
      <c r="I714" t="s">
        <v>3372</v>
      </c>
      <c r="J714" t="s">
        <v>11</v>
      </c>
      <c r="K714" t="s">
        <v>3414</v>
      </c>
    </row>
    <row r="715" spans="1:11">
      <c r="A715" t="s">
        <v>11</v>
      </c>
      <c r="B715" t="str">
        <f t="shared" si="11"/>
        <v>2.1.1.1.0100117464859</v>
      </c>
      <c r="C715" s="40" t="str">
        <f>_xlfn.XLOOKUP(A715,ctas[Tipo Empleado],ctas[cta])</f>
        <v>2.1.1.1.01</v>
      </c>
      <c r="D715" s="4" t="s">
        <v>1653</v>
      </c>
      <c r="E715" t="s">
        <v>1679</v>
      </c>
      <c r="F715" t="s">
        <v>1680</v>
      </c>
      <c r="G715" t="s">
        <v>334</v>
      </c>
      <c r="H715" t="s">
        <v>1763</v>
      </c>
      <c r="I715" t="s">
        <v>3372</v>
      </c>
      <c r="J715" t="s">
        <v>39</v>
      </c>
      <c r="K715" t="s">
        <v>1653</v>
      </c>
    </row>
    <row r="716" spans="1:11">
      <c r="A716" t="s">
        <v>11</v>
      </c>
      <c r="B716" t="str">
        <f t="shared" si="11"/>
        <v>2.1.1.1.0100117537563</v>
      </c>
      <c r="C716" s="40" t="str">
        <f>_xlfn.XLOOKUP(A716,ctas[Tipo Empleado],ctas[cta])</f>
        <v>2.1.1.1.01</v>
      </c>
      <c r="D716" s="4" t="s">
        <v>2970</v>
      </c>
      <c r="E716" t="s">
        <v>591</v>
      </c>
      <c r="F716" t="s">
        <v>8</v>
      </c>
      <c r="G716" t="s">
        <v>109</v>
      </c>
      <c r="H716" t="s">
        <v>1759</v>
      </c>
      <c r="I716" t="s">
        <v>3373</v>
      </c>
      <c r="J716" t="s">
        <v>2146</v>
      </c>
      <c r="K716" t="s">
        <v>3414</v>
      </c>
    </row>
    <row r="717" spans="1:11">
      <c r="A717" t="s">
        <v>11</v>
      </c>
      <c r="B717" t="str">
        <f t="shared" si="11"/>
        <v>2.1.1.1.0100117606137</v>
      </c>
      <c r="C717" s="40" t="str">
        <f>_xlfn.XLOOKUP(A717,ctas[Tipo Empleado],ctas[cta])</f>
        <v>2.1.1.1.01</v>
      </c>
      <c r="D717" s="4" t="s">
        <v>2480</v>
      </c>
      <c r="E717" t="s">
        <v>638</v>
      </c>
      <c r="F717" t="s">
        <v>1181</v>
      </c>
      <c r="G717" t="s">
        <v>2051</v>
      </c>
      <c r="H717" t="s">
        <v>1746</v>
      </c>
      <c r="I717" t="s">
        <v>3372</v>
      </c>
      <c r="J717" t="s">
        <v>11</v>
      </c>
      <c r="K717" t="s">
        <v>3414</v>
      </c>
    </row>
    <row r="718" spans="1:11">
      <c r="A718" t="s">
        <v>11</v>
      </c>
      <c r="B718" t="str">
        <f t="shared" si="11"/>
        <v>2.1.1.1.0100117619197</v>
      </c>
      <c r="C718" s="40" t="str">
        <f>_xlfn.XLOOKUP(A718,ctas[Tipo Empleado],ctas[cta])</f>
        <v>2.1.1.1.01</v>
      </c>
      <c r="D718" s="4" t="s">
        <v>2743</v>
      </c>
      <c r="E718" t="s">
        <v>1832</v>
      </c>
      <c r="F718" t="s">
        <v>10</v>
      </c>
      <c r="G718" t="s">
        <v>2051</v>
      </c>
      <c r="H718" t="s">
        <v>1746</v>
      </c>
      <c r="I718" t="s">
        <v>3373</v>
      </c>
      <c r="J718" t="s">
        <v>2146</v>
      </c>
      <c r="K718" t="s">
        <v>3414</v>
      </c>
    </row>
    <row r="719" spans="1:11">
      <c r="A719" t="s">
        <v>11</v>
      </c>
      <c r="B719" t="str">
        <f t="shared" si="11"/>
        <v>2.1.1.1.0100117677989</v>
      </c>
      <c r="C719" s="40" t="str">
        <f>_xlfn.XLOOKUP(A719,ctas[Tipo Empleado],ctas[cta])</f>
        <v>2.1.1.1.01</v>
      </c>
      <c r="D719" s="4" t="s">
        <v>1414</v>
      </c>
      <c r="E719" t="s">
        <v>740</v>
      </c>
      <c r="F719" t="s">
        <v>8</v>
      </c>
      <c r="G719" t="s">
        <v>731</v>
      </c>
      <c r="H719" t="s">
        <v>1777</v>
      </c>
      <c r="I719" t="s">
        <v>3373</v>
      </c>
      <c r="J719" t="s">
        <v>39</v>
      </c>
      <c r="K719" t="s">
        <v>1414</v>
      </c>
    </row>
    <row r="720" spans="1:11">
      <c r="A720" t="s">
        <v>11</v>
      </c>
      <c r="B720" t="str">
        <f t="shared" si="11"/>
        <v>2.1.1.1.0100117733790</v>
      </c>
      <c r="C720" s="40" t="str">
        <f>_xlfn.XLOOKUP(A720,ctas[Tipo Empleado],ctas[cta])</f>
        <v>2.1.1.1.01</v>
      </c>
      <c r="D720" s="4" t="s">
        <v>2773</v>
      </c>
      <c r="E720" t="s">
        <v>1247</v>
      </c>
      <c r="F720" t="s">
        <v>42</v>
      </c>
      <c r="G720" t="s">
        <v>76</v>
      </c>
      <c r="H720" t="s">
        <v>1753</v>
      </c>
      <c r="I720" t="s">
        <v>3372</v>
      </c>
      <c r="J720" t="s">
        <v>2146</v>
      </c>
      <c r="K720" t="s">
        <v>3414</v>
      </c>
    </row>
    <row r="721" spans="1:11">
      <c r="A721" t="s">
        <v>11</v>
      </c>
      <c r="B721" t="str">
        <f t="shared" si="11"/>
        <v>2.1.1.1.0100117774141</v>
      </c>
      <c r="C721" s="40" t="str">
        <f>_xlfn.XLOOKUP(A721,ctas[Tipo Empleado],ctas[cta])</f>
        <v>2.1.1.1.01</v>
      </c>
      <c r="D721" s="4" t="s">
        <v>2878</v>
      </c>
      <c r="E721" t="s">
        <v>2159</v>
      </c>
      <c r="F721" t="s">
        <v>497</v>
      </c>
      <c r="G721" t="s">
        <v>76</v>
      </c>
      <c r="H721" t="s">
        <v>1753</v>
      </c>
      <c r="I721" t="s">
        <v>3372</v>
      </c>
      <c r="J721" t="s">
        <v>2146</v>
      </c>
      <c r="K721" t="s">
        <v>3414</v>
      </c>
    </row>
    <row r="722" spans="1:11">
      <c r="A722" t="s">
        <v>11</v>
      </c>
      <c r="B722" t="str">
        <f t="shared" si="11"/>
        <v>2.1.1.1.0100117905570</v>
      </c>
      <c r="C722" s="40" t="str">
        <f>_xlfn.XLOOKUP(A722,ctas[Tipo Empleado],ctas[cta])</f>
        <v>2.1.1.1.01</v>
      </c>
      <c r="D722" s="4" t="s">
        <v>2704</v>
      </c>
      <c r="E722" t="s">
        <v>1090</v>
      </c>
      <c r="F722" t="s">
        <v>220</v>
      </c>
      <c r="G722" t="s">
        <v>357</v>
      </c>
      <c r="H722" t="s">
        <v>1738</v>
      </c>
      <c r="I722" t="s">
        <v>3373</v>
      </c>
      <c r="J722" t="s">
        <v>11</v>
      </c>
      <c r="K722" t="s">
        <v>3414</v>
      </c>
    </row>
    <row r="723" spans="1:11">
      <c r="A723" t="s">
        <v>11</v>
      </c>
      <c r="B723" t="str">
        <f t="shared" si="11"/>
        <v>2.1.1.1.0100117906156</v>
      </c>
      <c r="C723" s="40" t="str">
        <f>_xlfn.XLOOKUP(A723,ctas[Tipo Empleado],ctas[cta])</f>
        <v>2.1.1.1.01</v>
      </c>
      <c r="D723" s="4" t="s">
        <v>2400</v>
      </c>
      <c r="E723" t="s">
        <v>253</v>
      </c>
      <c r="F723" t="s">
        <v>254</v>
      </c>
      <c r="G723" t="s">
        <v>250</v>
      </c>
      <c r="H723" t="s">
        <v>1765</v>
      </c>
      <c r="I723" t="s">
        <v>3373</v>
      </c>
      <c r="J723" t="s">
        <v>11</v>
      </c>
      <c r="K723" t="s">
        <v>3414</v>
      </c>
    </row>
    <row r="724" spans="1:11">
      <c r="A724" t="s">
        <v>11</v>
      </c>
      <c r="B724" t="str">
        <f t="shared" si="11"/>
        <v>2.1.1.1.0100117907022</v>
      </c>
      <c r="C724" s="40" t="str">
        <f>_xlfn.XLOOKUP(A724,ctas[Tipo Empleado],ctas[cta])</f>
        <v>2.1.1.1.01</v>
      </c>
      <c r="D724" s="4" t="s">
        <v>2477</v>
      </c>
      <c r="E724" t="s">
        <v>991</v>
      </c>
      <c r="F724" t="s">
        <v>413</v>
      </c>
      <c r="G724" t="s">
        <v>2052</v>
      </c>
      <c r="H724" t="s">
        <v>1737</v>
      </c>
      <c r="I724" t="s">
        <v>3373</v>
      </c>
      <c r="J724" t="s">
        <v>11</v>
      </c>
      <c r="K724" t="s">
        <v>3414</v>
      </c>
    </row>
    <row r="725" spans="1:11">
      <c r="A725" t="s">
        <v>11</v>
      </c>
      <c r="B725" t="str">
        <f t="shared" si="11"/>
        <v>2.1.1.1.0100117916510</v>
      </c>
      <c r="C725" s="40" t="str">
        <f>_xlfn.XLOOKUP(A725,ctas[Tipo Empleado],ctas[cta])</f>
        <v>2.1.1.1.01</v>
      </c>
      <c r="D725" s="4" t="s">
        <v>2776</v>
      </c>
      <c r="E725" t="s">
        <v>1941</v>
      </c>
      <c r="F725" t="s">
        <v>146</v>
      </c>
      <c r="G725" t="s">
        <v>2050</v>
      </c>
      <c r="H725" t="s">
        <v>1752</v>
      </c>
      <c r="I725" t="s">
        <v>3373</v>
      </c>
      <c r="J725" t="s">
        <v>11</v>
      </c>
      <c r="K725" t="s">
        <v>3414</v>
      </c>
    </row>
    <row r="726" spans="1:11">
      <c r="A726" t="s">
        <v>11</v>
      </c>
      <c r="B726" t="str">
        <f t="shared" si="11"/>
        <v>2.1.1.1.0100117943837</v>
      </c>
      <c r="C726" s="40" t="str">
        <f>_xlfn.XLOOKUP(A726,ctas[Tipo Empleado],ctas[cta])</f>
        <v>2.1.1.1.01</v>
      </c>
      <c r="D726" s="4" t="s">
        <v>2677</v>
      </c>
      <c r="E726" t="s">
        <v>2071</v>
      </c>
      <c r="F726" t="s">
        <v>271</v>
      </c>
      <c r="G726" t="s">
        <v>357</v>
      </c>
      <c r="H726" t="s">
        <v>1738</v>
      </c>
      <c r="I726" t="s">
        <v>3373</v>
      </c>
      <c r="J726" t="s">
        <v>11</v>
      </c>
      <c r="K726" t="s">
        <v>3414</v>
      </c>
    </row>
    <row r="727" spans="1:11">
      <c r="A727" t="s">
        <v>11</v>
      </c>
      <c r="B727" t="str">
        <f t="shared" si="11"/>
        <v>2.1.1.1.0100117949636</v>
      </c>
      <c r="C727" s="40" t="str">
        <f>_xlfn.XLOOKUP(A727,ctas[Tipo Empleado],ctas[cta])</f>
        <v>2.1.1.1.01</v>
      </c>
      <c r="D727" s="4" t="s">
        <v>2485</v>
      </c>
      <c r="E727" t="s">
        <v>1673</v>
      </c>
      <c r="F727" t="s">
        <v>27</v>
      </c>
      <c r="G727" t="s">
        <v>2051</v>
      </c>
      <c r="H727" t="s">
        <v>1746</v>
      </c>
      <c r="I727" t="s">
        <v>3372</v>
      </c>
      <c r="J727" t="s">
        <v>2146</v>
      </c>
      <c r="K727" t="s">
        <v>3414</v>
      </c>
    </row>
    <row r="728" spans="1:11">
      <c r="A728" t="s">
        <v>11</v>
      </c>
      <c r="B728" t="str">
        <f t="shared" si="11"/>
        <v>2.1.1.1.0100117951079</v>
      </c>
      <c r="C728" s="40" t="str">
        <f>_xlfn.XLOOKUP(A728,ctas[Tipo Empleado],ctas[cta])</f>
        <v>2.1.1.1.01</v>
      </c>
      <c r="D728" s="4" t="s">
        <v>2589</v>
      </c>
      <c r="E728" t="s">
        <v>665</v>
      </c>
      <c r="F728" t="s">
        <v>27</v>
      </c>
      <c r="G728" t="s">
        <v>2051</v>
      </c>
      <c r="H728" t="s">
        <v>1746</v>
      </c>
      <c r="I728" t="s">
        <v>3372</v>
      </c>
      <c r="J728" t="s">
        <v>2146</v>
      </c>
      <c r="K728" t="s">
        <v>3414</v>
      </c>
    </row>
    <row r="729" spans="1:11">
      <c r="A729" t="s">
        <v>11</v>
      </c>
      <c r="B729" t="str">
        <f t="shared" si="11"/>
        <v>2.1.1.1.0100118066661</v>
      </c>
      <c r="C729" s="40" t="str">
        <f>_xlfn.XLOOKUP(A729,ctas[Tipo Empleado],ctas[cta])</f>
        <v>2.1.1.1.01</v>
      </c>
      <c r="D729" s="4" t="s">
        <v>1402</v>
      </c>
      <c r="E729" t="s">
        <v>1273</v>
      </c>
      <c r="F729" t="s">
        <v>1112</v>
      </c>
      <c r="G729" t="s">
        <v>267</v>
      </c>
      <c r="H729" t="s">
        <v>1764</v>
      </c>
      <c r="I729" t="s">
        <v>3373</v>
      </c>
      <c r="J729" t="s">
        <v>39</v>
      </c>
      <c r="K729" t="s">
        <v>1402</v>
      </c>
    </row>
    <row r="730" spans="1:11">
      <c r="A730" t="s">
        <v>11</v>
      </c>
      <c r="B730" t="str">
        <f t="shared" si="11"/>
        <v>2.1.1.1.0100118068667</v>
      </c>
      <c r="C730" s="40" t="str">
        <f>_xlfn.XLOOKUP(A730,ctas[Tipo Empleado],ctas[cta])</f>
        <v>2.1.1.1.01</v>
      </c>
      <c r="D730" s="4" t="s">
        <v>2524</v>
      </c>
      <c r="E730" t="s">
        <v>405</v>
      </c>
      <c r="F730" t="s">
        <v>220</v>
      </c>
      <c r="G730" t="s">
        <v>357</v>
      </c>
      <c r="H730" t="s">
        <v>1738</v>
      </c>
      <c r="I730" t="s">
        <v>3373</v>
      </c>
      <c r="J730" t="s">
        <v>11</v>
      </c>
      <c r="K730" t="s">
        <v>3414</v>
      </c>
    </row>
    <row r="731" spans="1:11">
      <c r="A731" t="s">
        <v>11</v>
      </c>
      <c r="B731" t="str">
        <f t="shared" si="11"/>
        <v>2.1.1.1.0100118077007</v>
      </c>
      <c r="C731" s="40" t="str">
        <f>_xlfn.XLOOKUP(A731,ctas[Tipo Empleado],ctas[cta])</f>
        <v>2.1.1.1.01</v>
      </c>
      <c r="D731" s="4" t="s">
        <v>2417</v>
      </c>
      <c r="E731" t="s">
        <v>2122</v>
      </c>
      <c r="F731" t="s">
        <v>409</v>
      </c>
      <c r="G731" t="s">
        <v>2055</v>
      </c>
      <c r="H731" t="s">
        <v>1768</v>
      </c>
      <c r="I731" t="s">
        <v>3372</v>
      </c>
      <c r="J731" t="s">
        <v>11</v>
      </c>
      <c r="K731" t="s">
        <v>3414</v>
      </c>
    </row>
    <row r="732" spans="1:11">
      <c r="A732" t="s">
        <v>11</v>
      </c>
      <c r="B732" t="str">
        <f t="shared" si="11"/>
        <v>2.1.1.1.0100118097096</v>
      </c>
      <c r="C732" s="40" t="str">
        <f>_xlfn.XLOOKUP(A732,ctas[Tipo Empleado],ctas[cta])</f>
        <v>2.1.1.1.01</v>
      </c>
      <c r="D732" s="4" t="s">
        <v>1477</v>
      </c>
      <c r="E732" t="s">
        <v>419</v>
      </c>
      <c r="F732" t="s">
        <v>27</v>
      </c>
      <c r="G732" t="s">
        <v>357</v>
      </c>
      <c r="H732" t="s">
        <v>1738</v>
      </c>
      <c r="I732" t="s">
        <v>3372</v>
      </c>
      <c r="J732" t="s">
        <v>39</v>
      </c>
      <c r="K732" t="s">
        <v>1477</v>
      </c>
    </row>
    <row r="733" spans="1:11">
      <c r="A733" t="s">
        <v>11</v>
      </c>
      <c r="B733" t="str">
        <f t="shared" si="11"/>
        <v>2.1.1.1.0100118100270</v>
      </c>
      <c r="C733" s="40" t="str">
        <f>_xlfn.XLOOKUP(A733,ctas[Tipo Empleado],ctas[cta])</f>
        <v>2.1.1.1.01</v>
      </c>
      <c r="D733" s="4" t="s">
        <v>2324</v>
      </c>
      <c r="E733" t="s">
        <v>1119</v>
      </c>
      <c r="F733" t="s">
        <v>61</v>
      </c>
      <c r="G733" t="s">
        <v>235</v>
      </c>
      <c r="H733" t="s">
        <v>1775</v>
      </c>
      <c r="I733" t="s">
        <v>3372</v>
      </c>
      <c r="J733" t="s">
        <v>11</v>
      </c>
      <c r="K733" t="s">
        <v>3414</v>
      </c>
    </row>
    <row r="734" spans="1:11">
      <c r="A734" t="s">
        <v>11</v>
      </c>
      <c r="B734" t="str">
        <f t="shared" si="11"/>
        <v>2.1.1.1.0100118145101</v>
      </c>
      <c r="C734" s="40" t="str">
        <f>_xlfn.XLOOKUP(A734,ctas[Tipo Empleado],ctas[cta])</f>
        <v>2.1.1.1.01</v>
      </c>
      <c r="D734" s="4" t="s">
        <v>2473</v>
      </c>
      <c r="E734" t="s">
        <v>1264</v>
      </c>
      <c r="F734" t="s">
        <v>409</v>
      </c>
      <c r="G734" t="s">
        <v>202</v>
      </c>
      <c r="H734" t="s">
        <v>1781</v>
      </c>
      <c r="I734" t="s">
        <v>3372</v>
      </c>
      <c r="J734" t="s">
        <v>11</v>
      </c>
      <c r="K734" t="s">
        <v>3414</v>
      </c>
    </row>
    <row r="735" spans="1:11">
      <c r="A735" t="s">
        <v>11</v>
      </c>
      <c r="B735" t="str">
        <f t="shared" si="11"/>
        <v>2.1.1.1.0100118172816</v>
      </c>
      <c r="C735" s="40" t="str">
        <f>_xlfn.XLOOKUP(A735,ctas[Tipo Empleado],ctas[cta])</f>
        <v>2.1.1.1.01</v>
      </c>
      <c r="D735" s="4" t="s">
        <v>2850</v>
      </c>
      <c r="E735" t="s">
        <v>1146</v>
      </c>
      <c r="F735" t="s">
        <v>271</v>
      </c>
      <c r="G735" t="s">
        <v>347</v>
      </c>
      <c r="H735" t="s">
        <v>1791</v>
      </c>
      <c r="I735" t="s">
        <v>3372</v>
      </c>
      <c r="J735" t="s">
        <v>11</v>
      </c>
      <c r="K735" t="s">
        <v>3414</v>
      </c>
    </row>
    <row r="736" spans="1:11">
      <c r="A736" t="s">
        <v>11</v>
      </c>
      <c r="B736" t="str">
        <f t="shared" si="11"/>
        <v>2.1.1.1.0100118176171</v>
      </c>
      <c r="C736" s="40" t="str">
        <f>_xlfn.XLOOKUP(A736,ctas[Tipo Empleado],ctas[cta])</f>
        <v>2.1.1.1.01</v>
      </c>
      <c r="D736" s="4" t="s">
        <v>2373</v>
      </c>
      <c r="E736" t="s">
        <v>1272</v>
      </c>
      <c r="F736" t="s">
        <v>179</v>
      </c>
      <c r="G736" t="s">
        <v>278</v>
      </c>
      <c r="H736" t="s">
        <v>1756</v>
      </c>
      <c r="I736" t="s">
        <v>3373</v>
      </c>
      <c r="J736" t="s">
        <v>2146</v>
      </c>
      <c r="K736" t="s">
        <v>3414</v>
      </c>
    </row>
    <row r="737" spans="1:11">
      <c r="A737" t="s">
        <v>11</v>
      </c>
      <c r="B737" t="str">
        <f t="shared" si="11"/>
        <v>2.1.1.1.0100118189083</v>
      </c>
      <c r="C737" s="40" t="str">
        <f>_xlfn.XLOOKUP(A737,ctas[Tipo Empleado],ctas[cta])</f>
        <v>2.1.1.1.01</v>
      </c>
      <c r="D737" s="4" t="s">
        <v>2676</v>
      </c>
      <c r="E737" t="s">
        <v>1087</v>
      </c>
      <c r="F737" t="s">
        <v>220</v>
      </c>
      <c r="G737" t="s">
        <v>357</v>
      </c>
      <c r="H737" t="s">
        <v>1738</v>
      </c>
      <c r="I737" t="s">
        <v>3373</v>
      </c>
      <c r="J737" t="s">
        <v>11</v>
      </c>
      <c r="K737" t="s">
        <v>3414</v>
      </c>
    </row>
    <row r="738" spans="1:11">
      <c r="A738" t="s">
        <v>11</v>
      </c>
      <c r="B738" t="str">
        <f t="shared" si="11"/>
        <v>2.1.1.1.0100118232446</v>
      </c>
      <c r="C738" s="40" t="str">
        <f>_xlfn.XLOOKUP(A738,ctas[Tipo Empleado],ctas[cta])</f>
        <v>2.1.1.1.01</v>
      </c>
      <c r="D738" s="4" t="s">
        <v>2389</v>
      </c>
      <c r="E738" t="s">
        <v>833</v>
      </c>
      <c r="F738" t="s">
        <v>61</v>
      </c>
      <c r="G738" t="s">
        <v>2052</v>
      </c>
      <c r="H738" t="s">
        <v>1737</v>
      </c>
      <c r="I738" t="s">
        <v>3373</v>
      </c>
      <c r="J738" t="s">
        <v>11</v>
      </c>
      <c r="K738" t="s">
        <v>3414</v>
      </c>
    </row>
    <row r="739" spans="1:11">
      <c r="A739" t="s">
        <v>11</v>
      </c>
      <c r="B739" t="str">
        <f t="shared" si="11"/>
        <v>2.1.1.1.0100118283068</v>
      </c>
      <c r="C739" s="40" t="str">
        <f>_xlfn.XLOOKUP(A739,ctas[Tipo Empleado],ctas[cta])</f>
        <v>2.1.1.1.01</v>
      </c>
      <c r="D739" s="4" t="s">
        <v>2626</v>
      </c>
      <c r="E739" t="s">
        <v>500</v>
      </c>
      <c r="F739" t="s">
        <v>8</v>
      </c>
      <c r="G739" t="s">
        <v>357</v>
      </c>
      <c r="H739" t="s">
        <v>1738</v>
      </c>
      <c r="I739" t="s">
        <v>3373</v>
      </c>
      <c r="J739" t="s">
        <v>2146</v>
      </c>
      <c r="K739" t="s">
        <v>3414</v>
      </c>
    </row>
    <row r="740" spans="1:11">
      <c r="A740" t="s">
        <v>11</v>
      </c>
      <c r="B740" t="str">
        <f t="shared" si="11"/>
        <v>2.1.1.1.0100118321256</v>
      </c>
      <c r="C740" s="40" t="str">
        <f>_xlfn.XLOOKUP(A740,ctas[Tipo Empleado],ctas[cta])</f>
        <v>2.1.1.1.01</v>
      </c>
      <c r="D740" s="4" t="s">
        <v>2711</v>
      </c>
      <c r="E740" t="s">
        <v>587</v>
      </c>
      <c r="F740" t="s">
        <v>588</v>
      </c>
      <c r="G740" t="s">
        <v>357</v>
      </c>
      <c r="H740" t="s">
        <v>1738</v>
      </c>
      <c r="I740" t="s">
        <v>3372</v>
      </c>
      <c r="J740" t="s">
        <v>11</v>
      </c>
      <c r="K740" t="s">
        <v>3414</v>
      </c>
    </row>
    <row r="741" spans="1:11">
      <c r="A741" t="s">
        <v>11</v>
      </c>
      <c r="B741" t="str">
        <f t="shared" si="11"/>
        <v>2.1.1.1.0100118395946</v>
      </c>
      <c r="C741" s="40" t="str">
        <f>_xlfn.XLOOKUP(A741,ctas[Tipo Empleado],ctas[cta])</f>
        <v>2.1.1.1.01</v>
      </c>
      <c r="D741" s="4" t="s">
        <v>2474</v>
      </c>
      <c r="E741" t="s">
        <v>284</v>
      </c>
      <c r="F741" t="s">
        <v>242</v>
      </c>
      <c r="G741" t="s">
        <v>2047</v>
      </c>
      <c r="H741" t="s">
        <v>1794</v>
      </c>
      <c r="I741" t="s">
        <v>3372</v>
      </c>
      <c r="J741" t="s">
        <v>11</v>
      </c>
      <c r="K741" t="s">
        <v>3414</v>
      </c>
    </row>
    <row r="742" spans="1:11">
      <c r="A742" t="s">
        <v>11</v>
      </c>
      <c r="B742" t="str">
        <f t="shared" si="11"/>
        <v>2.1.1.1.0100118528686</v>
      </c>
      <c r="C742" s="40" t="str">
        <f>_xlfn.XLOOKUP(A742,ctas[Tipo Empleado],ctas[cta])</f>
        <v>2.1.1.1.01</v>
      </c>
      <c r="D742" s="4" t="s">
        <v>2308</v>
      </c>
      <c r="E742" t="s">
        <v>283</v>
      </c>
      <c r="F742" t="s">
        <v>242</v>
      </c>
      <c r="G742" t="s">
        <v>2047</v>
      </c>
      <c r="H742" t="s">
        <v>1794</v>
      </c>
      <c r="I742" t="s">
        <v>3372</v>
      </c>
      <c r="J742" t="s">
        <v>11</v>
      </c>
      <c r="K742" t="s">
        <v>3414</v>
      </c>
    </row>
    <row r="743" spans="1:11">
      <c r="A743" t="s">
        <v>11</v>
      </c>
      <c r="B743" t="str">
        <f t="shared" si="11"/>
        <v>2.1.1.1.0100118528967</v>
      </c>
      <c r="C743" s="40" t="str">
        <f>_xlfn.XLOOKUP(A743,ctas[Tipo Empleado],ctas[cta])</f>
        <v>2.1.1.1.01</v>
      </c>
      <c r="D743" s="4" t="s">
        <v>2309</v>
      </c>
      <c r="E743" t="s">
        <v>1117</v>
      </c>
      <c r="F743" t="s">
        <v>1118</v>
      </c>
      <c r="G743" t="s">
        <v>2054</v>
      </c>
      <c r="H743" t="s">
        <v>1754</v>
      </c>
      <c r="I743" t="s">
        <v>3372</v>
      </c>
      <c r="J743" t="s">
        <v>11</v>
      </c>
      <c r="K743" t="s">
        <v>3414</v>
      </c>
    </row>
    <row r="744" spans="1:11">
      <c r="A744" t="s">
        <v>11</v>
      </c>
      <c r="B744" t="str">
        <f t="shared" si="11"/>
        <v>2.1.1.1.0100118534817</v>
      </c>
      <c r="C744" s="40" t="str">
        <f>_xlfn.XLOOKUP(A744,ctas[Tipo Empleado],ctas[cta])</f>
        <v>2.1.1.1.01</v>
      </c>
      <c r="D744" s="4" t="s">
        <v>2388</v>
      </c>
      <c r="E744" t="s">
        <v>2019</v>
      </c>
      <c r="F744" t="s">
        <v>10</v>
      </c>
      <c r="G744" t="s">
        <v>1163</v>
      </c>
      <c r="H744" t="s">
        <v>1748</v>
      </c>
      <c r="I744" t="s">
        <v>3373</v>
      </c>
      <c r="J744" t="s">
        <v>2146</v>
      </c>
      <c r="K744" t="s">
        <v>3414</v>
      </c>
    </row>
    <row r="745" spans="1:11">
      <c r="A745" t="s">
        <v>11</v>
      </c>
      <c r="B745" t="str">
        <f t="shared" si="11"/>
        <v>2.1.1.1.0100118600378</v>
      </c>
      <c r="C745" s="40" t="str">
        <f>_xlfn.XLOOKUP(A745,ctas[Tipo Empleado],ctas[cta])</f>
        <v>2.1.1.1.01</v>
      </c>
      <c r="D745" s="4" t="s">
        <v>2889</v>
      </c>
      <c r="E745" t="s">
        <v>1241</v>
      </c>
      <c r="F745" t="s">
        <v>8</v>
      </c>
      <c r="G745" t="s">
        <v>76</v>
      </c>
      <c r="H745" t="s">
        <v>1753</v>
      </c>
      <c r="I745" t="s">
        <v>3373</v>
      </c>
      <c r="J745" t="s">
        <v>2146</v>
      </c>
      <c r="K745" t="s">
        <v>3414</v>
      </c>
    </row>
    <row r="746" spans="1:11">
      <c r="A746" t="s">
        <v>11</v>
      </c>
      <c r="B746" t="str">
        <f t="shared" si="11"/>
        <v>2.1.1.1.0100118635747</v>
      </c>
      <c r="C746" s="40" t="str">
        <f>_xlfn.XLOOKUP(A746,ctas[Tipo Empleado],ctas[cta])</f>
        <v>2.1.1.1.01</v>
      </c>
      <c r="D746" s="4" t="s">
        <v>2479</v>
      </c>
      <c r="E746" t="s">
        <v>360</v>
      </c>
      <c r="F746" t="s">
        <v>85</v>
      </c>
      <c r="G746" t="s">
        <v>357</v>
      </c>
      <c r="H746" t="s">
        <v>1738</v>
      </c>
      <c r="I746" t="s">
        <v>3372</v>
      </c>
      <c r="J746" t="s">
        <v>11</v>
      </c>
      <c r="K746" t="s">
        <v>3414</v>
      </c>
    </row>
    <row r="747" spans="1:11">
      <c r="A747" t="s">
        <v>11</v>
      </c>
      <c r="B747" t="str">
        <f t="shared" si="11"/>
        <v>2.1.1.1.0100118760677</v>
      </c>
      <c r="C747" s="40" t="str">
        <f>_xlfn.XLOOKUP(A747,ctas[Tipo Empleado],ctas[cta])</f>
        <v>2.1.1.1.01</v>
      </c>
      <c r="D747" s="4" t="s">
        <v>2284</v>
      </c>
      <c r="E747" t="s">
        <v>1010</v>
      </c>
      <c r="F747" t="s">
        <v>478</v>
      </c>
      <c r="G747" t="s">
        <v>999</v>
      </c>
      <c r="H747" t="s">
        <v>1779</v>
      </c>
      <c r="I747" t="s">
        <v>3372</v>
      </c>
      <c r="J747" t="s">
        <v>11</v>
      </c>
      <c r="K747" t="s">
        <v>3414</v>
      </c>
    </row>
    <row r="748" spans="1:11">
      <c r="A748" t="s">
        <v>11</v>
      </c>
      <c r="B748" t="str">
        <f t="shared" si="11"/>
        <v>2.1.1.1.0100118861574</v>
      </c>
      <c r="C748" s="40" t="str">
        <f>_xlfn.XLOOKUP(A748,ctas[Tipo Empleado],ctas[cta])</f>
        <v>2.1.1.1.01</v>
      </c>
      <c r="D748" s="4" t="s">
        <v>2384</v>
      </c>
      <c r="E748" t="s">
        <v>1131</v>
      </c>
      <c r="F748" t="s">
        <v>1132</v>
      </c>
      <c r="G748" t="s">
        <v>2047</v>
      </c>
      <c r="H748" t="s">
        <v>1794</v>
      </c>
      <c r="I748" t="s">
        <v>3372</v>
      </c>
      <c r="J748" t="s">
        <v>11</v>
      </c>
      <c r="K748" t="s">
        <v>3414</v>
      </c>
    </row>
    <row r="749" spans="1:11">
      <c r="A749" t="s">
        <v>11</v>
      </c>
      <c r="B749" t="str">
        <f t="shared" si="11"/>
        <v>2.1.1.1.0100118871680</v>
      </c>
      <c r="C749" s="40" t="str">
        <f>_xlfn.XLOOKUP(A749,ctas[Tipo Empleado],ctas[cta])</f>
        <v>2.1.1.1.01</v>
      </c>
      <c r="D749" s="4" t="s">
        <v>2310</v>
      </c>
      <c r="E749" t="s">
        <v>736</v>
      </c>
      <c r="F749" t="s">
        <v>134</v>
      </c>
      <c r="G749" t="s">
        <v>731</v>
      </c>
      <c r="H749" t="s">
        <v>1777</v>
      </c>
      <c r="I749" t="s">
        <v>3372</v>
      </c>
      <c r="J749" t="s">
        <v>2146</v>
      </c>
      <c r="K749" t="s">
        <v>3414</v>
      </c>
    </row>
    <row r="750" spans="1:11">
      <c r="A750" t="s">
        <v>11</v>
      </c>
      <c r="B750" t="str">
        <f t="shared" si="11"/>
        <v>2.1.1.1.0100118903640</v>
      </c>
      <c r="C750" s="40" t="str">
        <f>_xlfn.XLOOKUP(A750,ctas[Tipo Empleado],ctas[cta])</f>
        <v>2.1.1.1.01</v>
      </c>
      <c r="D750" s="4" t="s">
        <v>2695</v>
      </c>
      <c r="E750" t="s">
        <v>577</v>
      </c>
      <c r="F750" t="s">
        <v>15</v>
      </c>
      <c r="G750" t="s">
        <v>357</v>
      </c>
      <c r="H750" t="s">
        <v>1738</v>
      </c>
      <c r="I750" t="s">
        <v>3372</v>
      </c>
      <c r="J750" t="s">
        <v>11</v>
      </c>
      <c r="K750" t="s">
        <v>3414</v>
      </c>
    </row>
    <row r="751" spans="1:11">
      <c r="A751" t="s">
        <v>11</v>
      </c>
      <c r="B751" t="str">
        <f t="shared" si="11"/>
        <v>2.1.1.1.0100118923481</v>
      </c>
      <c r="C751" s="40" t="str">
        <f>_xlfn.XLOOKUP(A751,ctas[Tipo Empleado],ctas[cta])</f>
        <v>2.1.1.1.01</v>
      </c>
      <c r="D751" s="4" t="s">
        <v>2576</v>
      </c>
      <c r="E751" t="s">
        <v>662</v>
      </c>
      <c r="F751" t="s">
        <v>98</v>
      </c>
      <c r="G751" t="s">
        <v>2051</v>
      </c>
      <c r="H751" t="s">
        <v>1746</v>
      </c>
      <c r="I751" t="s">
        <v>3372</v>
      </c>
      <c r="J751" t="s">
        <v>2146</v>
      </c>
      <c r="K751" t="s">
        <v>3414</v>
      </c>
    </row>
    <row r="752" spans="1:11">
      <c r="A752" t="s">
        <v>11</v>
      </c>
      <c r="B752" t="str">
        <f t="shared" si="11"/>
        <v>2.1.1.1.0100118929009</v>
      </c>
      <c r="C752" s="40" t="str">
        <f>_xlfn.XLOOKUP(A752,ctas[Tipo Empleado],ctas[cta])</f>
        <v>2.1.1.1.01</v>
      </c>
      <c r="D752" s="4" t="s">
        <v>2592</v>
      </c>
      <c r="E752" t="s">
        <v>473</v>
      </c>
      <c r="F752" t="s">
        <v>220</v>
      </c>
      <c r="G752" t="s">
        <v>357</v>
      </c>
      <c r="H752" t="s">
        <v>1738</v>
      </c>
      <c r="I752" t="s">
        <v>3373</v>
      </c>
      <c r="J752" t="s">
        <v>11</v>
      </c>
      <c r="K752" t="s">
        <v>3414</v>
      </c>
    </row>
    <row r="753" spans="1:11">
      <c r="A753" t="s">
        <v>11</v>
      </c>
      <c r="B753" t="str">
        <f t="shared" si="11"/>
        <v>2.1.1.1.0100119045524</v>
      </c>
      <c r="C753" s="40" t="str">
        <f>_xlfn.XLOOKUP(A753,ctas[Tipo Empleado],ctas[cta])</f>
        <v>2.1.1.1.01</v>
      </c>
      <c r="D753" s="4" t="s">
        <v>2587</v>
      </c>
      <c r="E753" t="s">
        <v>471</v>
      </c>
      <c r="F753" t="s">
        <v>361</v>
      </c>
      <c r="G753" t="s">
        <v>357</v>
      </c>
      <c r="H753" t="s">
        <v>1738</v>
      </c>
      <c r="I753" t="s">
        <v>3373</v>
      </c>
      <c r="J753" t="s">
        <v>11</v>
      </c>
      <c r="K753" t="s">
        <v>3414</v>
      </c>
    </row>
    <row r="754" spans="1:11">
      <c r="A754" t="s">
        <v>11</v>
      </c>
      <c r="B754" t="str">
        <f t="shared" si="11"/>
        <v>2.1.1.1.0100119049500</v>
      </c>
      <c r="C754" s="40" t="str">
        <f>_xlfn.XLOOKUP(A754,ctas[Tipo Empleado],ctas[cta])</f>
        <v>2.1.1.1.01</v>
      </c>
      <c r="D754" s="4" t="s">
        <v>3384</v>
      </c>
      <c r="E754" t="s">
        <v>3404</v>
      </c>
      <c r="F754" t="s">
        <v>42</v>
      </c>
      <c r="G754" t="s">
        <v>295</v>
      </c>
      <c r="H754" t="s">
        <v>1790</v>
      </c>
      <c r="I754" t="s">
        <v>3372</v>
      </c>
      <c r="J754" t="s">
        <v>11</v>
      </c>
      <c r="K754" t="s">
        <v>3414</v>
      </c>
    </row>
    <row r="755" spans="1:11">
      <c r="A755" t="s">
        <v>11</v>
      </c>
      <c r="B755" t="str">
        <f t="shared" si="11"/>
        <v>2.1.1.1.0100119077030</v>
      </c>
      <c r="C755" s="40" t="str">
        <f>_xlfn.XLOOKUP(A755,ctas[Tipo Empleado],ctas[cta])</f>
        <v>2.1.1.1.01</v>
      </c>
      <c r="D755" s="4" t="s">
        <v>2900</v>
      </c>
      <c r="E755" t="s">
        <v>1240</v>
      </c>
      <c r="F755" t="s">
        <v>1239</v>
      </c>
      <c r="G755" t="s">
        <v>760</v>
      </c>
      <c r="H755" t="s">
        <v>1743</v>
      </c>
      <c r="I755" t="s">
        <v>3372</v>
      </c>
      <c r="J755" t="s">
        <v>152</v>
      </c>
      <c r="K755" t="s">
        <v>3414</v>
      </c>
    </row>
    <row r="756" spans="1:11">
      <c r="A756" t="s">
        <v>11</v>
      </c>
      <c r="B756" t="str">
        <f t="shared" si="11"/>
        <v>2.1.1.1.0100119080810</v>
      </c>
      <c r="C756" s="40" t="str">
        <f>_xlfn.XLOOKUP(A756,ctas[Tipo Empleado],ctas[cta])</f>
        <v>2.1.1.1.01</v>
      </c>
      <c r="D756" s="4" t="s">
        <v>2195</v>
      </c>
      <c r="E756" t="s">
        <v>1282</v>
      </c>
      <c r="F756" t="s">
        <v>56</v>
      </c>
      <c r="G756" t="s">
        <v>999</v>
      </c>
      <c r="H756" t="s">
        <v>1779</v>
      </c>
      <c r="I756" t="s">
        <v>3373</v>
      </c>
      <c r="J756" t="s">
        <v>11</v>
      </c>
      <c r="K756" t="s">
        <v>3414</v>
      </c>
    </row>
    <row r="757" spans="1:11">
      <c r="A757" t="s">
        <v>11</v>
      </c>
      <c r="B757" t="str">
        <f t="shared" si="11"/>
        <v>2.1.1.1.0100119088565</v>
      </c>
      <c r="C757" s="40" t="str">
        <f>_xlfn.XLOOKUP(A757,ctas[Tipo Empleado],ctas[cta])</f>
        <v>2.1.1.1.01</v>
      </c>
      <c r="D757" s="4" t="s">
        <v>2738</v>
      </c>
      <c r="E757" t="s">
        <v>2123</v>
      </c>
      <c r="F757" t="s">
        <v>220</v>
      </c>
      <c r="G757" t="s">
        <v>357</v>
      </c>
      <c r="H757" t="s">
        <v>1738</v>
      </c>
      <c r="I757" t="s">
        <v>3372</v>
      </c>
      <c r="J757" t="s">
        <v>11</v>
      </c>
      <c r="K757" t="s">
        <v>3414</v>
      </c>
    </row>
    <row r="758" spans="1:11">
      <c r="A758" t="s">
        <v>11</v>
      </c>
      <c r="B758" t="str">
        <f t="shared" si="11"/>
        <v>2.1.1.1.0100119128270</v>
      </c>
      <c r="C758" s="40" t="str">
        <f>_xlfn.XLOOKUP(A758,ctas[Tipo Empleado],ctas[cta])</f>
        <v>2.1.1.1.01</v>
      </c>
      <c r="D758" s="4" t="s">
        <v>2551</v>
      </c>
      <c r="E758" t="s">
        <v>440</v>
      </c>
      <c r="F758" t="s">
        <v>220</v>
      </c>
      <c r="G758" t="s">
        <v>357</v>
      </c>
      <c r="H758" t="s">
        <v>1738</v>
      </c>
      <c r="I758" t="s">
        <v>3372</v>
      </c>
      <c r="J758" t="s">
        <v>11</v>
      </c>
      <c r="K758" t="s">
        <v>3414</v>
      </c>
    </row>
    <row r="759" spans="1:11">
      <c r="A759" t="s">
        <v>11</v>
      </c>
      <c r="B759" t="str">
        <f t="shared" si="11"/>
        <v>2.1.1.1.0100119149680</v>
      </c>
      <c r="C759" s="40" t="str">
        <f>_xlfn.XLOOKUP(A759,ctas[Tipo Empleado],ctas[cta])</f>
        <v>2.1.1.1.01</v>
      </c>
      <c r="D759" s="4" t="s">
        <v>2584</v>
      </c>
      <c r="E759" t="s">
        <v>469</v>
      </c>
      <c r="F759" t="s">
        <v>220</v>
      </c>
      <c r="G759" t="s">
        <v>357</v>
      </c>
      <c r="H759" t="s">
        <v>1738</v>
      </c>
      <c r="I759" t="s">
        <v>3373</v>
      </c>
      <c r="J759" t="s">
        <v>11</v>
      </c>
      <c r="K759" t="s">
        <v>3414</v>
      </c>
    </row>
    <row r="760" spans="1:11">
      <c r="A760" t="s">
        <v>11</v>
      </c>
      <c r="B760" t="str">
        <f t="shared" si="11"/>
        <v>2.1.1.1.0100119221729</v>
      </c>
      <c r="C760" s="40" t="str">
        <f>_xlfn.XLOOKUP(A760,ctas[Tipo Empleado],ctas[cta])</f>
        <v>2.1.1.1.01</v>
      </c>
      <c r="D760" s="4" t="s">
        <v>2435</v>
      </c>
      <c r="E760" t="s">
        <v>758</v>
      </c>
      <c r="F760" t="s">
        <v>10</v>
      </c>
      <c r="G760" t="s">
        <v>748</v>
      </c>
      <c r="H760" t="s">
        <v>1740</v>
      </c>
      <c r="I760" t="s">
        <v>3373</v>
      </c>
      <c r="J760" t="s">
        <v>2146</v>
      </c>
      <c r="K760" t="s">
        <v>3414</v>
      </c>
    </row>
    <row r="761" spans="1:11">
      <c r="A761" t="s">
        <v>11</v>
      </c>
      <c r="B761" t="str">
        <f t="shared" si="11"/>
        <v>2.1.1.1.0100119226744</v>
      </c>
      <c r="C761" s="40" t="str">
        <f>_xlfn.XLOOKUP(A761,ctas[Tipo Empleado],ctas[cta])</f>
        <v>2.1.1.1.01</v>
      </c>
      <c r="D761" s="4" t="s">
        <v>2577</v>
      </c>
      <c r="E761" t="s">
        <v>1259</v>
      </c>
      <c r="F761" t="s">
        <v>220</v>
      </c>
      <c r="G761" t="s">
        <v>357</v>
      </c>
      <c r="H761" t="s">
        <v>1738</v>
      </c>
      <c r="I761" t="s">
        <v>3372</v>
      </c>
      <c r="J761" t="s">
        <v>11</v>
      </c>
      <c r="K761" t="s">
        <v>3414</v>
      </c>
    </row>
    <row r="762" spans="1:11">
      <c r="A762" t="s">
        <v>11</v>
      </c>
      <c r="B762" t="str">
        <f t="shared" si="11"/>
        <v>2.1.1.1.0100119296101</v>
      </c>
      <c r="C762" s="40" t="str">
        <f>_xlfn.XLOOKUP(A762,ctas[Tipo Empleado],ctas[cta])</f>
        <v>2.1.1.1.01</v>
      </c>
      <c r="D762" s="4" t="s">
        <v>2260</v>
      </c>
      <c r="E762" t="s">
        <v>1315</v>
      </c>
      <c r="F762" t="s">
        <v>409</v>
      </c>
      <c r="G762" t="s">
        <v>202</v>
      </c>
      <c r="H762" t="s">
        <v>1781</v>
      </c>
      <c r="I762" t="s">
        <v>3372</v>
      </c>
      <c r="J762" t="s">
        <v>11</v>
      </c>
      <c r="K762" t="s">
        <v>3414</v>
      </c>
    </row>
    <row r="763" spans="1:11">
      <c r="A763" t="s">
        <v>11</v>
      </c>
      <c r="B763" t="str">
        <f t="shared" si="11"/>
        <v>2.1.1.1.0100119317527</v>
      </c>
      <c r="C763" s="40" t="str">
        <f>_xlfn.XLOOKUP(A763,ctas[Tipo Empleado],ctas[cta])</f>
        <v>2.1.1.1.01</v>
      </c>
      <c r="D763" s="4" t="s">
        <v>2813</v>
      </c>
      <c r="E763" t="s">
        <v>1838</v>
      </c>
      <c r="F763" t="s">
        <v>305</v>
      </c>
      <c r="G763" t="s">
        <v>347</v>
      </c>
      <c r="H763" t="s">
        <v>1791</v>
      </c>
      <c r="I763" t="s">
        <v>3373</v>
      </c>
      <c r="J763" t="s">
        <v>2146</v>
      </c>
      <c r="K763" t="s">
        <v>3414</v>
      </c>
    </row>
    <row r="764" spans="1:11">
      <c r="A764" t="s">
        <v>11</v>
      </c>
      <c r="B764" t="str">
        <f t="shared" si="11"/>
        <v>2.1.1.1.0100119444156</v>
      </c>
      <c r="C764" s="40" t="str">
        <f>_xlfn.XLOOKUP(A764,ctas[Tipo Empleado],ctas[cta])</f>
        <v>2.1.1.1.01</v>
      </c>
      <c r="D764" s="4" t="s">
        <v>2466</v>
      </c>
      <c r="E764" t="s">
        <v>1672</v>
      </c>
      <c r="F764" t="s">
        <v>497</v>
      </c>
      <c r="G764" t="s">
        <v>278</v>
      </c>
      <c r="H764" t="s">
        <v>1756</v>
      </c>
      <c r="I764" t="s">
        <v>3372</v>
      </c>
      <c r="J764" t="s">
        <v>2146</v>
      </c>
      <c r="K764" t="s">
        <v>3414</v>
      </c>
    </row>
    <row r="765" spans="1:11">
      <c r="A765" t="s">
        <v>11</v>
      </c>
      <c r="B765" t="str">
        <f t="shared" si="11"/>
        <v>2.1.1.1.0100119461168</v>
      </c>
      <c r="C765" s="40" t="str">
        <f>_xlfn.XLOOKUP(A765,ctas[Tipo Empleado],ctas[cta])</f>
        <v>2.1.1.1.01</v>
      </c>
      <c r="D765" s="4" t="s">
        <v>2607</v>
      </c>
      <c r="E765" t="s">
        <v>1840</v>
      </c>
      <c r="F765" t="s">
        <v>27</v>
      </c>
      <c r="G765" t="s">
        <v>2051</v>
      </c>
      <c r="H765" t="s">
        <v>1746</v>
      </c>
      <c r="I765" t="s">
        <v>3372</v>
      </c>
      <c r="J765" t="s">
        <v>2146</v>
      </c>
      <c r="K765" t="s">
        <v>3414</v>
      </c>
    </row>
    <row r="766" spans="1:11">
      <c r="A766" t="s">
        <v>11</v>
      </c>
      <c r="B766" t="str">
        <f t="shared" si="11"/>
        <v>2.1.1.1.0100119468205</v>
      </c>
      <c r="C766" s="40" t="str">
        <f>_xlfn.XLOOKUP(A766,ctas[Tipo Empleado],ctas[cta])</f>
        <v>2.1.1.1.01</v>
      </c>
      <c r="D766" s="4" t="s">
        <v>2748</v>
      </c>
      <c r="E766" t="s">
        <v>1071</v>
      </c>
      <c r="F766" t="s">
        <v>263</v>
      </c>
      <c r="G766" t="s">
        <v>2058</v>
      </c>
      <c r="H766" t="s">
        <v>1742</v>
      </c>
      <c r="I766" t="s">
        <v>3373</v>
      </c>
      <c r="J766" t="s">
        <v>11</v>
      </c>
      <c r="K766" t="s">
        <v>3414</v>
      </c>
    </row>
    <row r="767" spans="1:11">
      <c r="A767" t="s">
        <v>11</v>
      </c>
      <c r="B767" t="str">
        <f t="shared" si="11"/>
        <v>2.1.1.1.0100200133353</v>
      </c>
      <c r="C767" s="40" t="str">
        <f>_xlfn.XLOOKUP(A767,ctas[Tipo Empleado],ctas[cta])</f>
        <v>2.1.1.1.01</v>
      </c>
      <c r="D767" s="4" t="s">
        <v>2685</v>
      </c>
      <c r="E767" t="s">
        <v>564</v>
      </c>
      <c r="F767" t="s">
        <v>565</v>
      </c>
      <c r="G767" t="s">
        <v>357</v>
      </c>
      <c r="H767" t="s">
        <v>1738</v>
      </c>
      <c r="I767" t="s">
        <v>3372</v>
      </c>
      <c r="J767" t="s">
        <v>11</v>
      </c>
      <c r="K767" t="s">
        <v>3414</v>
      </c>
    </row>
    <row r="768" spans="1:11">
      <c r="A768" t="s">
        <v>11</v>
      </c>
      <c r="B768" t="str">
        <f t="shared" si="11"/>
        <v>2.1.1.1.0100200155471</v>
      </c>
      <c r="C768" s="40" t="str">
        <f>_xlfn.XLOOKUP(A768,ctas[Tipo Empleado],ctas[cta])</f>
        <v>2.1.1.1.01</v>
      </c>
      <c r="D768" s="4" t="s">
        <v>2526</v>
      </c>
      <c r="E768" t="s">
        <v>407</v>
      </c>
      <c r="F768" t="s">
        <v>408</v>
      </c>
      <c r="G768" t="s">
        <v>357</v>
      </c>
      <c r="H768" t="s">
        <v>1738</v>
      </c>
      <c r="I768" t="s">
        <v>3373</v>
      </c>
      <c r="J768" t="s">
        <v>11</v>
      </c>
      <c r="K768" t="s">
        <v>3414</v>
      </c>
    </row>
    <row r="769" spans="1:11">
      <c r="A769" t="s">
        <v>11</v>
      </c>
      <c r="B769" t="str">
        <f t="shared" si="11"/>
        <v>2.1.1.1.0100200157360</v>
      </c>
      <c r="C769" s="40" t="str">
        <f>_xlfn.XLOOKUP(A769,ctas[Tipo Empleado],ctas[cta])</f>
        <v>2.1.1.1.01</v>
      </c>
      <c r="D769" s="4" t="s">
        <v>2723</v>
      </c>
      <c r="E769" t="s">
        <v>860</v>
      </c>
      <c r="F769" t="s">
        <v>861</v>
      </c>
      <c r="G769" t="s">
        <v>845</v>
      </c>
      <c r="H769" t="s">
        <v>1774</v>
      </c>
      <c r="I769" t="s">
        <v>3372</v>
      </c>
      <c r="J769" t="s">
        <v>11</v>
      </c>
      <c r="K769" t="s">
        <v>3414</v>
      </c>
    </row>
    <row r="770" spans="1:11">
      <c r="A770" t="s">
        <v>11</v>
      </c>
      <c r="B770" t="str">
        <f t="shared" si="11"/>
        <v>2.1.1.1.0100200239101</v>
      </c>
      <c r="C770" s="40" t="str">
        <f>_xlfn.XLOOKUP(A770,ctas[Tipo Empleado],ctas[cta])</f>
        <v>2.1.1.1.01</v>
      </c>
      <c r="D770" s="4" t="s">
        <v>1415</v>
      </c>
      <c r="E770" t="s">
        <v>329</v>
      </c>
      <c r="F770" t="s">
        <v>325</v>
      </c>
      <c r="G770" t="s">
        <v>324</v>
      </c>
      <c r="H770" t="s">
        <v>1757</v>
      </c>
      <c r="I770" t="s">
        <v>3373</v>
      </c>
      <c r="J770" t="s">
        <v>39</v>
      </c>
      <c r="K770" t="s">
        <v>1415</v>
      </c>
    </row>
    <row r="771" spans="1:11">
      <c r="A771" t="s">
        <v>11</v>
      </c>
      <c r="B771" t="str">
        <f t="shared" ref="B771:B834" si="12">C771&amp;D771</f>
        <v>2.1.1.1.0100200440980</v>
      </c>
      <c r="C771" s="40" t="str">
        <f>_xlfn.XLOOKUP(A771,ctas[Tipo Empleado],ctas[cta])</f>
        <v>2.1.1.1.01</v>
      </c>
      <c r="D771" s="4" t="s">
        <v>1387</v>
      </c>
      <c r="E771" t="s">
        <v>1007</v>
      </c>
      <c r="F771" t="s">
        <v>3355</v>
      </c>
      <c r="G771" t="s">
        <v>999</v>
      </c>
      <c r="H771" t="s">
        <v>1779</v>
      </c>
      <c r="I771" t="s">
        <v>3373</v>
      </c>
      <c r="J771" t="s">
        <v>39</v>
      </c>
      <c r="K771" t="s">
        <v>1387</v>
      </c>
    </row>
    <row r="772" spans="1:11">
      <c r="A772" t="s">
        <v>11</v>
      </c>
      <c r="B772" t="str">
        <f t="shared" si="12"/>
        <v>2.1.1.1.0100200455491</v>
      </c>
      <c r="C772" s="40" t="str">
        <f>_xlfn.XLOOKUP(A772,ctas[Tipo Empleado],ctas[cta])</f>
        <v>2.1.1.1.01</v>
      </c>
      <c r="D772" s="4" t="s">
        <v>2482</v>
      </c>
      <c r="E772" t="s">
        <v>640</v>
      </c>
      <c r="F772" t="s">
        <v>27</v>
      </c>
      <c r="G772" t="s">
        <v>2051</v>
      </c>
      <c r="H772" t="s">
        <v>1746</v>
      </c>
      <c r="I772" t="s">
        <v>3372</v>
      </c>
      <c r="J772" t="s">
        <v>2146</v>
      </c>
      <c r="K772" t="s">
        <v>3414</v>
      </c>
    </row>
    <row r="773" spans="1:11">
      <c r="A773" t="s">
        <v>11</v>
      </c>
      <c r="B773" t="str">
        <f t="shared" si="12"/>
        <v>2.1.1.1.0100200455517</v>
      </c>
      <c r="C773" s="40" t="str">
        <f>_xlfn.XLOOKUP(A773,ctas[Tipo Empleado],ctas[cta])</f>
        <v>2.1.1.1.01</v>
      </c>
      <c r="D773" s="4" t="s">
        <v>2563</v>
      </c>
      <c r="E773" t="s">
        <v>657</v>
      </c>
      <c r="F773" t="s">
        <v>27</v>
      </c>
      <c r="G773" t="s">
        <v>2051</v>
      </c>
      <c r="H773" t="s">
        <v>1746</v>
      </c>
      <c r="I773" t="s">
        <v>3372</v>
      </c>
      <c r="J773" t="s">
        <v>2146</v>
      </c>
      <c r="K773" t="s">
        <v>3414</v>
      </c>
    </row>
    <row r="774" spans="1:11">
      <c r="A774" t="s">
        <v>11</v>
      </c>
      <c r="B774" t="str">
        <f t="shared" si="12"/>
        <v>2.1.1.1.0100200459329</v>
      </c>
      <c r="C774" s="40" t="str">
        <f>_xlfn.XLOOKUP(A774,ctas[Tipo Empleado],ctas[cta])</f>
        <v>2.1.1.1.01</v>
      </c>
      <c r="D774" s="4" t="s">
        <v>1533</v>
      </c>
      <c r="E774" t="s">
        <v>684</v>
      </c>
      <c r="F774" t="s">
        <v>27</v>
      </c>
      <c r="G774" t="s">
        <v>2051</v>
      </c>
      <c r="H774" t="s">
        <v>1746</v>
      </c>
      <c r="I774" t="s">
        <v>3372</v>
      </c>
      <c r="J774" t="s">
        <v>39</v>
      </c>
      <c r="K774" t="s">
        <v>1533</v>
      </c>
    </row>
    <row r="775" spans="1:11">
      <c r="A775" t="s">
        <v>11</v>
      </c>
      <c r="B775" t="str">
        <f t="shared" si="12"/>
        <v>2.1.1.1.0100201260627</v>
      </c>
      <c r="C775" s="40" t="str">
        <f>_xlfn.XLOOKUP(A775,ctas[Tipo Empleado],ctas[cta])</f>
        <v>2.1.1.1.01</v>
      </c>
      <c r="D775" s="4" t="s">
        <v>2595</v>
      </c>
      <c r="E775" t="s">
        <v>667</v>
      </c>
      <c r="F775" t="s">
        <v>27</v>
      </c>
      <c r="G775" t="s">
        <v>2051</v>
      </c>
      <c r="H775" t="s">
        <v>1746</v>
      </c>
      <c r="I775" t="s">
        <v>3372</v>
      </c>
      <c r="J775" t="s">
        <v>2146</v>
      </c>
      <c r="K775" t="s">
        <v>3414</v>
      </c>
    </row>
    <row r="776" spans="1:11">
      <c r="A776" t="s">
        <v>11</v>
      </c>
      <c r="B776" t="str">
        <f t="shared" si="12"/>
        <v>2.1.1.1.0100201310240</v>
      </c>
      <c r="C776" s="40" t="str">
        <f>_xlfn.XLOOKUP(A776,ctas[Tipo Empleado],ctas[cta])</f>
        <v>2.1.1.1.01</v>
      </c>
      <c r="D776" s="4" t="s">
        <v>2615</v>
      </c>
      <c r="E776" t="s">
        <v>492</v>
      </c>
      <c r="F776" t="s">
        <v>361</v>
      </c>
      <c r="G776" t="s">
        <v>357</v>
      </c>
      <c r="H776" t="s">
        <v>1738</v>
      </c>
      <c r="I776" t="s">
        <v>3372</v>
      </c>
      <c r="J776" t="s">
        <v>11</v>
      </c>
      <c r="K776" t="s">
        <v>3414</v>
      </c>
    </row>
    <row r="777" spans="1:11">
      <c r="A777" t="s">
        <v>11</v>
      </c>
      <c r="B777" t="str">
        <f t="shared" si="12"/>
        <v>2.1.1.1.0100300327277</v>
      </c>
      <c r="C777" s="40" t="str">
        <f>_xlfn.XLOOKUP(A777,ctas[Tipo Empleado],ctas[cta])</f>
        <v>2.1.1.1.01</v>
      </c>
      <c r="D777" s="4" t="s">
        <v>1429</v>
      </c>
      <c r="E777" t="s">
        <v>1030</v>
      </c>
      <c r="F777" t="s">
        <v>1031</v>
      </c>
      <c r="G777" t="s">
        <v>999</v>
      </c>
      <c r="H777" t="s">
        <v>1779</v>
      </c>
      <c r="I777" t="s">
        <v>3373</v>
      </c>
      <c r="J777" t="s">
        <v>39</v>
      </c>
      <c r="K777" t="s">
        <v>1429</v>
      </c>
    </row>
    <row r="778" spans="1:11">
      <c r="A778" t="s">
        <v>11</v>
      </c>
      <c r="B778" t="str">
        <f t="shared" si="12"/>
        <v>2.1.1.1.0100300620788</v>
      </c>
      <c r="C778" s="40" t="str">
        <f>_xlfn.XLOOKUP(A778,ctas[Tipo Empleado],ctas[cta])</f>
        <v>2.1.1.1.01</v>
      </c>
      <c r="D778" s="4" t="s">
        <v>2331</v>
      </c>
      <c r="E778" t="s">
        <v>1723</v>
      </c>
      <c r="F778" t="s">
        <v>139</v>
      </c>
      <c r="G778" t="s">
        <v>999</v>
      </c>
      <c r="H778" t="s">
        <v>1779</v>
      </c>
      <c r="I778" t="s">
        <v>3372</v>
      </c>
      <c r="J778" t="s">
        <v>2146</v>
      </c>
      <c r="K778" t="s">
        <v>3414</v>
      </c>
    </row>
    <row r="779" spans="1:11">
      <c r="A779" t="s">
        <v>11</v>
      </c>
      <c r="B779" t="str">
        <f t="shared" si="12"/>
        <v>2.1.1.1.0100300624327</v>
      </c>
      <c r="C779" s="40" t="str">
        <f>_xlfn.XLOOKUP(A779,ctas[Tipo Empleado],ctas[cta])</f>
        <v>2.1.1.1.01</v>
      </c>
      <c r="D779" s="4" t="s">
        <v>2935</v>
      </c>
      <c r="E779" t="s">
        <v>941</v>
      </c>
      <c r="F779" t="s">
        <v>8</v>
      </c>
      <c r="G779" t="s">
        <v>864</v>
      </c>
      <c r="H779" t="s">
        <v>1741</v>
      </c>
      <c r="I779" t="s">
        <v>3373</v>
      </c>
      <c r="J779" t="s">
        <v>2146</v>
      </c>
      <c r="K779" t="s">
        <v>3414</v>
      </c>
    </row>
    <row r="780" spans="1:11">
      <c r="A780" t="s">
        <v>11</v>
      </c>
      <c r="B780" t="str">
        <f t="shared" si="12"/>
        <v>2.1.1.1.0100400128567</v>
      </c>
      <c r="C780" s="40" t="str">
        <f>_xlfn.XLOOKUP(A780,ctas[Tipo Empleado],ctas[cta])</f>
        <v>2.1.1.1.01</v>
      </c>
      <c r="D780" s="4" t="s">
        <v>2442</v>
      </c>
      <c r="E780" t="s">
        <v>2020</v>
      </c>
      <c r="F780" t="s">
        <v>56</v>
      </c>
      <c r="G780" t="s">
        <v>1163</v>
      </c>
      <c r="H780" t="s">
        <v>1748</v>
      </c>
      <c r="I780" t="s">
        <v>3373</v>
      </c>
      <c r="J780" t="s">
        <v>11</v>
      </c>
      <c r="K780" t="s">
        <v>3414</v>
      </c>
    </row>
    <row r="781" spans="1:11">
      <c r="A781" t="s">
        <v>11</v>
      </c>
      <c r="B781" t="str">
        <f t="shared" si="12"/>
        <v>2.1.1.1.0100500020516</v>
      </c>
      <c r="C781" s="40" t="str">
        <f>_xlfn.XLOOKUP(A781,ctas[Tipo Empleado],ctas[cta])</f>
        <v>2.1.1.1.01</v>
      </c>
      <c r="D781" s="4" t="s">
        <v>2548</v>
      </c>
      <c r="E781" t="s">
        <v>435</v>
      </c>
      <c r="F781" t="s">
        <v>436</v>
      </c>
      <c r="G781" t="s">
        <v>357</v>
      </c>
      <c r="H781" t="s">
        <v>1738</v>
      </c>
      <c r="I781" t="s">
        <v>3372</v>
      </c>
      <c r="J781" t="s">
        <v>11</v>
      </c>
      <c r="K781" t="s">
        <v>3414</v>
      </c>
    </row>
    <row r="782" spans="1:11">
      <c r="A782" t="s">
        <v>11</v>
      </c>
      <c r="B782" t="str">
        <f t="shared" si="12"/>
        <v>2.1.1.1.0100500105614</v>
      </c>
      <c r="C782" s="40" t="str">
        <f>_xlfn.XLOOKUP(A782,ctas[Tipo Empleado],ctas[cta])</f>
        <v>2.1.1.1.01</v>
      </c>
      <c r="D782" s="4" t="s">
        <v>2684</v>
      </c>
      <c r="E782" t="s">
        <v>562</v>
      </c>
      <c r="F782" t="s">
        <v>563</v>
      </c>
      <c r="G782" t="s">
        <v>357</v>
      </c>
      <c r="H782" t="s">
        <v>1738</v>
      </c>
      <c r="I782" t="s">
        <v>3372</v>
      </c>
      <c r="J782" t="s">
        <v>11</v>
      </c>
      <c r="K782" t="s">
        <v>3414</v>
      </c>
    </row>
    <row r="783" spans="1:11">
      <c r="A783" t="s">
        <v>11</v>
      </c>
      <c r="B783" t="str">
        <f t="shared" si="12"/>
        <v>2.1.1.1.0100800168817</v>
      </c>
      <c r="C783" s="40" t="str">
        <f>_xlfn.XLOOKUP(A783,ctas[Tipo Empleado],ctas[cta])</f>
        <v>2.1.1.1.01</v>
      </c>
      <c r="D783" s="4" t="s">
        <v>2718</v>
      </c>
      <c r="E783" t="s">
        <v>1211</v>
      </c>
      <c r="F783" t="s">
        <v>220</v>
      </c>
      <c r="G783" t="s">
        <v>357</v>
      </c>
      <c r="H783" t="s">
        <v>1738</v>
      </c>
      <c r="I783" t="s">
        <v>3372</v>
      </c>
      <c r="J783" t="s">
        <v>11</v>
      </c>
      <c r="K783" t="s">
        <v>3414</v>
      </c>
    </row>
    <row r="784" spans="1:11">
      <c r="A784" t="s">
        <v>11</v>
      </c>
      <c r="B784" t="str">
        <f t="shared" si="12"/>
        <v>2.1.1.1.0100800184632</v>
      </c>
      <c r="C784" s="40" t="str">
        <f>_xlfn.XLOOKUP(A784,ctas[Tipo Empleado],ctas[cta])</f>
        <v>2.1.1.1.01</v>
      </c>
      <c r="D784" s="4" t="s">
        <v>1458</v>
      </c>
      <c r="E784" t="s">
        <v>383</v>
      </c>
      <c r="F784" t="s">
        <v>8</v>
      </c>
      <c r="G784" t="s">
        <v>357</v>
      </c>
      <c r="H784" t="s">
        <v>1738</v>
      </c>
      <c r="I784" t="s">
        <v>3373</v>
      </c>
      <c r="J784" t="s">
        <v>39</v>
      </c>
      <c r="K784" t="s">
        <v>1458</v>
      </c>
    </row>
    <row r="785" spans="1:11">
      <c r="A785" t="s">
        <v>11</v>
      </c>
      <c r="B785" t="str">
        <f t="shared" si="12"/>
        <v>2.1.1.1.0100800272593</v>
      </c>
      <c r="C785" s="40" t="str">
        <f>_xlfn.XLOOKUP(A785,ctas[Tipo Empleado],ctas[cta])</f>
        <v>2.1.1.1.01</v>
      </c>
      <c r="D785" s="4" t="s">
        <v>2248</v>
      </c>
      <c r="E785" t="s">
        <v>952</v>
      </c>
      <c r="F785" t="s">
        <v>953</v>
      </c>
      <c r="G785" t="s">
        <v>2052</v>
      </c>
      <c r="H785" t="s">
        <v>1737</v>
      </c>
      <c r="I785" t="s">
        <v>3373</v>
      </c>
      <c r="J785" t="s">
        <v>11</v>
      </c>
      <c r="K785" t="s">
        <v>3414</v>
      </c>
    </row>
    <row r="786" spans="1:11">
      <c r="A786" t="s">
        <v>11</v>
      </c>
      <c r="B786" t="str">
        <f t="shared" si="12"/>
        <v>2.1.1.1.0101000386142</v>
      </c>
      <c r="C786" s="40" t="str">
        <f>_xlfn.XLOOKUP(A786,ctas[Tipo Empleado],ctas[cta])</f>
        <v>2.1.1.1.01</v>
      </c>
      <c r="D786" s="4" t="s">
        <v>1382</v>
      </c>
      <c r="E786" t="s">
        <v>227</v>
      </c>
      <c r="F786" t="s">
        <v>228</v>
      </c>
      <c r="G786" t="s">
        <v>2059</v>
      </c>
      <c r="H786" t="s">
        <v>1755</v>
      </c>
      <c r="I786" t="s">
        <v>3373</v>
      </c>
      <c r="J786" t="s">
        <v>39</v>
      </c>
      <c r="K786" t="s">
        <v>1382</v>
      </c>
    </row>
    <row r="787" spans="1:11">
      <c r="A787" t="s">
        <v>11</v>
      </c>
      <c r="B787" t="str">
        <f t="shared" si="12"/>
        <v>2.1.1.1.0101000484889</v>
      </c>
      <c r="C787" s="40" t="str">
        <f>_xlfn.XLOOKUP(A787,ctas[Tipo Empleado],ctas[cta])</f>
        <v>2.1.1.1.01</v>
      </c>
      <c r="D787" s="4" t="s">
        <v>2562</v>
      </c>
      <c r="E787" t="s">
        <v>448</v>
      </c>
      <c r="F787" t="s">
        <v>8</v>
      </c>
      <c r="G787" t="s">
        <v>357</v>
      </c>
      <c r="H787" t="s">
        <v>1738</v>
      </c>
      <c r="I787" t="s">
        <v>3373</v>
      </c>
      <c r="K787" t="s">
        <v>3414</v>
      </c>
    </row>
    <row r="788" spans="1:11">
      <c r="A788" t="s">
        <v>11</v>
      </c>
      <c r="B788" t="str">
        <f t="shared" si="12"/>
        <v>2.1.1.1.0101000614899</v>
      </c>
      <c r="C788" s="40" t="str">
        <f>_xlfn.XLOOKUP(A788,ctas[Tipo Empleado],ctas[cta])</f>
        <v>2.1.1.1.01</v>
      </c>
      <c r="D788" s="4" t="s">
        <v>2276</v>
      </c>
      <c r="E788" t="s">
        <v>1168</v>
      </c>
      <c r="F788" t="s">
        <v>139</v>
      </c>
      <c r="G788" t="s">
        <v>2055</v>
      </c>
      <c r="H788" t="s">
        <v>1768</v>
      </c>
      <c r="I788" t="s">
        <v>3372</v>
      </c>
      <c r="J788" t="s">
        <v>2146</v>
      </c>
      <c r="K788" t="s">
        <v>3414</v>
      </c>
    </row>
    <row r="789" spans="1:11">
      <c r="A789" t="s">
        <v>11</v>
      </c>
      <c r="B789" t="str">
        <f t="shared" si="12"/>
        <v>2.1.1.1.0101000714343</v>
      </c>
      <c r="C789" s="40" t="str">
        <f>_xlfn.XLOOKUP(A789,ctas[Tipo Empleado],ctas[cta])</f>
        <v>2.1.1.1.01</v>
      </c>
      <c r="D789" s="4" t="s">
        <v>1380</v>
      </c>
      <c r="E789" t="s">
        <v>272</v>
      </c>
      <c r="F789" t="s">
        <v>273</v>
      </c>
      <c r="G789" t="s">
        <v>2048</v>
      </c>
      <c r="H789" t="s">
        <v>1750</v>
      </c>
      <c r="I789" t="s">
        <v>3373</v>
      </c>
      <c r="J789" t="s">
        <v>39</v>
      </c>
      <c r="K789" t="s">
        <v>1380</v>
      </c>
    </row>
    <row r="790" spans="1:11">
      <c r="A790" t="s">
        <v>11</v>
      </c>
      <c r="B790" t="str">
        <f t="shared" si="12"/>
        <v>2.1.1.1.0101000777662</v>
      </c>
      <c r="C790" s="40" t="str">
        <f>_xlfn.XLOOKUP(A790,ctas[Tipo Empleado],ctas[cta])</f>
        <v>2.1.1.1.01</v>
      </c>
      <c r="D790" s="4" t="s">
        <v>2819</v>
      </c>
      <c r="E790" t="s">
        <v>1335</v>
      </c>
      <c r="F790" t="s">
        <v>729</v>
      </c>
      <c r="G790" t="s">
        <v>864</v>
      </c>
      <c r="H790" t="s">
        <v>1741</v>
      </c>
      <c r="I790" t="s">
        <v>3372</v>
      </c>
      <c r="J790" t="s">
        <v>2146</v>
      </c>
      <c r="K790" t="s">
        <v>3414</v>
      </c>
    </row>
    <row r="791" spans="1:11">
      <c r="A791" t="s">
        <v>11</v>
      </c>
      <c r="B791" t="str">
        <f t="shared" si="12"/>
        <v>2.1.1.1.0101001083680</v>
      </c>
      <c r="C791" s="40" t="str">
        <f>_xlfn.XLOOKUP(A791,ctas[Tipo Empleado],ctas[cta])</f>
        <v>2.1.1.1.01</v>
      </c>
      <c r="D791" s="4" t="s">
        <v>2926</v>
      </c>
      <c r="E791" t="s">
        <v>1149</v>
      </c>
      <c r="F791" t="s">
        <v>61</v>
      </c>
      <c r="G791" t="s">
        <v>1150</v>
      </c>
      <c r="H791" t="s">
        <v>1795</v>
      </c>
      <c r="I791" t="s">
        <v>3372</v>
      </c>
      <c r="J791" t="s">
        <v>11</v>
      </c>
      <c r="K791" t="s">
        <v>3414</v>
      </c>
    </row>
    <row r="792" spans="1:11">
      <c r="A792" t="s">
        <v>11</v>
      </c>
      <c r="B792" t="str">
        <f t="shared" si="12"/>
        <v>2.1.1.1.0101100013935</v>
      </c>
      <c r="C792" s="40" t="str">
        <f>_xlfn.XLOOKUP(A792,ctas[Tipo Empleado],ctas[cta])</f>
        <v>2.1.1.1.01</v>
      </c>
      <c r="D792" s="4" t="s">
        <v>1577</v>
      </c>
      <c r="E792" t="s">
        <v>336</v>
      </c>
      <c r="F792" t="s">
        <v>3350</v>
      </c>
      <c r="G792" t="s">
        <v>2050</v>
      </c>
      <c r="H792" t="s">
        <v>1752</v>
      </c>
      <c r="I792" t="s">
        <v>3373</v>
      </c>
      <c r="J792" t="s">
        <v>39</v>
      </c>
      <c r="K792" t="s">
        <v>1577</v>
      </c>
    </row>
    <row r="793" spans="1:11">
      <c r="A793" t="s">
        <v>11</v>
      </c>
      <c r="B793" t="str">
        <f t="shared" si="12"/>
        <v>2.1.1.1.0101100067154</v>
      </c>
      <c r="C793" s="40" t="str">
        <f>_xlfn.XLOOKUP(A793,ctas[Tipo Empleado],ctas[cta])</f>
        <v>2.1.1.1.01</v>
      </c>
      <c r="D793" s="4" t="s">
        <v>2765</v>
      </c>
      <c r="E793" t="s">
        <v>615</v>
      </c>
      <c r="F793" t="s">
        <v>413</v>
      </c>
      <c r="G793" t="s">
        <v>616</v>
      </c>
      <c r="H793" t="s">
        <v>1784</v>
      </c>
      <c r="I793" t="s">
        <v>3373</v>
      </c>
      <c r="J793" t="s">
        <v>11</v>
      </c>
      <c r="K793" t="s">
        <v>3414</v>
      </c>
    </row>
    <row r="794" spans="1:11">
      <c r="A794" t="s">
        <v>11</v>
      </c>
      <c r="B794" t="str">
        <f t="shared" si="12"/>
        <v>2.1.1.1.0101100213881</v>
      </c>
      <c r="C794" s="40" t="str">
        <f>_xlfn.XLOOKUP(A794,ctas[Tipo Empleado],ctas[cta])</f>
        <v>2.1.1.1.01</v>
      </c>
      <c r="D794" s="4" t="s">
        <v>2271</v>
      </c>
      <c r="E794" t="s">
        <v>812</v>
      </c>
      <c r="F794" t="s">
        <v>813</v>
      </c>
      <c r="G794" t="s">
        <v>1163</v>
      </c>
      <c r="H794" t="s">
        <v>1748</v>
      </c>
      <c r="I794" t="s">
        <v>3372</v>
      </c>
      <c r="J794" t="s">
        <v>11</v>
      </c>
      <c r="K794" t="s">
        <v>3414</v>
      </c>
    </row>
    <row r="795" spans="1:11">
      <c r="A795" t="s">
        <v>11</v>
      </c>
      <c r="B795" t="str">
        <f t="shared" si="12"/>
        <v>2.1.1.1.0101100320843</v>
      </c>
      <c r="C795" s="40" t="str">
        <f>_xlfn.XLOOKUP(A795,ctas[Tipo Empleado],ctas[cta])</f>
        <v>2.1.1.1.01</v>
      </c>
      <c r="D795" s="4" t="s">
        <v>2286</v>
      </c>
      <c r="E795" t="s">
        <v>728</v>
      </c>
      <c r="F795" t="s">
        <v>729</v>
      </c>
      <c r="G795" t="s">
        <v>727</v>
      </c>
      <c r="H795" t="s">
        <v>1789</v>
      </c>
      <c r="I795" t="s">
        <v>3372</v>
      </c>
      <c r="J795" t="s">
        <v>2146</v>
      </c>
      <c r="K795" t="s">
        <v>3414</v>
      </c>
    </row>
    <row r="796" spans="1:11">
      <c r="A796" t="s">
        <v>11</v>
      </c>
      <c r="B796" t="str">
        <f t="shared" si="12"/>
        <v>2.1.1.1.0101100404258</v>
      </c>
      <c r="C796" s="40" t="str">
        <f>_xlfn.XLOOKUP(A796,ctas[Tipo Empleado],ctas[cta])</f>
        <v>2.1.1.1.01</v>
      </c>
      <c r="D796" s="4" t="s">
        <v>2502</v>
      </c>
      <c r="E796" t="s">
        <v>1847</v>
      </c>
      <c r="F796" t="s">
        <v>107</v>
      </c>
      <c r="G796" t="s">
        <v>357</v>
      </c>
      <c r="H796" t="s">
        <v>1738</v>
      </c>
      <c r="I796" t="s">
        <v>3373</v>
      </c>
      <c r="J796" t="s">
        <v>11</v>
      </c>
      <c r="K796" t="s">
        <v>3414</v>
      </c>
    </row>
    <row r="797" spans="1:11">
      <c r="A797" t="s">
        <v>11</v>
      </c>
      <c r="B797" t="str">
        <f t="shared" si="12"/>
        <v>2.1.1.1.0101200029799</v>
      </c>
      <c r="C797" s="40" t="str">
        <f>_xlfn.XLOOKUP(A797,ctas[Tipo Empleado],ctas[cta])</f>
        <v>2.1.1.1.01</v>
      </c>
      <c r="D797" s="4" t="s">
        <v>2922</v>
      </c>
      <c r="E797" t="s">
        <v>1351</v>
      </c>
      <c r="F797" t="s">
        <v>8</v>
      </c>
      <c r="G797" t="s">
        <v>1349</v>
      </c>
      <c r="H797" t="s">
        <v>1796</v>
      </c>
      <c r="I797" t="s">
        <v>3372</v>
      </c>
      <c r="J797" t="s">
        <v>2146</v>
      </c>
      <c r="K797" t="s">
        <v>3414</v>
      </c>
    </row>
    <row r="798" spans="1:11">
      <c r="A798" t="s">
        <v>11</v>
      </c>
      <c r="B798" t="str">
        <f t="shared" si="12"/>
        <v>2.1.1.1.0101200062766</v>
      </c>
      <c r="C798" s="40" t="str">
        <f>_xlfn.XLOOKUP(A798,ctas[Tipo Empleado],ctas[cta])</f>
        <v>2.1.1.1.01</v>
      </c>
      <c r="D798" s="4" t="s">
        <v>1378</v>
      </c>
      <c r="E798" t="s">
        <v>304</v>
      </c>
      <c r="F798" t="s">
        <v>305</v>
      </c>
      <c r="G798" t="s">
        <v>301</v>
      </c>
      <c r="H798" t="s">
        <v>1736</v>
      </c>
      <c r="I798" t="s">
        <v>3372</v>
      </c>
      <c r="J798" t="s">
        <v>39</v>
      </c>
      <c r="K798" t="s">
        <v>1378</v>
      </c>
    </row>
    <row r="799" spans="1:11">
      <c r="A799" t="s">
        <v>11</v>
      </c>
      <c r="B799" t="str">
        <f t="shared" si="12"/>
        <v>2.1.1.1.0101200290128</v>
      </c>
      <c r="C799" s="40" t="str">
        <f>_xlfn.XLOOKUP(A799,ctas[Tipo Empleado],ctas[cta])</f>
        <v>2.1.1.1.01</v>
      </c>
      <c r="D799" s="4" t="s">
        <v>2912</v>
      </c>
      <c r="E799" t="s">
        <v>929</v>
      </c>
      <c r="F799" t="s">
        <v>62</v>
      </c>
      <c r="G799" t="s">
        <v>864</v>
      </c>
      <c r="H799" t="s">
        <v>1741</v>
      </c>
      <c r="I799" t="s">
        <v>3373</v>
      </c>
      <c r="J799" t="s">
        <v>11</v>
      </c>
      <c r="K799" t="s">
        <v>3414</v>
      </c>
    </row>
    <row r="800" spans="1:11">
      <c r="A800" t="s">
        <v>11</v>
      </c>
      <c r="B800" t="str">
        <f t="shared" si="12"/>
        <v>2.1.1.1.0101200435418</v>
      </c>
      <c r="C800" s="40" t="str">
        <f>_xlfn.XLOOKUP(A800,ctas[Tipo Empleado],ctas[cta])</f>
        <v>2.1.1.1.01</v>
      </c>
      <c r="D800" s="4" t="s">
        <v>1400</v>
      </c>
      <c r="E800" t="s">
        <v>298</v>
      </c>
      <c r="F800" t="s">
        <v>297</v>
      </c>
      <c r="G800" t="s">
        <v>295</v>
      </c>
      <c r="H800" t="s">
        <v>1790</v>
      </c>
      <c r="I800" t="s">
        <v>3373</v>
      </c>
      <c r="J800" t="s">
        <v>39</v>
      </c>
      <c r="K800" t="s">
        <v>1400</v>
      </c>
    </row>
    <row r="801" spans="1:11">
      <c r="A801" t="s">
        <v>11</v>
      </c>
      <c r="B801" t="str">
        <f t="shared" si="12"/>
        <v>2.1.1.1.0101200873238</v>
      </c>
      <c r="C801" s="40" t="str">
        <f>_xlfn.XLOOKUP(A801,ctas[Tipo Empleado],ctas[cta])</f>
        <v>2.1.1.1.01</v>
      </c>
      <c r="D801" s="4" t="s">
        <v>1618</v>
      </c>
      <c r="E801" t="s">
        <v>187</v>
      </c>
      <c r="F801" t="s">
        <v>10</v>
      </c>
      <c r="G801" t="s">
        <v>2050</v>
      </c>
      <c r="H801" t="s">
        <v>1752</v>
      </c>
      <c r="I801" t="s">
        <v>3372</v>
      </c>
      <c r="J801" t="s">
        <v>39</v>
      </c>
      <c r="K801" t="s">
        <v>1618</v>
      </c>
    </row>
    <row r="802" spans="1:11">
      <c r="A802" t="s">
        <v>11</v>
      </c>
      <c r="B802" t="str">
        <f t="shared" si="12"/>
        <v>2.1.1.1.0101200876447</v>
      </c>
      <c r="C802" s="40" t="str">
        <f>_xlfn.XLOOKUP(A802,ctas[Tipo Empleado],ctas[cta])</f>
        <v>2.1.1.1.01</v>
      </c>
      <c r="D802" s="4" t="s">
        <v>2890</v>
      </c>
      <c r="E802" t="s">
        <v>1350</v>
      </c>
      <c r="F802" t="s">
        <v>134</v>
      </c>
      <c r="G802" t="s">
        <v>1349</v>
      </c>
      <c r="H802" t="s">
        <v>1796</v>
      </c>
      <c r="I802" t="s">
        <v>3372</v>
      </c>
      <c r="J802" t="s">
        <v>2146</v>
      </c>
      <c r="K802" t="s">
        <v>3414</v>
      </c>
    </row>
    <row r="803" spans="1:11">
      <c r="A803" t="s">
        <v>11</v>
      </c>
      <c r="B803" t="str">
        <f t="shared" si="12"/>
        <v>2.1.1.1.0101200907143</v>
      </c>
      <c r="C803" s="40" t="str">
        <f>_xlfn.XLOOKUP(A803,ctas[Tipo Empleado],ctas[cta])</f>
        <v>2.1.1.1.01</v>
      </c>
      <c r="D803" s="4" t="s">
        <v>2861</v>
      </c>
      <c r="E803" t="s">
        <v>901</v>
      </c>
      <c r="F803" t="s">
        <v>902</v>
      </c>
      <c r="G803" t="s">
        <v>864</v>
      </c>
      <c r="H803" t="s">
        <v>1741</v>
      </c>
      <c r="I803" t="s">
        <v>3372</v>
      </c>
      <c r="J803" t="s">
        <v>2146</v>
      </c>
      <c r="K803" t="s">
        <v>3414</v>
      </c>
    </row>
    <row r="804" spans="1:11">
      <c r="A804" t="s">
        <v>11</v>
      </c>
      <c r="B804" t="str">
        <f t="shared" si="12"/>
        <v>2.1.1.1.0101200989380</v>
      </c>
      <c r="C804" s="40" t="str">
        <f>_xlfn.XLOOKUP(A804,ctas[Tipo Empleado],ctas[cta])</f>
        <v>2.1.1.1.01</v>
      </c>
      <c r="D804" s="4" t="s">
        <v>2265</v>
      </c>
      <c r="E804" t="s">
        <v>2264</v>
      </c>
      <c r="F804" t="s">
        <v>124</v>
      </c>
      <c r="G804" t="s">
        <v>727</v>
      </c>
      <c r="H804" t="s">
        <v>1789</v>
      </c>
      <c r="I804" t="s">
        <v>3372</v>
      </c>
      <c r="J804" t="s">
        <v>2146</v>
      </c>
      <c r="K804" t="s">
        <v>3414</v>
      </c>
    </row>
    <row r="805" spans="1:11">
      <c r="A805" t="s">
        <v>11</v>
      </c>
      <c r="B805" t="str">
        <f t="shared" si="12"/>
        <v>2.1.1.1.011201022892</v>
      </c>
      <c r="C805" s="40" t="str">
        <f>_xlfn.XLOOKUP(A805,ctas[Tipo Empleado],ctas[cta])</f>
        <v>2.1.1.1.01</v>
      </c>
      <c r="D805" s="40">
        <v>1201022892</v>
      </c>
      <c r="E805" t="s">
        <v>571</v>
      </c>
      <c r="F805" t="s">
        <v>413</v>
      </c>
      <c r="G805" t="s">
        <v>357</v>
      </c>
      <c r="H805" t="s">
        <v>1738</v>
      </c>
      <c r="I805" t="s">
        <v>3372</v>
      </c>
      <c r="J805" t="s">
        <v>11</v>
      </c>
      <c r="K805" t="s">
        <v>3414</v>
      </c>
    </row>
    <row r="806" spans="1:11">
      <c r="A806" t="s">
        <v>11</v>
      </c>
      <c r="B806" t="str">
        <f t="shared" si="12"/>
        <v>2.1.1.1.0101201194451</v>
      </c>
      <c r="C806" s="40" t="str">
        <f>_xlfn.XLOOKUP(A806,ctas[Tipo Empleado],ctas[cta])</f>
        <v>2.1.1.1.01</v>
      </c>
      <c r="D806" s="4" t="s">
        <v>2812</v>
      </c>
      <c r="E806" t="s">
        <v>1678</v>
      </c>
      <c r="F806" t="s">
        <v>10</v>
      </c>
      <c r="G806" t="s">
        <v>1349</v>
      </c>
      <c r="H806" t="s">
        <v>1796</v>
      </c>
      <c r="I806" t="s">
        <v>3373</v>
      </c>
      <c r="J806" t="s">
        <v>2146</v>
      </c>
      <c r="K806" t="s">
        <v>3414</v>
      </c>
    </row>
    <row r="807" spans="1:11">
      <c r="A807" t="s">
        <v>11</v>
      </c>
      <c r="B807" t="str">
        <f t="shared" si="12"/>
        <v>2.1.1.1.0101300070438</v>
      </c>
      <c r="C807" s="40" t="str">
        <f>_xlfn.XLOOKUP(A807,ctas[Tipo Empleado],ctas[cta])</f>
        <v>2.1.1.1.01</v>
      </c>
      <c r="D807" s="4" t="s">
        <v>2775</v>
      </c>
      <c r="E807" t="s">
        <v>346</v>
      </c>
      <c r="F807" t="s">
        <v>348</v>
      </c>
      <c r="G807" t="s">
        <v>347</v>
      </c>
      <c r="H807" t="s">
        <v>1791</v>
      </c>
      <c r="I807" t="s">
        <v>3373</v>
      </c>
      <c r="J807" t="s">
        <v>11</v>
      </c>
      <c r="K807" t="s">
        <v>3414</v>
      </c>
    </row>
    <row r="808" spans="1:11">
      <c r="A808" t="s">
        <v>11</v>
      </c>
      <c r="B808" t="str">
        <f t="shared" si="12"/>
        <v>2.1.1.1.0101300124821</v>
      </c>
      <c r="C808" s="40" t="str">
        <f>_xlfn.XLOOKUP(A808,ctas[Tipo Empleado],ctas[cta])</f>
        <v>2.1.1.1.01</v>
      </c>
      <c r="D808" s="4" t="s">
        <v>1373</v>
      </c>
      <c r="E808" t="s">
        <v>802</v>
      </c>
      <c r="F808" t="s">
        <v>8</v>
      </c>
      <c r="G808" t="s">
        <v>1163</v>
      </c>
      <c r="H808" t="s">
        <v>1748</v>
      </c>
      <c r="I808" t="s">
        <v>3372</v>
      </c>
      <c r="J808" t="s">
        <v>39</v>
      </c>
      <c r="K808" t="s">
        <v>1373</v>
      </c>
    </row>
    <row r="809" spans="1:11">
      <c r="A809" t="s">
        <v>11</v>
      </c>
      <c r="B809" t="str">
        <f t="shared" si="12"/>
        <v>2.1.1.1.0101300212220</v>
      </c>
      <c r="C809" s="40" t="str">
        <f>_xlfn.XLOOKUP(A809,ctas[Tipo Empleado],ctas[cta])</f>
        <v>2.1.1.1.01</v>
      </c>
      <c r="D809" s="4" t="s">
        <v>2606</v>
      </c>
      <c r="E809" t="s">
        <v>1203</v>
      </c>
      <c r="F809" t="s">
        <v>69</v>
      </c>
      <c r="G809" t="s">
        <v>357</v>
      </c>
      <c r="H809" t="s">
        <v>1738</v>
      </c>
      <c r="I809" t="s">
        <v>3372</v>
      </c>
      <c r="J809" t="s">
        <v>11</v>
      </c>
      <c r="K809" t="s">
        <v>3414</v>
      </c>
    </row>
    <row r="810" spans="1:11">
      <c r="A810" t="s">
        <v>11</v>
      </c>
      <c r="B810" t="str">
        <f t="shared" si="12"/>
        <v>2.1.1.1.0101300255724</v>
      </c>
      <c r="C810" s="40" t="str">
        <f>_xlfn.XLOOKUP(A810,ctas[Tipo Empleado],ctas[cta])</f>
        <v>2.1.1.1.01</v>
      </c>
      <c r="D810" s="4" t="s">
        <v>2531</v>
      </c>
      <c r="E810" t="s">
        <v>1850</v>
      </c>
      <c r="F810" t="s">
        <v>27</v>
      </c>
      <c r="G810" t="s">
        <v>2051</v>
      </c>
      <c r="H810" t="s">
        <v>1746</v>
      </c>
      <c r="I810" t="s">
        <v>3372</v>
      </c>
      <c r="J810" t="s">
        <v>2146</v>
      </c>
      <c r="K810" t="s">
        <v>3414</v>
      </c>
    </row>
    <row r="811" spans="1:11">
      <c r="A811" t="s">
        <v>11</v>
      </c>
      <c r="B811" t="str">
        <f t="shared" si="12"/>
        <v>2.1.1.1.0101300366661</v>
      </c>
      <c r="C811" s="40" t="str">
        <f>_xlfn.XLOOKUP(A811,ctas[Tipo Empleado],ctas[cta])</f>
        <v>2.1.1.1.01</v>
      </c>
      <c r="D811" s="4" t="s">
        <v>2662</v>
      </c>
      <c r="E811" t="s">
        <v>1205</v>
      </c>
      <c r="F811" t="s">
        <v>8</v>
      </c>
      <c r="G811" t="s">
        <v>357</v>
      </c>
      <c r="H811" t="s">
        <v>1738</v>
      </c>
      <c r="I811" t="s">
        <v>3373</v>
      </c>
      <c r="J811" t="s">
        <v>2146</v>
      </c>
      <c r="K811" t="s">
        <v>3414</v>
      </c>
    </row>
    <row r="812" spans="1:11">
      <c r="A812" t="s">
        <v>11</v>
      </c>
      <c r="B812" t="str">
        <f t="shared" si="12"/>
        <v>2.1.1.1.0101300383823</v>
      </c>
      <c r="C812" s="40" t="str">
        <f>_xlfn.XLOOKUP(A812,ctas[Tipo Empleado],ctas[cta])</f>
        <v>2.1.1.1.01</v>
      </c>
      <c r="D812" s="4" t="s">
        <v>2409</v>
      </c>
      <c r="E812" t="s">
        <v>745</v>
      </c>
      <c r="F812" t="s">
        <v>134</v>
      </c>
      <c r="G812" t="s">
        <v>731</v>
      </c>
      <c r="H812" t="s">
        <v>1777</v>
      </c>
      <c r="I812" t="s">
        <v>3372</v>
      </c>
      <c r="J812" t="s">
        <v>2146</v>
      </c>
      <c r="K812" t="s">
        <v>3414</v>
      </c>
    </row>
    <row r="813" spans="1:11">
      <c r="A813" t="s">
        <v>11</v>
      </c>
      <c r="B813" t="str">
        <f t="shared" si="12"/>
        <v>2.1.1.1.0101600023145</v>
      </c>
      <c r="C813" s="40" t="str">
        <f>_xlfn.XLOOKUP(A813,ctas[Tipo Empleado],ctas[cta])</f>
        <v>2.1.1.1.01</v>
      </c>
      <c r="D813" s="4" t="s">
        <v>2425</v>
      </c>
      <c r="E813" t="s">
        <v>1937</v>
      </c>
      <c r="F813" t="s">
        <v>457</v>
      </c>
      <c r="G813" t="s">
        <v>2052</v>
      </c>
      <c r="H813" t="s">
        <v>1737</v>
      </c>
      <c r="I813" t="s">
        <v>3372</v>
      </c>
      <c r="J813" t="s">
        <v>11</v>
      </c>
      <c r="K813" t="s">
        <v>3414</v>
      </c>
    </row>
    <row r="814" spans="1:11">
      <c r="A814" t="s">
        <v>11</v>
      </c>
      <c r="B814" t="str">
        <f t="shared" si="12"/>
        <v>2.1.1.1.0101600044521</v>
      </c>
      <c r="C814" s="40" t="str">
        <f>_xlfn.XLOOKUP(A814,ctas[Tipo Empleado],ctas[cta])</f>
        <v>2.1.1.1.01</v>
      </c>
      <c r="D814" s="4" t="s">
        <v>2928</v>
      </c>
      <c r="E814" t="s">
        <v>14</v>
      </c>
      <c r="F814" t="s">
        <v>15</v>
      </c>
      <c r="G814" t="s">
        <v>7</v>
      </c>
      <c r="H814" t="s">
        <v>1797</v>
      </c>
      <c r="I814" t="s">
        <v>3372</v>
      </c>
      <c r="J814" t="s">
        <v>11</v>
      </c>
      <c r="K814" t="s">
        <v>3414</v>
      </c>
    </row>
    <row r="815" spans="1:11">
      <c r="A815" t="s">
        <v>11</v>
      </c>
      <c r="B815" t="str">
        <f t="shared" si="12"/>
        <v>2.1.1.1.0101600063489</v>
      </c>
      <c r="C815" s="40" t="str">
        <f>_xlfn.XLOOKUP(A815,ctas[Tipo Empleado],ctas[cta])</f>
        <v>2.1.1.1.01</v>
      </c>
      <c r="D815" s="4" t="s">
        <v>2830</v>
      </c>
      <c r="E815" t="s">
        <v>6</v>
      </c>
      <c r="F815" t="s">
        <v>8</v>
      </c>
      <c r="G815" t="s">
        <v>7</v>
      </c>
      <c r="H815" t="s">
        <v>1797</v>
      </c>
      <c r="I815" t="s">
        <v>3373</v>
      </c>
      <c r="J815" t="s">
        <v>2146</v>
      </c>
      <c r="K815" t="s">
        <v>3414</v>
      </c>
    </row>
    <row r="816" spans="1:11">
      <c r="A816" t="s">
        <v>11</v>
      </c>
      <c r="B816" t="str">
        <f t="shared" si="12"/>
        <v>2.1.1.1.0101600177693</v>
      </c>
      <c r="C816" s="40" t="str">
        <f>_xlfn.XLOOKUP(A816,ctas[Tipo Empleado],ctas[cta])</f>
        <v>2.1.1.1.01</v>
      </c>
      <c r="D816" s="4" t="s">
        <v>2949</v>
      </c>
      <c r="E816" t="s">
        <v>16</v>
      </c>
      <c r="F816" t="s">
        <v>17</v>
      </c>
      <c r="G816" t="s">
        <v>7</v>
      </c>
      <c r="H816" t="s">
        <v>1797</v>
      </c>
      <c r="I816" t="s">
        <v>3372</v>
      </c>
      <c r="J816" t="s">
        <v>11</v>
      </c>
      <c r="K816" t="s">
        <v>3414</v>
      </c>
    </row>
    <row r="817" spans="1:11">
      <c r="A817" t="s">
        <v>11</v>
      </c>
      <c r="B817" t="str">
        <f t="shared" si="12"/>
        <v>2.1.1.1.0101600188351</v>
      </c>
      <c r="C817" s="40" t="str">
        <f>_xlfn.XLOOKUP(A817,ctas[Tipo Empleado],ctas[cta])</f>
        <v>2.1.1.1.01</v>
      </c>
      <c r="D817" s="4" t="s">
        <v>2314</v>
      </c>
      <c r="E817" t="s">
        <v>1285</v>
      </c>
      <c r="F817" t="s">
        <v>134</v>
      </c>
      <c r="G817" t="s">
        <v>1163</v>
      </c>
      <c r="H817" t="s">
        <v>1748</v>
      </c>
      <c r="I817" t="s">
        <v>3372</v>
      </c>
      <c r="J817" t="s">
        <v>2146</v>
      </c>
      <c r="K817" t="s">
        <v>3414</v>
      </c>
    </row>
    <row r="818" spans="1:11">
      <c r="A818" t="s">
        <v>11</v>
      </c>
      <c r="B818" t="str">
        <f t="shared" si="12"/>
        <v>2.1.1.1.0101700073867</v>
      </c>
      <c r="C818" s="40" t="str">
        <f>_xlfn.XLOOKUP(A818,ctas[Tipo Empleado],ctas[cta])</f>
        <v>2.1.1.1.01</v>
      </c>
      <c r="D818" s="4" t="s">
        <v>1371</v>
      </c>
      <c r="E818" t="s">
        <v>706</v>
      </c>
      <c r="F818" t="s">
        <v>3395</v>
      </c>
      <c r="G818" t="s">
        <v>705</v>
      </c>
      <c r="H818" t="s">
        <v>1758</v>
      </c>
      <c r="I818" t="s">
        <v>3372</v>
      </c>
      <c r="J818" t="s">
        <v>39</v>
      </c>
      <c r="K818" t="s">
        <v>1371</v>
      </c>
    </row>
    <row r="819" spans="1:11">
      <c r="A819" t="s">
        <v>11</v>
      </c>
      <c r="B819" t="str">
        <f t="shared" si="12"/>
        <v>2.1.1.1.0101700121401</v>
      </c>
      <c r="C819" s="40" t="str">
        <f>_xlfn.XLOOKUP(A819,ctas[Tipo Empleado],ctas[cta])</f>
        <v>2.1.1.1.01</v>
      </c>
      <c r="D819" s="4" t="s">
        <v>2801</v>
      </c>
      <c r="E819" t="s">
        <v>879</v>
      </c>
      <c r="F819" t="s">
        <v>8</v>
      </c>
      <c r="G819" t="s">
        <v>864</v>
      </c>
      <c r="H819" t="s">
        <v>1741</v>
      </c>
      <c r="I819" t="s">
        <v>3372</v>
      </c>
      <c r="J819" t="s">
        <v>2146</v>
      </c>
      <c r="K819" t="s">
        <v>3414</v>
      </c>
    </row>
    <row r="820" spans="1:11">
      <c r="A820" t="s">
        <v>11</v>
      </c>
      <c r="B820" t="str">
        <f t="shared" si="12"/>
        <v>2.1.1.1.0101800081752</v>
      </c>
      <c r="C820" s="40" t="str">
        <f>_xlfn.XLOOKUP(A820,ctas[Tipo Empleado],ctas[cta])</f>
        <v>2.1.1.1.01</v>
      </c>
      <c r="D820" s="4" t="s">
        <v>2269</v>
      </c>
      <c r="E820" t="s">
        <v>2150</v>
      </c>
      <c r="F820" t="s">
        <v>8</v>
      </c>
      <c r="G820" t="s">
        <v>2052</v>
      </c>
      <c r="H820" t="s">
        <v>1737</v>
      </c>
      <c r="I820" t="s">
        <v>3373</v>
      </c>
      <c r="J820" t="s">
        <v>2146</v>
      </c>
      <c r="K820" t="s">
        <v>3414</v>
      </c>
    </row>
    <row r="821" spans="1:11">
      <c r="A821" t="s">
        <v>11</v>
      </c>
      <c r="B821" t="str">
        <f t="shared" si="12"/>
        <v>2.1.1.1.0101800086025</v>
      </c>
      <c r="C821" s="40" t="str">
        <f>_xlfn.XLOOKUP(A821,ctas[Tipo Empleado],ctas[cta])</f>
        <v>2.1.1.1.01</v>
      </c>
      <c r="D821" s="4" t="s">
        <v>1616</v>
      </c>
      <c r="E821" t="s">
        <v>95</v>
      </c>
      <c r="F821" t="s">
        <v>96</v>
      </c>
      <c r="G821" t="s">
        <v>76</v>
      </c>
      <c r="H821" t="s">
        <v>1753</v>
      </c>
      <c r="I821" t="s">
        <v>3373</v>
      </c>
      <c r="J821" t="s">
        <v>39</v>
      </c>
      <c r="K821" t="s">
        <v>1616</v>
      </c>
    </row>
    <row r="822" spans="1:11">
      <c r="A822" t="s">
        <v>11</v>
      </c>
      <c r="B822" t="str">
        <f t="shared" si="12"/>
        <v>2.1.1.1.0101800199265</v>
      </c>
      <c r="C822" s="40" t="str">
        <f>_xlfn.XLOOKUP(A822,ctas[Tipo Empleado],ctas[cta])</f>
        <v>2.1.1.1.01</v>
      </c>
      <c r="D822" s="4" t="s">
        <v>2460</v>
      </c>
      <c r="E822" t="s">
        <v>2021</v>
      </c>
      <c r="F822" t="s">
        <v>27</v>
      </c>
      <c r="G822" t="s">
        <v>2052</v>
      </c>
      <c r="H822" t="s">
        <v>1737</v>
      </c>
      <c r="I822" t="s">
        <v>3372</v>
      </c>
      <c r="J822" t="s">
        <v>2146</v>
      </c>
      <c r="K822" t="s">
        <v>3414</v>
      </c>
    </row>
    <row r="823" spans="1:11">
      <c r="A823" t="s">
        <v>11</v>
      </c>
      <c r="B823" t="str">
        <f t="shared" si="12"/>
        <v>2.1.1.1.0101800246363</v>
      </c>
      <c r="C823" s="40" t="str">
        <f>_xlfn.XLOOKUP(A823,ctas[Tipo Empleado],ctas[cta])</f>
        <v>2.1.1.1.01</v>
      </c>
      <c r="D823" s="4" t="s">
        <v>1567</v>
      </c>
      <c r="E823" t="s">
        <v>258</v>
      </c>
      <c r="F823" t="s">
        <v>1250</v>
      </c>
      <c r="G823" t="s">
        <v>2058</v>
      </c>
      <c r="H823" t="s">
        <v>1742</v>
      </c>
      <c r="I823" t="s">
        <v>3373</v>
      </c>
      <c r="J823" t="s">
        <v>39</v>
      </c>
      <c r="K823" t="s">
        <v>1567</v>
      </c>
    </row>
    <row r="824" spans="1:11">
      <c r="A824" t="s">
        <v>11</v>
      </c>
      <c r="B824" t="str">
        <f t="shared" si="12"/>
        <v>2.1.1.1.0101800541300</v>
      </c>
      <c r="C824" s="40" t="str">
        <f>_xlfn.XLOOKUP(A824,ctas[Tipo Empleado],ctas[cta])</f>
        <v>2.1.1.1.01</v>
      </c>
      <c r="D824" s="4" t="s">
        <v>2462</v>
      </c>
      <c r="E824" t="s">
        <v>1853</v>
      </c>
      <c r="F824" t="s">
        <v>139</v>
      </c>
      <c r="G824" t="s">
        <v>2052</v>
      </c>
      <c r="H824" t="s">
        <v>1737</v>
      </c>
      <c r="I824" t="s">
        <v>3372</v>
      </c>
      <c r="J824" t="s">
        <v>2146</v>
      </c>
      <c r="K824" t="s">
        <v>3414</v>
      </c>
    </row>
    <row r="825" spans="1:11">
      <c r="A825" t="s">
        <v>11</v>
      </c>
      <c r="B825" t="str">
        <f t="shared" si="12"/>
        <v>2.1.1.1.0101800610808</v>
      </c>
      <c r="C825" s="40" t="str">
        <f>_xlfn.XLOOKUP(A825,ctas[Tipo Empleado],ctas[cta])</f>
        <v>2.1.1.1.01</v>
      </c>
      <c r="D825" s="4" t="s">
        <v>2261</v>
      </c>
      <c r="E825" t="s">
        <v>2149</v>
      </c>
      <c r="F825" t="s">
        <v>27</v>
      </c>
      <c r="G825" t="s">
        <v>2052</v>
      </c>
      <c r="H825" t="s">
        <v>1737</v>
      </c>
      <c r="I825" t="s">
        <v>3372</v>
      </c>
      <c r="J825" t="s">
        <v>2146</v>
      </c>
      <c r="K825" t="s">
        <v>3414</v>
      </c>
    </row>
    <row r="826" spans="1:11">
      <c r="A826" t="s">
        <v>11</v>
      </c>
      <c r="B826" t="str">
        <f t="shared" si="12"/>
        <v>2.1.1.1.0101800686691</v>
      </c>
      <c r="C826" s="40" t="str">
        <f>_xlfn.XLOOKUP(A826,ctas[Tipo Empleado],ctas[cta])</f>
        <v>2.1.1.1.01</v>
      </c>
      <c r="D826" s="4" t="s">
        <v>2221</v>
      </c>
      <c r="E826" t="s">
        <v>1855</v>
      </c>
      <c r="F826" t="s">
        <v>10</v>
      </c>
      <c r="G826" t="s">
        <v>2052</v>
      </c>
      <c r="H826" t="s">
        <v>1737</v>
      </c>
      <c r="I826" t="s">
        <v>3373</v>
      </c>
      <c r="J826" t="s">
        <v>2146</v>
      </c>
      <c r="K826" t="s">
        <v>3414</v>
      </c>
    </row>
    <row r="827" spans="1:11">
      <c r="A827" t="s">
        <v>11</v>
      </c>
      <c r="B827" t="str">
        <f t="shared" si="12"/>
        <v>2.1.1.1.0101800698423</v>
      </c>
      <c r="C827" s="40" t="str">
        <f>_xlfn.XLOOKUP(A827,ctas[Tipo Empleado],ctas[cta])</f>
        <v>2.1.1.1.01</v>
      </c>
      <c r="D827" s="4" t="s">
        <v>2349</v>
      </c>
      <c r="E827" t="s">
        <v>2151</v>
      </c>
      <c r="F827" t="s">
        <v>56</v>
      </c>
      <c r="G827" t="s">
        <v>2052</v>
      </c>
      <c r="H827" t="s">
        <v>1737</v>
      </c>
      <c r="I827" t="s">
        <v>3373</v>
      </c>
      <c r="J827" t="s">
        <v>11</v>
      </c>
      <c r="K827" t="s">
        <v>3414</v>
      </c>
    </row>
    <row r="828" spans="1:11">
      <c r="A828" t="s">
        <v>11</v>
      </c>
      <c r="B828" t="str">
        <f t="shared" si="12"/>
        <v>2.1.1.1.0102000091658</v>
      </c>
      <c r="C828" s="40" t="str">
        <f>_xlfn.XLOOKUP(A828,ctas[Tipo Empleado],ctas[cta])</f>
        <v>2.1.1.1.01</v>
      </c>
      <c r="D828" s="4" t="s">
        <v>2300</v>
      </c>
      <c r="E828" t="s">
        <v>735</v>
      </c>
      <c r="F828" t="s">
        <v>8</v>
      </c>
      <c r="G828" t="s">
        <v>731</v>
      </c>
      <c r="H828" t="s">
        <v>1777</v>
      </c>
      <c r="I828" t="s">
        <v>3372</v>
      </c>
      <c r="J828" t="s">
        <v>2146</v>
      </c>
      <c r="K828" t="s">
        <v>3414</v>
      </c>
    </row>
    <row r="829" spans="1:11">
      <c r="A829" t="s">
        <v>11</v>
      </c>
      <c r="B829" t="str">
        <f t="shared" si="12"/>
        <v>2.1.1.1.0102200032262</v>
      </c>
      <c r="C829" s="40" t="str">
        <f>_xlfn.XLOOKUP(A829,ctas[Tipo Empleado],ctas[cta])</f>
        <v>2.1.1.1.01</v>
      </c>
      <c r="D829" s="4" t="s">
        <v>2549</v>
      </c>
      <c r="E829" t="s">
        <v>437</v>
      </c>
      <c r="F829" t="s">
        <v>438</v>
      </c>
      <c r="G829" t="s">
        <v>357</v>
      </c>
      <c r="H829" t="s">
        <v>1738</v>
      </c>
      <c r="I829" t="s">
        <v>3372</v>
      </c>
      <c r="J829" t="s">
        <v>11</v>
      </c>
      <c r="K829" t="s">
        <v>3414</v>
      </c>
    </row>
    <row r="830" spans="1:11">
      <c r="A830" t="s">
        <v>11</v>
      </c>
      <c r="B830" t="str">
        <f t="shared" si="12"/>
        <v>2.1.1.1.0102200073381</v>
      </c>
      <c r="C830" s="40" t="str">
        <f>_xlfn.XLOOKUP(A830,ctas[Tipo Empleado],ctas[cta])</f>
        <v>2.1.1.1.01</v>
      </c>
      <c r="D830" s="4" t="s">
        <v>2387</v>
      </c>
      <c r="E830" t="s">
        <v>1133</v>
      </c>
      <c r="F830" t="s">
        <v>273</v>
      </c>
      <c r="G830" t="s">
        <v>748</v>
      </c>
      <c r="H830" t="s">
        <v>1740</v>
      </c>
      <c r="I830" t="s">
        <v>3372</v>
      </c>
      <c r="J830" t="s">
        <v>11</v>
      </c>
      <c r="K830" t="s">
        <v>3414</v>
      </c>
    </row>
    <row r="831" spans="1:11">
      <c r="A831" t="s">
        <v>11</v>
      </c>
      <c r="B831" t="str">
        <f t="shared" si="12"/>
        <v>2.1.1.1.0102200126536</v>
      </c>
      <c r="C831" s="40" t="str">
        <f>_xlfn.XLOOKUP(A831,ctas[Tipo Empleado],ctas[cta])</f>
        <v>2.1.1.1.01</v>
      </c>
      <c r="D831" s="4" t="s">
        <v>2702</v>
      </c>
      <c r="E831" t="s">
        <v>580</v>
      </c>
      <c r="F831" t="s">
        <v>8</v>
      </c>
      <c r="G831" t="s">
        <v>357</v>
      </c>
      <c r="H831" t="s">
        <v>1738</v>
      </c>
      <c r="I831" t="s">
        <v>3373</v>
      </c>
      <c r="J831" t="s">
        <v>2146</v>
      </c>
      <c r="K831" t="s">
        <v>3414</v>
      </c>
    </row>
    <row r="832" spans="1:11">
      <c r="A832" t="s">
        <v>11</v>
      </c>
      <c r="B832" t="str">
        <f t="shared" si="12"/>
        <v>2.1.1.1.0102300016595</v>
      </c>
      <c r="C832" s="40" t="str">
        <f>_xlfn.XLOOKUP(A832,ctas[Tipo Empleado],ctas[cta])</f>
        <v>2.1.1.1.01</v>
      </c>
      <c r="D832" s="4" t="s">
        <v>2643</v>
      </c>
      <c r="E832" t="s">
        <v>518</v>
      </c>
      <c r="F832" t="s">
        <v>457</v>
      </c>
      <c r="G832" t="s">
        <v>357</v>
      </c>
      <c r="H832" t="s">
        <v>1738</v>
      </c>
      <c r="I832" t="s">
        <v>3372</v>
      </c>
      <c r="J832" t="s">
        <v>11</v>
      </c>
      <c r="K832" t="s">
        <v>3414</v>
      </c>
    </row>
    <row r="833" spans="1:11">
      <c r="A833" t="s">
        <v>11</v>
      </c>
      <c r="B833" t="str">
        <f t="shared" si="12"/>
        <v>2.1.1.1.0102300437619</v>
      </c>
      <c r="C833" s="40" t="str">
        <f>_xlfn.XLOOKUP(A833,ctas[Tipo Empleado],ctas[cta])</f>
        <v>2.1.1.1.01</v>
      </c>
      <c r="D833" s="4" t="s">
        <v>2560</v>
      </c>
      <c r="E833" t="s">
        <v>446</v>
      </c>
      <c r="F833" t="s">
        <v>89</v>
      </c>
      <c r="G833" t="s">
        <v>357</v>
      </c>
      <c r="H833" t="s">
        <v>1738</v>
      </c>
      <c r="I833" t="s">
        <v>3372</v>
      </c>
      <c r="J833" t="s">
        <v>11</v>
      </c>
      <c r="K833" t="s">
        <v>3414</v>
      </c>
    </row>
    <row r="834" spans="1:11">
      <c r="A834" t="s">
        <v>11</v>
      </c>
      <c r="B834" t="str">
        <f t="shared" si="12"/>
        <v>2.1.1.1.0102300769656</v>
      </c>
      <c r="C834" s="40" t="str">
        <f>_xlfn.XLOOKUP(A834,ctas[Tipo Empleado],ctas[cta])</f>
        <v>2.1.1.1.01</v>
      </c>
      <c r="D834" s="4" t="s">
        <v>2408</v>
      </c>
      <c r="E834" t="s">
        <v>983</v>
      </c>
      <c r="F834" t="s">
        <v>973</v>
      </c>
      <c r="G834" t="s">
        <v>2052</v>
      </c>
      <c r="H834" t="s">
        <v>1737</v>
      </c>
      <c r="I834" t="s">
        <v>3372</v>
      </c>
      <c r="J834" t="s">
        <v>11</v>
      </c>
      <c r="K834" t="s">
        <v>3414</v>
      </c>
    </row>
    <row r="835" spans="1:11">
      <c r="A835" t="s">
        <v>11</v>
      </c>
      <c r="B835" t="str">
        <f t="shared" ref="B835:B898" si="13">C835&amp;D835</f>
        <v>2.1.1.1.0102301409625</v>
      </c>
      <c r="C835" s="40" t="str">
        <f>_xlfn.XLOOKUP(A835,ctas[Tipo Empleado],ctas[cta])</f>
        <v>2.1.1.1.01</v>
      </c>
      <c r="D835" s="4" t="s">
        <v>2254</v>
      </c>
      <c r="E835" t="s">
        <v>1193</v>
      </c>
      <c r="F835" t="s">
        <v>409</v>
      </c>
      <c r="G835" t="s">
        <v>705</v>
      </c>
      <c r="H835" t="s">
        <v>1758</v>
      </c>
      <c r="I835" t="s">
        <v>3373</v>
      </c>
      <c r="J835" t="s">
        <v>11</v>
      </c>
      <c r="K835" t="s">
        <v>3414</v>
      </c>
    </row>
    <row r="836" spans="1:11">
      <c r="A836" t="s">
        <v>11</v>
      </c>
      <c r="B836" t="str">
        <f t="shared" si="13"/>
        <v>2.1.1.1.0102500017013</v>
      </c>
      <c r="C836" s="40" t="str">
        <f>_xlfn.XLOOKUP(A836,ctas[Tipo Empleado],ctas[cta])</f>
        <v>2.1.1.1.01</v>
      </c>
      <c r="D836" s="4" t="s">
        <v>1463</v>
      </c>
      <c r="E836" t="s">
        <v>392</v>
      </c>
      <c r="F836" t="s">
        <v>1807</v>
      </c>
      <c r="G836" t="s">
        <v>357</v>
      </c>
      <c r="H836" t="s">
        <v>1738</v>
      </c>
      <c r="I836" t="s">
        <v>3373</v>
      </c>
      <c r="J836" t="s">
        <v>39</v>
      </c>
      <c r="K836" t="s">
        <v>1463</v>
      </c>
    </row>
    <row r="837" spans="1:11">
      <c r="A837" t="s">
        <v>11</v>
      </c>
      <c r="B837" t="str">
        <f t="shared" si="13"/>
        <v>2.1.1.1.0102500417205</v>
      </c>
      <c r="C837" s="40" t="str">
        <f>_xlfn.XLOOKUP(A837,ctas[Tipo Empleado],ctas[cta])</f>
        <v>2.1.1.1.01</v>
      </c>
      <c r="D837" s="4" t="s">
        <v>2429</v>
      </c>
      <c r="E837" t="s">
        <v>994</v>
      </c>
      <c r="F837" t="s">
        <v>263</v>
      </c>
      <c r="G837" t="s">
        <v>1163</v>
      </c>
      <c r="H837" t="s">
        <v>1748</v>
      </c>
      <c r="I837" t="s">
        <v>3372</v>
      </c>
      <c r="J837" t="s">
        <v>11</v>
      </c>
      <c r="K837" t="s">
        <v>3414</v>
      </c>
    </row>
    <row r="838" spans="1:11">
      <c r="A838" t="s">
        <v>11</v>
      </c>
      <c r="B838" t="str">
        <f t="shared" si="13"/>
        <v>2.1.1.1.0102600066829</v>
      </c>
      <c r="C838" s="40" t="str">
        <f>_xlfn.XLOOKUP(A838,ctas[Tipo Empleado],ctas[cta])</f>
        <v>2.1.1.1.01</v>
      </c>
      <c r="D838" s="4" t="s">
        <v>2750</v>
      </c>
      <c r="E838" t="s">
        <v>256</v>
      </c>
      <c r="F838" t="s">
        <v>254</v>
      </c>
      <c r="G838" t="s">
        <v>2058</v>
      </c>
      <c r="H838" t="s">
        <v>1742</v>
      </c>
      <c r="I838" t="s">
        <v>3372</v>
      </c>
      <c r="J838" t="s">
        <v>11</v>
      </c>
      <c r="K838" t="s">
        <v>3414</v>
      </c>
    </row>
    <row r="839" spans="1:11">
      <c r="A839" t="s">
        <v>11</v>
      </c>
      <c r="B839" t="str">
        <f t="shared" si="13"/>
        <v>2.1.1.1.0102600368134</v>
      </c>
      <c r="C839" s="40" t="str">
        <f>_xlfn.XLOOKUP(A839,ctas[Tipo Empleado],ctas[cta])</f>
        <v>2.1.1.1.01</v>
      </c>
      <c r="D839" s="4" t="s">
        <v>2791</v>
      </c>
      <c r="E839" t="s">
        <v>154</v>
      </c>
      <c r="F839" t="s">
        <v>155</v>
      </c>
      <c r="G839" t="s">
        <v>2050</v>
      </c>
      <c r="H839" t="s">
        <v>1752</v>
      </c>
      <c r="I839" t="s">
        <v>3373</v>
      </c>
      <c r="J839" t="s">
        <v>11</v>
      </c>
      <c r="K839" t="s">
        <v>3414</v>
      </c>
    </row>
    <row r="840" spans="1:11">
      <c r="A840" t="s">
        <v>11</v>
      </c>
      <c r="B840" t="str">
        <f t="shared" si="13"/>
        <v>2.1.1.1.0102600737759</v>
      </c>
      <c r="C840" s="40" t="str">
        <f>_xlfn.XLOOKUP(A840,ctas[Tipo Empleado],ctas[cta])</f>
        <v>2.1.1.1.01</v>
      </c>
      <c r="D840" s="4" t="s">
        <v>2769</v>
      </c>
      <c r="E840" t="s">
        <v>149</v>
      </c>
      <c r="F840" t="s">
        <v>151</v>
      </c>
      <c r="G840" t="s">
        <v>2050</v>
      </c>
      <c r="H840" t="s">
        <v>1752</v>
      </c>
      <c r="I840" t="s">
        <v>3372</v>
      </c>
      <c r="J840" t="s">
        <v>11</v>
      </c>
      <c r="K840" t="s">
        <v>3414</v>
      </c>
    </row>
    <row r="841" spans="1:11">
      <c r="A841" t="s">
        <v>11</v>
      </c>
      <c r="B841" t="str">
        <f t="shared" si="13"/>
        <v>2.1.1.1.0102600745703</v>
      </c>
      <c r="C841" s="40" t="str">
        <f>_xlfn.XLOOKUP(A841,ctas[Tipo Empleado],ctas[cta])</f>
        <v>2.1.1.1.01</v>
      </c>
      <c r="D841" s="4" t="s">
        <v>2381</v>
      </c>
      <c r="E841" t="s">
        <v>2022</v>
      </c>
      <c r="F841" t="s">
        <v>409</v>
      </c>
      <c r="G841" t="s">
        <v>2052</v>
      </c>
      <c r="H841" t="s">
        <v>1737</v>
      </c>
      <c r="I841" t="s">
        <v>3373</v>
      </c>
      <c r="J841" t="s">
        <v>11</v>
      </c>
      <c r="K841" t="s">
        <v>3414</v>
      </c>
    </row>
    <row r="842" spans="1:11">
      <c r="A842" t="s">
        <v>11</v>
      </c>
      <c r="B842" t="str">
        <f t="shared" si="13"/>
        <v>2.1.1.1.0102700006576</v>
      </c>
      <c r="C842" s="40" t="str">
        <f>_xlfn.XLOOKUP(A842,ctas[Tipo Empleado],ctas[cta])</f>
        <v>2.1.1.1.01</v>
      </c>
      <c r="D842" s="4" t="s">
        <v>2971</v>
      </c>
      <c r="E842" t="s">
        <v>212</v>
      </c>
      <c r="F842" t="s">
        <v>213</v>
      </c>
      <c r="G842" t="s">
        <v>109</v>
      </c>
      <c r="H842" t="s">
        <v>1759</v>
      </c>
      <c r="I842" t="s">
        <v>3373</v>
      </c>
      <c r="J842" t="s">
        <v>11</v>
      </c>
      <c r="K842" t="s">
        <v>3414</v>
      </c>
    </row>
    <row r="843" spans="1:11">
      <c r="A843" t="s">
        <v>11</v>
      </c>
      <c r="B843" t="str">
        <f t="shared" si="13"/>
        <v>2.1.1.1.0102700256437</v>
      </c>
      <c r="C843" s="40" t="str">
        <f>_xlfn.XLOOKUP(A843,ctas[Tipo Empleado],ctas[cta])</f>
        <v>2.1.1.1.01</v>
      </c>
      <c r="D843" s="4" t="s">
        <v>2267</v>
      </c>
      <c r="E843" t="s">
        <v>1194</v>
      </c>
      <c r="F843" t="s">
        <v>1215</v>
      </c>
      <c r="G843" t="s">
        <v>705</v>
      </c>
      <c r="H843" t="s">
        <v>1758</v>
      </c>
      <c r="I843" t="s">
        <v>3372</v>
      </c>
      <c r="J843" t="s">
        <v>11</v>
      </c>
      <c r="K843" t="s">
        <v>3414</v>
      </c>
    </row>
    <row r="844" spans="1:11">
      <c r="A844" t="s">
        <v>11</v>
      </c>
      <c r="B844" t="str">
        <f t="shared" si="13"/>
        <v>2.1.1.1.0102700260819</v>
      </c>
      <c r="C844" s="40" t="str">
        <f>_xlfn.XLOOKUP(A844,ctas[Tipo Empleado],ctas[cta])</f>
        <v>2.1.1.1.01</v>
      </c>
      <c r="D844" s="4" t="s">
        <v>2330</v>
      </c>
      <c r="E844" t="s">
        <v>966</v>
      </c>
      <c r="F844" t="s">
        <v>78</v>
      </c>
      <c r="G844" t="s">
        <v>2052</v>
      </c>
      <c r="H844" t="s">
        <v>1737</v>
      </c>
      <c r="I844" t="s">
        <v>3372</v>
      </c>
      <c r="J844" t="s">
        <v>11</v>
      </c>
      <c r="K844" t="s">
        <v>3414</v>
      </c>
    </row>
    <row r="845" spans="1:11">
      <c r="A845" t="s">
        <v>11</v>
      </c>
      <c r="B845" t="str">
        <f t="shared" si="13"/>
        <v>2.1.1.1.0103100035744</v>
      </c>
      <c r="C845" s="40" t="str">
        <f>_xlfn.XLOOKUP(A845,ctas[Tipo Empleado],ctas[cta])</f>
        <v>2.1.1.1.01</v>
      </c>
      <c r="D845" s="4" t="s">
        <v>2800</v>
      </c>
      <c r="E845" t="s">
        <v>769</v>
      </c>
      <c r="F845" t="s">
        <v>30</v>
      </c>
      <c r="G845" t="s">
        <v>760</v>
      </c>
      <c r="H845" t="s">
        <v>1743</v>
      </c>
      <c r="I845" t="s">
        <v>3372</v>
      </c>
      <c r="J845" t="s">
        <v>2146</v>
      </c>
      <c r="K845" t="s">
        <v>3414</v>
      </c>
    </row>
    <row r="846" spans="1:11">
      <c r="A846" t="s">
        <v>11</v>
      </c>
      <c r="B846" t="str">
        <f t="shared" si="13"/>
        <v>2.1.1.1.0103100040389</v>
      </c>
      <c r="C846" s="40" t="str">
        <f>_xlfn.XLOOKUP(A846,ctas[Tipo Empleado],ctas[cta])</f>
        <v>2.1.1.1.01</v>
      </c>
      <c r="D846" s="4" t="s">
        <v>2934</v>
      </c>
      <c r="E846" t="s">
        <v>939</v>
      </c>
      <c r="F846" t="s">
        <v>940</v>
      </c>
      <c r="G846" t="s">
        <v>864</v>
      </c>
      <c r="H846" t="s">
        <v>1741</v>
      </c>
      <c r="I846" t="s">
        <v>3372</v>
      </c>
      <c r="J846" t="s">
        <v>11</v>
      </c>
      <c r="K846" t="s">
        <v>3414</v>
      </c>
    </row>
    <row r="847" spans="1:11">
      <c r="A847" t="s">
        <v>11</v>
      </c>
      <c r="B847" t="str">
        <f t="shared" si="13"/>
        <v>2.1.1.1.0103100043722</v>
      </c>
      <c r="C847" s="40" t="str">
        <f>_xlfn.XLOOKUP(A847,ctas[Tipo Empleado],ctas[cta])</f>
        <v>2.1.1.1.01</v>
      </c>
      <c r="D847" s="4" t="s">
        <v>2882</v>
      </c>
      <c r="E847" t="s">
        <v>48</v>
      </c>
      <c r="F847" t="s">
        <v>45</v>
      </c>
      <c r="G847" t="s">
        <v>18</v>
      </c>
      <c r="H847" t="s">
        <v>1798</v>
      </c>
      <c r="I847" t="s">
        <v>3372</v>
      </c>
      <c r="J847" t="s">
        <v>11</v>
      </c>
      <c r="K847" t="s">
        <v>3414</v>
      </c>
    </row>
    <row r="848" spans="1:11">
      <c r="A848" t="s">
        <v>11</v>
      </c>
      <c r="B848" t="str">
        <f t="shared" si="13"/>
        <v>2.1.1.1.0103100048564</v>
      </c>
      <c r="C848" s="40" t="str">
        <f>_xlfn.XLOOKUP(A848,ctas[Tipo Empleado],ctas[cta])</f>
        <v>2.1.1.1.01</v>
      </c>
      <c r="D848" s="4" t="s">
        <v>1619</v>
      </c>
      <c r="E848" t="s">
        <v>66</v>
      </c>
      <c r="F848" t="s">
        <v>34</v>
      </c>
      <c r="G848" t="s">
        <v>18</v>
      </c>
      <c r="H848" t="s">
        <v>1798</v>
      </c>
      <c r="I848" t="s">
        <v>3372</v>
      </c>
      <c r="J848" t="s">
        <v>39</v>
      </c>
      <c r="K848" t="s">
        <v>1619</v>
      </c>
    </row>
    <row r="849" spans="1:11">
      <c r="A849" t="s">
        <v>11</v>
      </c>
      <c r="B849" t="str">
        <f t="shared" si="13"/>
        <v>2.1.1.1.0103100141443</v>
      </c>
      <c r="C849" s="40" t="str">
        <f>_xlfn.XLOOKUP(A849,ctas[Tipo Empleado],ctas[cta])</f>
        <v>2.1.1.1.01</v>
      </c>
      <c r="D849" s="4" t="s">
        <v>2951</v>
      </c>
      <c r="E849" t="s">
        <v>798</v>
      </c>
      <c r="F849" t="s">
        <v>22</v>
      </c>
      <c r="G849" t="s">
        <v>760</v>
      </c>
      <c r="H849" t="s">
        <v>1743</v>
      </c>
      <c r="I849" t="s">
        <v>3372</v>
      </c>
      <c r="J849" t="s">
        <v>2146</v>
      </c>
      <c r="K849" t="s">
        <v>3414</v>
      </c>
    </row>
    <row r="850" spans="1:11">
      <c r="A850" t="s">
        <v>11</v>
      </c>
      <c r="B850" t="str">
        <f t="shared" si="13"/>
        <v>2.1.1.1.0103100196538</v>
      </c>
      <c r="C850" s="40" t="str">
        <f>_xlfn.XLOOKUP(A850,ctas[Tipo Empleado],ctas[cta])</f>
        <v>2.1.1.1.01</v>
      </c>
      <c r="D850" s="4" t="s">
        <v>2837</v>
      </c>
      <c r="E850" t="s">
        <v>773</v>
      </c>
      <c r="F850" t="s">
        <v>774</v>
      </c>
      <c r="G850" t="s">
        <v>760</v>
      </c>
      <c r="H850" t="s">
        <v>1743</v>
      </c>
      <c r="I850" t="s">
        <v>3372</v>
      </c>
      <c r="J850" t="s">
        <v>11</v>
      </c>
      <c r="K850" t="s">
        <v>3414</v>
      </c>
    </row>
    <row r="851" spans="1:11">
      <c r="A851" t="s">
        <v>11</v>
      </c>
      <c r="B851" t="str">
        <f t="shared" si="13"/>
        <v>2.1.1.1.0103100221021</v>
      </c>
      <c r="C851" s="40" t="str">
        <f>_xlfn.XLOOKUP(A851,ctas[Tipo Empleado],ctas[cta])</f>
        <v>2.1.1.1.01</v>
      </c>
      <c r="D851" s="4" t="s">
        <v>1624</v>
      </c>
      <c r="E851" t="s">
        <v>70</v>
      </c>
      <c r="F851" t="s">
        <v>71</v>
      </c>
      <c r="G851" t="s">
        <v>18</v>
      </c>
      <c r="H851" t="s">
        <v>1798</v>
      </c>
      <c r="I851" t="s">
        <v>3373</v>
      </c>
      <c r="J851" t="s">
        <v>39</v>
      </c>
      <c r="K851" t="s">
        <v>1624</v>
      </c>
    </row>
    <row r="852" spans="1:11">
      <c r="A852" t="s">
        <v>11</v>
      </c>
      <c r="B852" t="str">
        <f t="shared" si="13"/>
        <v>2.1.1.1.0103100296627</v>
      </c>
      <c r="C852" s="40" t="str">
        <f>_xlfn.XLOOKUP(A852,ctas[Tipo Empleado],ctas[cta])</f>
        <v>2.1.1.1.01</v>
      </c>
      <c r="D852" s="4" t="s">
        <v>2840</v>
      </c>
      <c r="E852" t="s">
        <v>168</v>
      </c>
      <c r="F852" t="s">
        <v>157</v>
      </c>
      <c r="G852" t="s">
        <v>2050</v>
      </c>
      <c r="H852" t="s">
        <v>1752</v>
      </c>
      <c r="I852" t="s">
        <v>3372</v>
      </c>
      <c r="J852" t="s">
        <v>11</v>
      </c>
      <c r="K852" t="s">
        <v>3414</v>
      </c>
    </row>
    <row r="853" spans="1:11">
      <c r="A853" t="s">
        <v>11</v>
      </c>
      <c r="B853" t="str">
        <f t="shared" si="13"/>
        <v>2.1.1.1.0103100309032</v>
      </c>
      <c r="C853" s="40" t="str">
        <f>_xlfn.XLOOKUP(A853,ctas[Tipo Empleado],ctas[cta])</f>
        <v>2.1.1.1.01</v>
      </c>
      <c r="D853" s="4" t="s">
        <v>2901</v>
      </c>
      <c r="E853" t="s">
        <v>57</v>
      </c>
      <c r="F853" t="s">
        <v>58</v>
      </c>
      <c r="G853" t="s">
        <v>18</v>
      </c>
      <c r="H853" t="s">
        <v>1798</v>
      </c>
      <c r="I853" t="s">
        <v>3372</v>
      </c>
      <c r="J853" t="s">
        <v>11</v>
      </c>
      <c r="K853" t="s">
        <v>3414</v>
      </c>
    </row>
    <row r="854" spans="1:11">
      <c r="A854" t="s">
        <v>11</v>
      </c>
      <c r="B854" t="str">
        <f t="shared" si="13"/>
        <v>2.1.1.1.0103100343627</v>
      </c>
      <c r="C854" s="40" t="str">
        <f>_xlfn.XLOOKUP(A854,ctas[Tipo Empleado],ctas[cta])</f>
        <v>2.1.1.1.01</v>
      </c>
      <c r="D854" s="4" t="s">
        <v>2913</v>
      </c>
      <c r="E854" t="s">
        <v>64</v>
      </c>
      <c r="F854" t="s">
        <v>65</v>
      </c>
      <c r="G854" t="s">
        <v>18</v>
      </c>
      <c r="H854" t="s">
        <v>1798</v>
      </c>
      <c r="I854" t="s">
        <v>3372</v>
      </c>
      <c r="J854" t="s">
        <v>11</v>
      </c>
      <c r="K854" t="s">
        <v>3414</v>
      </c>
    </row>
    <row r="855" spans="1:11">
      <c r="A855" t="s">
        <v>11</v>
      </c>
      <c r="B855" t="str">
        <f t="shared" si="13"/>
        <v>2.1.1.1.0103100378706</v>
      </c>
      <c r="C855" s="40" t="str">
        <f>_xlfn.XLOOKUP(A855,ctas[Tipo Empleado],ctas[cta])</f>
        <v>2.1.1.1.01</v>
      </c>
      <c r="D855" s="4" t="s">
        <v>2946</v>
      </c>
      <c r="E855" t="s">
        <v>794</v>
      </c>
      <c r="F855" t="s">
        <v>17</v>
      </c>
      <c r="G855" t="s">
        <v>760</v>
      </c>
      <c r="H855" t="s">
        <v>1743</v>
      </c>
      <c r="I855" t="s">
        <v>3372</v>
      </c>
      <c r="J855" t="s">
        <v>11</v>
      </c>
      <c r="K855" t="s">
        <v>3414</v>
      </c>
    </row>
    <row r="856" spans="1:11">
      <c r="A856" t="s">
        <v>11</v>
      </c>
      <c r="B856" t="str">
        <f t="shared" si="13"/>
        <v>2.1.1.1.0103100400385</v>
      </c>
      <c r="C856" s="40" t="str">
        <f>_xlfn.XLOOKUP(A856,ctas[Tipo Empleado],ctas[cta])</f>
        <v>2.1.1.1.01</v>
      </c>
      <c r="D856" s="4" t="s">
        <v>2672</v>
      </c>
      <c r="E856" t="s">
        <v>1539</v>
      </c>
      <c r="F856" t="s">
        <v>27</v>
      </c>
      <c r="G856" t="s">
        <v>357</v>
      </c>
      <c r="H856" t="s">
        <v>1738</v>
      </c>
      <c r="I856" t="s">
        <v>3372</v>
      </c>
      <c r="J856" t="s">
        <v>2146</v>
      </c>
      <c r="K856" t="s">
        <v>3414</v>
      </c>
    </row>
    <row r="857" spans="1:11">
      <c r="A857" t="s">
        <v>11</v>
      </c>
      <c r="B857" t="str">
        <f t="shared" si="13"/>
        <v>2.1.1.1.0103100421258</v>
      </c>
      <c r="C857" s="40" t="str">
        <f>_xlfn.XLOOKUP(A857,ctas[Tipo Empleado],ctas[cta])</f>
        <v>2.1.1.1.01</v>
      </c>
      <c r="D857" s="4" t="s">
        <v>2936</v>
      </c>
      <c r="E857" t="s">
        <v>791</v>
      </c>
      <c r="F857" t="s">
        <v>792</v>
      </c>
      <c r="G857" t="s">
        <v>760</v>
      </c>
      <c r="H857" t="s">
        <v>1743</v>
      </c>
      <c r="I857" t="s">
        <v>3372</v>
      </c>
      <c r="J857" t="s">
        <v>11</v>
      </c>
      <c r="K857" t="s">
        <v>3414</v>
      </c>
    </row>
    <row r="858" spans="1:11">
      <c r="A858" t="s">
        <v>11</v>
      </c>
      <c r="B858" t="str">
        <f t="shared" si="13"/>
        <v>2.1.1.1.0103100473077</v>
      </c>
      <c r="C858" s="40" t="str">
        <f>_xlfn.XLOOKUP(A858,ctas[Tipo Empleado],ctas[cta])</f>
        <v>2.1.1.1.01</v>
      </c>
      <c r="D858" s="4" t="s">
        <v>2898</v>
      </c>
      <c r="E858" t="s">
        <v>54</v>
      </c>
      <c r="F858" t="s">
        <v>55</v>
      </c>
      <c r="G858" t="s">
        <v>18</v>
      </c>
      <c r="H858" t="s">
        <v>1798</v>
      </c>
      <c r="I858" t="s">
        <v>3372</v>
      </c>
      <c r="J858" t="s">
        <v>11</v>
      </c>
      <c r="K858" t="s">
        <v>3414</v>
      </c>
    </row>
    <row r="859" spans="1:11">
      <c r="A859" t="s">
        <v>11</v>
      </c>
      <c r="B859" t="str">
        <f t="shared" si="13"/>
        <v>2.1.1.1.0103100481906</v>
      </c>
      <c r="C859" s="40" t="str">
        <f>_xlfn.XLOOKUP(A859,ctas[Tipo Empleado],ctas[cta])</f>
        <v>2.1.1.1.01</v>
      </c>
      <c r="D859" s="4" t="s">
        <v>2779</v>
      </c>
      <c r="E859" t="s">
        <v>768</v>
      </c>
      <c r="F859" t="s">
        <v>756</v>
      </c>
      <c r="G859" t="s">
        <v>760</v>
      </c>
      <c r="H859" t="s">
        <v>1743</v>
      </c>
      <c r="I859" t="s">
        <v>3372</v>
      </c>
      <c r="J859" t="s">
        <v>2146</v>
      </c>
      <c r="K859" t="s">
        <v>3414</v>
      </c>
    </row>
    <row r="860" spans="1:11">
      <c r="A860" t="s">
        <v>11</v>
      </c>
      <c r="B860" t="str">
        <f t="shared" si="13"/>
        <v>2.1.1.1.0103100503220</v>
      </c>
      <c r="C860" s="40" t="str">
        <f>_xlfn.XLOOKUP(A860,ctas[Tipo Empleado],ctas[cta])</f>
        <v>2.1.1.1.01</v>
      </c>
      <c r="D860" s="4" t="s">
        <v>2734</v>
      </c>
      <c r="E860" t="s">
        <v>608</v>
      </c>
      <c r="F860" t="s">
        <v>8</v>
      </c>
      <c r="G860" t="s">
        <v>357</v>
      </c>
      <c r="H860" t="s">
        <v>1738</v>
      </c>
      <c r="I860" t="s">
        <v>3373</v>
      </c>
      <c r="J860" t="s">
        <v>2146</v>
      </c>
      <c r="K860" t="s">
        <v>3414</v>
      </c>
    </row>
    <row r="861" spans="1:11">
      <c r="A861" t="s">
        <v>11</v>
      </c>
      <c r="B861" t="str">
        <f t="shared" si="13"/>
        <v>2.1.1.1.0103100529928</v>
      </c>
      <c r="C861" s="40" t="str">
        <f>_xlfn.XLOOKUP(A861,ctas[Tipo Empleado],ctas[cta])</f>
        <v>2.1.1.1.01</v>
      </c>
      <c r="D861" s="4" t="s">
        <v>2772</v>
      </c>
      <c r="E861" t="s">
        <v>19</v>
      </c>
      <c r="F861" t="s">
        <v>20</v>
      </c>
      <c r="G861" t="s">
        <v>18</v>
      </c>
      <c r="H861" t="s">
        <v>1798</v>
      </c>
      <c r="I861" t="s">
        <v>3373</v>
      </c>
      <c r="J861" t="s">
        <v>11</v>
      </c>
      <c r="K861" t="s">
        <v>3414</v>
      </c>
    </row>
    <row r="862" spans="1:11">
      <c r="A862" t="s">
        <v>11</v>
      </c>
      <c r="B862" t="str">
        <f t="shared" si="13"/>
        <v>2.1.1.1.0103100603491</v>
      </c>
      <c r="C862" s="40" t="str">
        <f>_xlfn.XLOOKUP(A862,ctas[Tipo Empleado],ctas[cta])</f>
        <v>2.1.1.1.01</v>
      </c>
      <c r="D862" s="4" t="s">
        <v>2467</v>
      </c>
      <c r="E862" t="s">
        <v>722</v>
      </c>
      <c r="F862" t="s">
        <v>205</v>
      </c>
      <c r="G862" t="s">
        <v>705</v>
      </c>
      <c r="H862" t="s">
        <v>1758</v>
      </c>
      <c r="I862" t="s">
        <v>3372</v>
      </c>
      <c r="J862" t="s">
        <v>11</v>
      </c>
      <c r="K862" t="s">
        <v>3414</v>
      </c>
    </row>
    <row r="863" spans="1:11">
      <c r="A863" t="s">
        <v>11</v>
      </c>
      <c r="B863" t="str">
        <f t="shared" si="13"/>
        <v>2.1.1.1.0103100673106</v>
      </c>
      <c r="C863" s="40" t="str">
        <f>_xlfn.XLOOKUP(A863,ctas[Tipo Empleado],ctas[cta])</f>
        <v>2.1.1.1.01</v>
      </c>
      <c r="D863" s="4" t="s">
        <v>2873</v>
      </c>
      <c r="E863" t="s">
        <v>46</v>
      </c>
      <c r="F863" t="s">
        <v>47</v>
      </c>
      <c r="G863" t="s">
        <v>18</v>
      </c>
      <c r="H863" t="s">
        <v>1798</v>
      </c>
      <c r="I863" t="s">
        <v>3373</v>
      </c>
      <c r="J863" t="s">
        <v>11</v>
      </c>
      <c r="K863" t="s">
        <v>3414</v>
      </c>
    </row>
    <row r="864" spans="1:11">
      <c r="A864" t="s">
        <v>11</v>
      </c>
      <c r="B864" t="str">
        <f t="shared" si="13"/>
        <v>2.1.1.1.0103100719610</v>
      </c>
      <c r="C864" s="40" t="str">
        <f>_xlfn.XLOOKUP(A864,ctas[Tipo Empleado],ctas[cta])</f>
        <v>2.1.1.1.01</v>
      </c>
      <c r="D864" s="4" t="s">
        <v>2884</v>
      </c>
      <c r="E864" t="s">
        <v>1944</v>
      </c>
      <c r="F864" t="s">
        <v>8</v>
      </c>
      <c r="G864" t="s">
        <v>18</v>
      </c>
      <c r="H864" t="s">
        <v>1798</v>
      </c>
      <c r="I864" t="s">
        <v>3372</v>
      </c>
      <c r="J864" t="s">
        <v>2146</v>
      </c>
      <c r="K864" t="s">
        <v>3414</v>
      </c>
    </row>
    <row r="865" spans="1:11">
      <c r="A865" t="s">
        <v>11</v>
      </c>
      <c r="B865" t="str">
        <f t="shared" si="13"/>
        <v>2.1.1.1.0103100789951</v>
      </c>
      <c r="C865" s="40" t="str">
        <f>_xlfn.XLOOKUP(A865,ctas[Tipo Empleado],ctas[cta])</f>
        <v>2.1.1.1.01</v>
      </c>
      <c r="D865" s="4" t="s">
        <v>2826</v>
      </c>
      <c r="E865" t="s">
        <v>29</v>
      </c>
      <c r="F865" t="s">
        <v>30</v>
      </c>
      <c r="G865" t="s">
        <v>18</v>
      </c>
      <c r="H865" t="s">
        <v>1798</v>
      </c>
      <c r="I865" t="s">
        <v>3372</v>
      </c>
      <c r="J865" t="s">
        <v>2146</v>
      </c>
      <c r="K865" t="s">
        <v>3414</v>
      </c>
    </row>
    <row r="866" spans="1:11">
      <c r="A866" t="s">
        <v>11</v>
      </c>
      <c r="B866" t="str">
        <f t="shared" si="13"/>
        <v>2.1.1.1.0103100813116</v>
      </c>
      <c r="C866" s="40" t="str">
        <f>_xlfn.XLOOKUP(A866,ctas[Tipo Empleado],ctas[cta])</f>
        <v>2.1.1.1.01</v>
      </c>
      <c r="D866" s="4" t="s">
        <v>2872</v>
      </c>
      <c r="E866" t="s">
        <v>44</v>
      </c>
      <c r="F866" t="s">
        <v>45</v>
      </c>
      <c r="G866" t="s">
        <v>18</v>
      </c>
      <c r="H866" t="s">
        <v>1798</v>
      </c>
      <c r="I866" t="s">
        <v>3372</v>
      </c>
      <c r="J866" t="s">
        <v>11</v>
      </c>
      <c r="K866" t="s">
        <v>3414</v>
      </c>
    </row>
    <row r="867" spans="1:11">
      <c r="A867" t="s">
        <v>11</v>
      </c>
      <c r="B867" t="str">
        <f t="shared" si="13"/>
        <v>2.1.1.1.0103100816440</v>
      </c>
      <c r="C867" s="40" t="str">
        <f>_xlfn.XLOOKUP(A867,ctas[Tipo Empleado],ctas[cta])</f>
        <v>2.1.1.1.01</v>
      </c>
      <c r="D867" s="4" t="s">
        <v>2869</v>
      </c>
      <c r="E867" t="s">
        <v>1943</v>
      </c>
      <c r="F867" t="s">
        <v>22</v>
      </c>
      <c r="G867" t="s">
        <v>18</v>
      </c>
      <c r="H867" t="s">
        <v>1798</v>
      </c>
      <c r="I867" t="s">
        <v>3372</v>
      </c>
      <c r="J867" t="s">
        <v>2146</v>
      </c>
      <c r="K867" t="s">
        <v>3414</v>
      </c>
    </row>
    <row r="868" spans="1:11">
      <c r="A868" t="s">
        <v>11</v>
      </c>
      <c r="B868" t="str">
        <f t="shared" si="13"/>
        <v>2.1.1.1.0103100844095</v>
      </c>
      <c r="C868" s="40" t="str">
        <f>_xlfn.XLOOKUP(A868,ctas[Tipo Empleado],ctas[cta])</f>
        <v>2.1.1.1.01</v>
      </c>
      <c r="D868" s="4" t="s">
        <v>2209</v>
      </c>
      <c r="E868" t="s">
        <v>1108</v>
      </c>
      <c r="F868" t="s">
        <v>103</v>
      </c>
      <c r="G868" t="s">
        <v>1163</v>
      </c>
      <c r="H868" t="s">
        <v>1748</v>
      </c>
      <c r="I868" t="s">
        <v>3372</v>
      </c>
      <c r="J868" t="s">
        <v>11</v>
      </c>
      <c r="K868" t="s">
        <v>3414</v>
      </c>
    </row>
    <row r="869" spans="1:11">
      <c r="A869" t="s">
        <v>11</v>
      </c>
      <c r="B869" t="str">
        <f t="shared" si="13"/>
        <v>2.1.1.1.0103100891930</v>
      </c>
      <c r="C869" s="40" t="str">
        <f>_xlfn.XLOOKUP(A869,ctas[Tipo Empleado],ctas[cta])</f>
        <v>2.1.1.1.01</v>
      </c>
      <c r="D869" s="4" t="s">
        <v>1599</v>
      </c>
      <c r="E869" t="s">
        <v>50</v>
      </c>
      <c r="F869" t="s">
        <v>8</v>
      </c>
      <c r="G869" t="s">
        <v>18</v>
      </c>
      <c r="H869" t="s">
        <v>1798</v>
      </c>
      <c r="I869" t="s">
        <v>3373</v>
      </c>
      <c r="J869" t="s">
        <v>39</v>
      </c>
      <c r="K869" t="s">
        <v>1599</v>
      </c>
    </row>
    <row r="870" spans="1:11">
      <c r="A870" t="s">
        <v>11</v>
      </c>
      <c r="B870" t="str">
        <f t="shared" si="13"/>
        <v>2.1.1.1.0103100945777</v>
      </c>
      <c r="C870" s="40" t="str">
        <f>_xlfn.XLOOKUP(A870,ctas[Tipo Empleado],ctas[cta])</f>
        <v>2.1.1.1.01</v>
      </c>
      <c r="D870" s="4" t="s">
        <v>2764</v>
      </c>
      <c r="E870" t="s">
        <v>762</v>
      </c>
      <c r="F870" t="s">
        <v>763</v>
      </c>
      <c r="G870" t="s">
        <v>760</v>
      </c>
      <c r="H870" t="s">
        <v>1743</v>
      </c>
      <c r="I870" t="s">
        <v>3372</v>
      </c>
      <c r="J870" t="s">
        <v>11</v>
      </c>
      <c r="K870" t="s">
        <v>3414</v>
      </c>
    </row>
    <row r="871" spans="1:11">
      <c r="A871" t="s">
        <v>11</v>
      </c>
      <c r="B871" t="str">
        <f t="shared" si="13"/>
        <v>2.1.1.1.0103100965593</v>
      </c>
      <c r="C871" s="40" t="str">
        <f>_xlfn.XLOOKUP(A871,ctas[Tipo Empleado],ctas[cta])</f>
        <v>2.1.1.1.01</v>
      </c>
      <c r="D871" s="4" t="s">
        <v>1576</v>
      </c>
      <c r="E871" t="s">
        <v>766</v>
      </c>
      <c r="F871" t="s">
        <v>767</v>
      </c>
      <c r="G871" t="s">
        <v>760</v>
      </c>
      <c r="H871" t="s">
        <v>1743</v>
      </c>
      <c r="I871" t="s">
        <v>3373</v>
      </c>
      <c r="J871" t="s">
        <v>39</v>
      </c>
      <c r="K871" t="s">
        <v>1576</v>
      </c>
    </row>
    <row r="872" spans="1:11">
      <c r="A872" t="s">
        <v>11</v>
      </c>
      <c r="B872" t="str">
        <f t="shared" si="13"/>
        <v>2.1.1.1.0103100976269</v>
      </c>
      <c r="C872" s="40" t="str">
        <f>_xlfn.XLOOKUP(A872,ctas[Tipo Empleado],ctas[cta])</f>
        <v>2.1.1.1.01</v>
      </c>
      <c r="D872" s="4" t="s">
        <v>2218</v>
      </c>
      <c r="E872" t="s">
        <v>1164</v>
      </c>
      <c r="F872" t="s">
        <v>205</v>
      </c>
      <c r="G872" t="s">
        <v>2057</v>
      </c>
      <c r="H872" t="s">
        <v>1745</v>
      </c>
      <c r="I872" t="s">
        <v>3373</v>
      </c>
      <c r="J872" t="s">
        <v>11</v>
      </c>
      <c r="K872" t="s">
        <v>3414</v>
      </c>
    </row>
    <row r="873" spans="1:11">
      <c r="A873" t="s">
        <v>11</v>
      </c>
      <c r="B873" t="str">
        <f t="shared" si="13"/>
        <v>2.1.1.1.0103100989619</v>
      </c>
      <c r="C873" s="40" t="str">
        <f>_xlfn.XLOOKUP(A873,ctas[Tipo Empleado],ctas[cta])</f>
        <v>2.1.1.1.01</v>
      </c>
      <c r="D873" s="4" t="s">
        <v>1519</v>
      </c>
      <c r="E873" t="s">
        <v>524</v>
      </c>
      <c r="F873" t="s">
        <v>525</v>
      </c>
      <c r="G873" t="s">
        <v>357</v>
      </c>
      <c r="H873" t="s">
        <v>1738</v>
      </c>
      <c r="I873" t="s">
        <v>3373</v>
      </c>
      <c r="J873" t="s">
        <v>39</v>
      </c>
      <c r="K873" t="s">
        <v>1519</v>
      </c>
    </row>
    <row r="874" spans="1:11">
      <c r="A874" t="s">
        <v>11</v>
      </c>
      <c r="B874" t="str">
        <f t="shared" si="13"/>
        <v>2.1.1.1.0103100992464</v>
      </c>
      <c r="C874" s="40" t="str">
        <f>_xlfn.XLOOKUP(A874,ctas[Tipo Empleado],ctas[cta])</f>
        <v>2.1.1.1.01</v>
      </c>
      <c r="D874" s="4" t="s">
        <v>2542</v>
      </c>
      <c r="E874" t="s">
        <v>431</v>
      </c>
      <c r="F874" t="s">
        <v>134</v>
      </c>
      <c r="G874" t="s">
        <v>357</v>
      </c>
      <c r="H874" t="s">
        <v>1738</v>
      </c>
      <c r="I874" t="s">
        <v>3372</v>
      </c>
      <c r="J874" t="s">
        <v>2146</v>
      </c>
      <c r="K874" t="s">
        <v>3414</v>
      </c>
    </row>
    <row r="875" spans="1:11">
      <c r="A875" t="s">
        <v>11</v>
      </c>
      <c r="B875" t="str">
        <f t="shared" si="13"/>
        <v>2.1.1.1.0103100999154</v>
      </c>
      <c r="C875" s="40" t="str">
        <f>_xlfn.XLOOKUP(A875,ctas[Tipo Empleado],ctas[cta])</f>
        <v>2.1.1.1.01</v>
      </c>
      <c r="D875" s="4" t="s">
        <v>2924</v>
      </c>
      <c r="E875" t="s">
        <v>68</v>
      </c>
      <c r="F875" t="s">
        <v>69</v>
      </c>
      <c r="G875" t="s">
        <v>18</v>
      </c>
      <c r="H875" t="s">
        <v>1798</v>
      </c>
      <c r="I875" t="s">
        <v>3372</v>
      </c>
      <c r="J875" t="s">
        <v>11</v>
      </c>
      <c r="K875" t="s">
        <v>3414</v>
      </c>
    </row>
    <row r="876" spans="1:11">
      <c r="A876" t="s">
        <v>11</v>
      </c>
      <c r="B876" t="str">
        <f t="shared" si="13"/>
        <v>2.1.1.1.0103101025819</v>
      </c>
      <c r="C876" s="40" t="str">
        <f>_xlfn.XLOOKUP(A876,ctas[Tipo Empleado],ctas[cta])</f>
        <v>2.1.1.1.01</v>
      </c>
      <c r="D876" s="4" t="s">
        <v>2959</v>
      </c>
      <c r="E876" t="s">
        <v>73</v>
      </c>
      <c r="F876" t="s">
        <v>74</v>
      </c>
      <c r="G876" t="s">
        <v>18</v>
      </c>
      <c r="H876" t="s">
        <v>1798</v>
      </c>
      <c r="I876" t="s">
        <v>3373</v>
      </c>
      <c r="J876" t="s">
        <v>11</v>
      </c>
      <c r="K876" t="s">
        <v>3414</v>
      </c>
    </row>
    <row r="877" spans="1:11">
      <c r="A877" t="s">
        <v>11</v>
      </c>
      <c r="B877" t="str">
        <f t="shared" si="13"/>
        <v>2.1.1.1.0103101032930</v>
      </c>
      <c r="C877" s="40" t="str">
        <f>_xlfn.XLOOKUP(A877,ctas[Tipo Empleado],ctas[cta])</f>
        <v>2.1.1.1.01</v>
      </c>
      <c r="D877" s="4" t="s">
        <v>2942</v>
      </c>
      <c r="E877" t="s">
        <v>793</v>
      </c>
      <c r="F877" t="s">
        <v>260</v>
      </c>
      <c r="G877" t="s">
        <v>760</v>
      </c>
      <c r="H877" t="s">
        <v>1743</v>
      </c>
      <c r="I877" t="s">
        <v>3372</v>
      </c>
      <c r="J877" t="s">
        <v>11</v>
      </c>
      <c r="K877" t="s">
        <v>3414</v>
      </c>
    </row>
    <row r="878" spans="1:11">
      <c r="A878" t="s">
        <v>11</v>
      </c>
      <c r="B878" t="str">
        <f t="shared" si="13"/>
        <v>2.1.1.1.0103101076457</v>
      </c>
      <c r="C878" s="40" t="str">
        <f>_xlfn.XLOOKUP(A878,ctas[Tipo Empleado],ctas[cta])</f>
        <v>2.1.1.1.01</v>
      </c>
      <c r="D878" s="4" t="s">
        <v>2778</v>
      </c>
      <c r="E878" t="s">
        <v>765</v>
      </c>
      <c r="F878" t="s">
        <v>497</v>
      </c>
      <c r="G878" t="s">
        <v>760</v>
      </c>
      <c r="H878" t="s">
        <v>1743</v>
      </c>
      <c r="I878" t="s">
        <v>3372</v>
      </c>
      <c r="J878" t="s">
        <v>2146</v>
      </c>
      <c r="K878" t="s">
        <v>3414</v>
      </c>
    </row>
    <row r="879" spans="1:11">
      <c r="A879" t="s">
        <v>11</v>
      </c>
      <c r="B879" t="str">
        <f t="shared" si="13"/>
        <v>2.1.1.1.0103101094104</v>
      </c>
      <c r="C879" s="40" t="str">
        <f>_xlfn.XLOOKUP(A879,ctas[Tipo Empleado],ctas[cta])</f>
        <v>2.1.1.1.01</v>
      </c>
      <c r="D879" s="4" t="s">
        <v>2892</v>
      </c>
      <c r="E879" t="s">
        <v>780</v>
      </c>
      <c r="F879" t="s">
        <v>103</v>
      </c>
      <c r="G879" t="s">
        <v>760</v>
      </c>
      <c r="H879" t="s">
        <v>1743</v>
      </c>
      <c r="I879" t="s">
        <v>3373</v>
      </c>
      <c r="J879" t="s">
        <v>11</v>
      </c>
      <c r="K879" t="s">
        <v>3414</v>
      </c>
    </row>
    <row r="880" spans="1:11">
      <c r="A880" t="s">
        <v>11</v>
      </c>
      <c r="B880" t="str">
        <f t="shared" si="13"/>
        <v>2.1.1.1.0103101147639</v>
      </c>
      <c r="C880" s="40" t="str">
        <f>_xlfn.XLOOKUP(A880,ctas[Tipo Empleado],ctas[cta])</f>
        <v>2.1.1.1.01</v>
      </c>
      <c r="D880" s="4" t="s">
        <v>2871</v>
      </c>
      <c r="E880" t="s">
        <v>2124</v>
      </c>
      <c r="F880" t="s">
        <v>43</v>
      </c>
      <c r="G880" t="s">
        <v>18</v>
      </c>
      <c r="H880" t="s">
        <v>1798</v>
      </c>
      <c r="I880" t="s">
        <v>3372</v>
      </c>
      <c r="J880" t="s">
        <v>11</v>
      </c>
      <c r="K880" t="s">
        <v>3414</v>
      </c>
    </row>
    <row r="881" spans="1:11">
      <c r="A881" t="s">
        <v>11</v>
      </c>
      <c r="B881" t="str">
        <f t="shared" si="13"/>
        <v>2.1.1.1.0103101179251</v>
      </c>
      <c r="C881" s="40" t="str">
        <f>_xlfn.XLOOKUP(A881,ctas[Tipo Empleado],ctas[cta])</f>
        <v>2.1.1.1.01</v>
      </c>
      <c r="D881" s="4" t="s">
        <v>2929</v>
      </c>
      <c r="E881" t="s">
        <v>72</v>
      </c>
      <c r="F881" t="s">
        <v>52</v>
      </c>
      <c r="G881" t="s">
        <v>18</v>
      </c>
      <c r="H881" t="s">
        <v>1798</v>
      </c>
      <c r="I881" t="s">
        <v>3372</v>
      </c>
      <c r="J881" t="s">
        <v>11</v>
      </c>
      <c r="K881" t="s">
        <v>3414</v>
      </c>
    </row>
    <row r="882" spans="1:11">
      <c r="A882" t="s">
        <v>11</v>
      </c>
      <c r="B882" t="str">
        <f t="shared" si="13"/>
        <v>2.1.1.1.0103101284887</v>
      </c>
      <c r="C882" s="40" t="str">
        <f>_xlfn.XLOOKUP(A882,ctas[Tipo Empleado],ctas[cta])</f>
        <v>2.1.1.1.01</v>
      </c>
      <c r="D882" s="4" t="s">
        <v>2371</v>
      </c>
      <c r="E882" t="s">
        <v>713</v>
      </c>
      <c r="F882" t="s">
        <v>8</v>
      </c>
      <c r="G882" t="s">
        <v>705</v>
      </c>
      <c r="H882" t="s">
        <v>1758</v>
      </c>
      <c r="I882" t="s">
        <v>3373</v>
      </c>
      <c r="J882" t="s">
        <v>2146</v>
      </c>
      <c r="K882" t="s">
        <v>3414</v>
      </c>
    </row>
    <row r="883" spans="1:11">
      <c r="A883" t="s">
        <v>11</v>
      </c>
      <c r="B883" t="str">
        <f t="shared" si="13"/>
        <v>2.1.1.1.0103101496077</v>
      </c>
      <c r="C883" s="40" t="str">
        <f>_xlfn.XLOOKUP(A883,ctas[Tipo Empleado],ctas[cta])</f>
        <v>2.1.1.1.01</v>
      </c>
      <c r="D883" s="4" t="s">
        <v>2932</v>
      </c>
      <c r="E883" t="s">
        <v>790</v>
      </c>
      <c r="F883" t="s">
        <v>557</v>
      </c>
      <c r="G883" t="s">
        <v>760</v>
      </c>
      <c r="H883" t="s">
        <v>1743</v>
      </c>
      <c r="I883" t="s">
        <v>3373</v>
      </c>
      <c r="J883" t="s">
        <v>11</v>
      </c>
      <c r="K883" t="s">
        <v>3414</v>
      </c>
    </row>
    <row r="884" spans="1:11">
      <c r="A884" t="s">
        <v>11</v>
      </c>
      <c r="B884" t="str">
        <f t="shared" si="13"/>
        <v>2.1.1.1.0103101523656</v>
      </c>
      <c r="C884" s="40" t="str">
        <f>_xlfn.XLOOKUP(A884,ctas[Tipo Empleado],ctas[cta])</f>
        <v>2.1.1.1.01</v>
      </c>
      <c r="D884" s="4" t="s">
        <v>2808</v>
      </c>
      <c r="E884" t="s">
        <v>25</v>
      </c>
      <c r="F884" t="s">
        <v>8</v>
      </c>
      <c r="G884" t="s">
        <v>18</v>
      </c>
      <c r="H884" t="s">
        <v>1798</v>
      </c>
      <c r="I884" t="s">
        <v>3373</v>
      </c>
      <c r="J884" t="s">
        <v>2146</v>
      </c>
      <c r="K884" t="s">
        <v>3414</v>
      </c>
    </row>
    <row r="885" spans="1:11">
      <c r="A885" t="s">
        <v>11</v>
      </c>
      <c r="B885" t="str">
        <f t="shared" si="13"/>
        <v>2.1.1.1.0103101551905</v>
      </c>
      <c r="C885" s="40" t="str">
        <f>_xlfn.XLOOKUP(A885,ctas[Tipo Empleado],ctas[cta])</f>
        <v>2.1.1.1.01</v>
      </c>
      <c r="D885" s="4" t="s">
        <v>2375</v>
      </c>
      <c r="E885" t="s">
        <v>714</v>
      </c>
      <c r="F885" t="s">
        <v>8</v>
      </c>
      <c r="G885" t="s">
        <v>705</v>
      </c>
      <c r="H885" t="s">
        <v>1758</v>
      </c>
      <c r="I885" t="s">
        <v>3373</v>
      </c>
      <c r="J885" t="s">
        <v>2146</v>
      </c>
      <c r="K885" t="s">
        <v>3414</v>
      </c>
    </row>
    <row r="886" spans="1:11">
      <c r="A886" t="s">
        <v>11</v>
      </c>
      <c r="B886" t="str">
        <f t="shared" si="13"/>
        <v>2.1.1.1.0103101552739</v>
      </c>
      <c r="C886" s="40" t="str">
        <f>_xlfn.XLOOKUP(A886,ctas[Tipo Empleado],ctas[cta])</f>
        <v>2.1.1.1.01</v>
      </c>
      <c r="D886" s="4" t="s">
        <v>2774</v>
      </c>
      <c r="E886" t="s">
        <v>21</v>
      </c>
      <c r="F886" t="s">
        <v>22</v>
      </c>
      <c r="G886" t="s">
        <v>18</v>
      </c>
      <c r="H886" t="s">
        <v>1798</v>
      </c>
      <c r="I886" t="s">
        <v>3372</v>
      </c>
      <c r="J886" t="s">
        <v>2146</v>
      </c>
      <c r="K886" t="s">
        <v>3414</v>
      </c>
    </row>
    <row r="887" spans="1:11">
      <c r="A887" t="s">
        <v>11</v>
      </c>
      <c r="B887" t="str">
        <f t="shared" si="13"/>
        <v>2.1.1.1.0103101598864</v>
      </c>
      <c r="C887" s="40" t="str">
        <f>_xlfn.XLOOKUP(A887,ctas[Tipo Empleado],ctas[cta])</f>
        <v>2.1.1.1.01</v>
      </c>
      <c r="D887" s="4" t="s">
        <v>2611</v>
      </c>
      <c r="E887" t="s">
        <v>486</v>
      </c>
      <c r="F887" t="s">
        <v>134</v>
      </c>
      <c r="G887" t="s">
        <v>357</v>
      </c>
      <c r="H887" t="s">
        <v>1738</v>
      </c>
      <c r="I887" t="s">
        <v>3372</v>
      </c>
      <c r="J887" t="s">
        <v>2146</v>
      </c>
      <c r="K887" t="s">
        <v>3414</v>
      </c>
    </row>
    <row r="888" spans="1:11">
      <c r="A888" t="s">
        <v>11</v>
      </c>
      <c r="B888" t="str">
        <f t="shared" si="13"/>
        <v>2.1.1.1.0103101630675</v>
      </c>
      <c r="C888" s="40" t="str">
        <f>_xlfn.XLOOKUP(A888,ctas[Tipo Empleado],ctas[cta])</f>
        <v>2.1.1.1.01</v>
      </c>
      <c r="D888" s="4" t="s">
        <v>2920</v>
      </c>
      <c r="E888" t="s">
        <v>788</v>
      </c>
      <c r="F888" t="s">
        <v>134</v>
      </c>
      <c r="G888" t="s">
        <v>760</v>
      </c>
      <c r="H888" t="s">
        <v>1743</v>
      </c>
      <c r="I888" t="s">
        <v>3372</v>
      </c>
      <c r="J888" t="s">
        <v>2146</v>
      </c>
      <c r="K888" t="s">
        <v>3414</v>
      </c>
    </row>
    <row r="889" spans="1:11">
      <c r="A889" t="s">
        <v>11</v>
      </c>
      <c r="B889" t="str">
        <f t="shared" si="13"/>
        <v>2.1.1.1.0103101855355</v>
      </c>
      <c r="C889" s="40" t="str">
        <f>_xlfn.XLOOKUP(A889,ctas[Tipo Empleado],ctas[cta])</f>
        <v>2.1.1.1.01</v>
      </c>
      <c r="D889" s="4" t="s">
        <v>2902</v>
      </c>
      <c r="E889" t="s">
        <v>59</v>
      </c>
      <c r="F889" t="s">
        <v>8</v>
      </c>
      <c r="G889" t="s">
        <v>18</v>
      </c>
      <c r="H889" t="s">
        <v>1798</v>
      </c>
      <c r="I889" t="s">
        <v>3373</v>
      </c>
      <c r="J889" t="s">
        <v>2146</v>
      </c>
      <c r="K889" t="s">
        <v>3414</v>
      </c>
    </row>
    <row r="890" spans="1:11">
      <c r="A890" t="s">
        <v>11</v>
      </c>
      <c r="B890" t="str">
        <f t="shared" si="13"/>
        <v>2.1.1.1.0103101881310</v>
      </c>
      <c r="C890" s="40" t="str">
        <f>_xlfn.XLOOKUP(A890,ctas[Tipo Empleado],ctas[cta])</f>
        <v>2.1.1.1.01</v>
      </c>
      <c r="D890" s="4" t="s">
        <v>2823</v>
      </c>
      <c r="E890" t="s">
        <v>1243</v>
      </c>
      <c r="F890" t="s">
        <v>30</v>
      </c>
      <c r="G890" t="s">
        <v>76</v>
      </c>
      <c r="H890" t="s">
        <v>1753</v>
      </c>
      <c r="I890" t="s">
        <v>3372</v>
      </c>
      <c r="J890" t="s">
        <v>2146</v>
      </c>
      <c r="K890" t="s">
        <v>3414</v>
      </c>
    </row>
    <row r="891" spans="1:11">
      <c r="A891" t="s">
        <v>11</v>
      </c>
      <c r="B891" t="str">
        <f t="shared" si="13"/>
        <v>2.1.1.1.0103101939555</v>
      </c>
      <c r="C891" s="40" t="str">
        <f>_xlfn.XLOOKUP(A891,ctas[Tipo Empleado],ctas[cta])</f>
        <v>2.1.1.1.01</v>
      </c>
      <c r="D891" s="4" t="s">
        <v>2893</v>
      </c>
      <c r="E891" t="s">
        <v>51</v>
      </c>
      <c r="F891" t="s">
        <v>52</v>
      </c>
      <c r="G891" t="s">
        <v>18</v>
      </c>
      <c r="H891" t="s">
        <v>1798</v>
      </c>
      <c r="I891" t="s">
        <v>3372</v>
      </c>
      <c r="J891" t="s">
        <v>11</v>
      </c>
      <c r="K891" t="s">
        <v>3414</v>
      </c>
    </row>
    <row r="892" spans="1:11">
      <c r="A892" t="s">
        <v>11</v>
      </c>
      <c r="B892" t="str">
        <f t="shared" si="13"/>
        <v>2.1.1.1.0103101942286</v>
      </c>
      <c r="C892" s="40" t="str">
        <f>_xlfn.XLOOKUP(A892,ctas[Tipo Empleado],ctas[cta])</f>
        <v>2.1.1.1.01</v>
      </c>
      <c r="D892" s="4" t="s">
        <v>2807</v>
      </c>
      <c r="E892" t="s">
        <v>770</v>
      </c>
      <c r="F892" t="s">
        <v>134</v>
      </c>
      <c r="G892" t="s">
        <v>760</v>
      </c>
      <c r="H892" t="s">
        <v>1743</v>
      </c>
      <c r="I892" t="s">
        <v>3372</v>
      </c>
      <c r="J892" t="s">
        <v>2146</v>
      </c>
      <c r="K892" t="s">
        <v>3414</v>
      </c>
    </row>
    <row r="893" spans="1:11">
      <c r="A893" t="s">
        <v>11</v>
      </c>
      <c r="B893" t="str">
        <f t="shared" si="13"/>
        <v>2.1.1.1.0103102002692</v>
      </c>
      <c r="C893" s="40" t="str">
        <f>_xlfn.XLOOKUP(A893,ctas[Tipo Empleado],ctas[cta])</f>
        <v>2.1.1.1.01</v>
      </c>
      <c r="D893" s="4" t="s">
        <v>2903</v>
      </c>
      <c r="E893" t="s">
        <v>784</v>
      </c>
      <c r="F893" t="s">
        <v>8</v>
      </c>
      <c r="G893" t="s">
        <v>760</v>
      </c>
      <c r="H893" t="s">
        <v>1743</v>
      </c>
      <c r="I893" t="s">
        <v>3373</v>
      </c>
      <c r="J893" t="s">
        <v>2146</v>
      </c>
      <c r="K893" t="s">
        <v>3414</v>
      </c>
    </row>
    <row r="894" spans="1:11">
      <c r="A894" t="s">
        <v>11</v>
      </c>
      <c r="B894" t="str">
        <f t="shared" si="13"/>
        <v>2.1.1.1.0103102006214</v>
      </c>
      <c r="C894" s="40" t="str">
        <f>_xlfn.XLOOKUP(A894,ctas[Tipo Empleado],ctas[cta])</f>
        <v>2.1.1.1.01</v>
      </c>
      <c r="D894" s="4" t="s">
        <v>2958</v>
      </c>
      <c r="E894" t="s">
        <v>1307</v>
      </c>
      <c r="F894" t="s">
        <v>56</v>
      </c>
      <c r="G894" t="s">
        <v>760</v>
      </c>
      <c r="H894" t="s">
        <v>1743</v>
      </c>
      <c r="I894" t="s">
        <v>3373</v>
      </c>
      <c r="J894" t="s">
        <v>11</v>
      </c>
      <c r="K894" t="s">
        <v>3414</v>
      </c>
    </row>
    <row r="895" spans="1:11">
      <c r="A895" t="s">
        <v>11</v>
      </c>
      <c r="B895" t="str">
        <f t="shared" si="13"/>
        <v>2.1.1.1.0103102027665</v>
      </c>
      <c r="C895" s="40" t="str">
        <f>_xlfn.XLOOKUP(A895,ctas[Tipo Empleado],ctas[cta])</f>
        <v>2.1.1.1.01</v>
      </c>
      <c r="D895" s="4" t="s">
        <v>2896</v>
      </c>
      <c r="E895" t="s">
        <v>783</v>
      </c>
      <c r="F895" t="s">
        <v>260</v>
      </c>
      <c r="G895" t="s">
        <v>760</v>
      </c>
      <c r="H895" t="s">
        <v>1743</v>
      </c>
      <c r="I895" t="s">
        <v>3372</v>
      </c>
      <c r="J895" t="s">
        <v>11</v>
      </c>
      <c r="K895" t="s">
        <v>3414</v>
      </c>
    </row>
    <row r="896" spans="1:11">
      <c r="A896" t="s">
        <v>11</v>
      </c>
      <c r="B896" t="str">
        <f t="shared" si="13"/>
        <v>2.1.1.1.0103102156621</v>
      </c>
      <c r="C896" s="40" t="str">
        <f>_xlfn.XLOOKUP(A896,ctas[Tipo Empleado],ctas[cta])</f>
        <v>2.1.1.1.01</v>
      </c>
      <c r="D896" s="4" t="s">
        <v>2870</v>
      </c>
      <c r="E896" t="s">
        <v>41</v>
      </c>
      <c r="F896" t="s">
        <v>24</v>
      </c>
      <c r="G896" t="s">
        <v>18</v>
      </c>
      <c r="H896" t="s">
        <v>1798</v>
      </c>
      <c r="I896" t="s">
        <v>3372</v>
      </c>
      <c r="J896" t="s">
        <v>11</v>
      </c>
      <c r="K896" t="s">
        <v>3414</v>
      </c>
    </row>
    <row r="897" spans="1:11">
      <c r="A897" t="s">
        <v>11</v>
      </c>
      <c r="B897" t="str">
        <f t="shared" si="13"/>
        <v>2.1.1.1.0103102165838</v>
      </c>
      <c r="C897" s="40" t="str">
        <f>_xlfn.XLOOKUP(A897,ctas[Tipo Empleado],ctas[cta])</f>
        <v>2.1.1.1.01</v>
      </c>
      <c r="D897" s="4" t="s">
        <v>1594</v>
      </c>
      <c r="E897" t="s">
        <v>37</v>
      </c>
      <c r="F897" t="s">
        <v>38</v>
      </c>
      <c r="G897" t="s">
        <v>18</v>
      </c>
      <c r="H897" t="s">
        <v>1798</v>
      </c>
      <c r="I897" t="s">
        <v>3372</v>
      </c>
      <c r="J897" t="s">
        <v>39</v>
      </c>
      <c r="K897" t="s">
        <v>1594</v>
      </c>
    </row>
    <row r="898" spans="1:11">
      <c r="A898" t="s">
        <v>11</v>
      </c>
      <c r="B898" t="str">
        <f t="shared" si="13"/>
        <v>2.1.1.1.0103102243155</v>
      </c>
      <c r="C898" s="40" t="str">
        <f>_xlfn.XLOOKUP(A898,ctas[Tipo Empleado],ctas[cta])</f>
        <v>2.1.1.1.01</v>
      </c>
      <c r="D898" s="4" t="s">
        <v>2868</v>
      </c>
      <c r="E898" t="s">
        <v>40</v>
      </c>
      <c r="F898" t="s">
        <v>27</v>
      </c>
      <c r="G898" t="s">
        <v>18</v>
      </c>
      <c r="H898" t="s">
        <v>1798</v>
      </c>
      <c r="I898" t="s">
        <v>3372</v>
      </c>
      <c r="J898" t="s">
        <v>2146</v>
      </c>
      <c r="K898" t="s">
        <v>3414</v>
      </c>
    </row>
    <row r="899" spans="1:11">
      <c r="A899" t="s">
        <v>11</v>
      </c>
      <c r="B899" t="str">
        <f t="shared" ref="B899:B962" si="14">C899&amp;D899</f>
        <v>2.1.1.1.0103102432857</v>
      </c>
      <c r="C899" s="40" t="str">
        <f>_xlfn.XLOOKUP(A899,ctas[Tipo Empleado],ctas[cta])</f>
        <v>2.1.1.1.01</v>
      </c>
      <c r="D899" s="4" t="s">
        <v>1608</v>
      </c>
      <c r="E899" t="s">
        <v>60</v>
      </c>
      <c r="F899" t="s">
        <v>61</v>
      </c>
      <c r="G899" t="s">
        <v>18</v>
      </c>
      <c r="H899" t="s">
        <v>1798</v>
      </c>
      <c r="I899" t="s">
        <v>3373</v>
      </c>
      <c r="J899" t="s">
        <v>39</v>
      </c>
      <c r="K899" t="s">
        <v>1608</v>
      </c>
    </row>
    <row r="900" spans="1:11">
      <c r="A900" t="s">
        <v>11</v>
      </c>
      <c r="B900" t="str">
        <f t="shared" si="14"/>
        <v>2.1.1.1.0103102438540</v>
      </c>
      <c r="C900" s="40" t="str">
        <f>_xlfn.XLOOKUP(A900,ctas[Tipo Empleado],ctas[cta])</f>
        <v>2.1.1.1.01</v>
      </c>
      <c r="D900" s="4" t="s">
        <v>2843</v>
      </c>
      <c r="E900" t="s">
        <v>31</v>
      </c>
      <c r="F900" t="s">
        <v>32</v>
      </c>
      <c r="G900" t="s">
        <v>18</v>
      </c>
      <c r="H900" t="s">
        <v>1798</v>
      </c>
      <c r="I900" t="s">
        <v>3372</v>
      </c>
      <c r="J900" t="s">
        <v>11</v>
      </c>
      <c r="K900" t="s">
        <v>3414</v>
      </c>
    </row>
    <row r="901" spans="1:11">
      <c r="A901" t="s">
        <v>11</v>
      </c>
      <c r="B901" t="str">
        <f t="shared" si="14"/>
        <v>2.1.1.1.0103102510140</v>
      </c>
      <c r="C901" s="40" t="str">
        <f>_xlfn.XLOOKUP(A901,ctas[Tipo Empleado],ctas[cta])</f>
        <v>2.1.1.1.01</v>
      </c>
      <c r="D901" s="4" t="s">
        <v>1575</v>
      </c>
      <c r="E901" t="s">
        <v>764</v>
      </c>
      <c r="F901" t="s">
        <v>8</v>
      </c>
      <c r="G901" t="s">
        <v>760</v>
      </c>
      <c r="H901" t="s">
        <v>1743</v>
      </c>
      <c r="I901" t="s">
        <v>3373</v>
      </c>
      <c r="J901" t="s">
        <v>39</v>
      </c>
      <c r="K901" t="s">
        <v>1575</v>
      </c>
    </row>
    <row r="902" spans="1:11">
      <c r="A902" t="s">
        <v>11</v>
      </c>
      <c r="B902" t="str">
        <f t="shared" si="14"/>
        <v>2.1.1.1.0103102751074</v>
      </c>
      <c r="C902" s="40" t="str">
        <f>_xlfn.XLOOKUP(A902,ctas[Tipo Empleado],ctas[cta])</f>
        <v>2.1.1.1.01</v>
      </c>
      <c r="D902" s="4" t="s">
        <v>2864</v>
      </c>
      <c r="E902" t="s">
        <v>777</v>
      </c>
      <c r="F902" t="s">
        <v>30</v>
      </c>
      <c r="G902" t="s">
        <v>760</v>
      </c>
      <c r="H902" t="s">
        <v>1743</v>
      </c>
      <c r="I902" t="s">
        <v>3372</v>
      </c>
      <c r="J902" t="s">
        <v>2146</v>
      </c>
      <c r="K902" t="s">
        <v>3414</v>
      </c>
    </row>
    <row r="903" spans="1:11">
      <c r="A903" t="s">
        <v>11</v>
      </c>
      <c r="B903" t="str">
        <f t="shared" si="14"/>
        <v>2.1.1.1.0103102784380</v>
      </c>
      <c r="C903" s="40" t="str">
        <f>_xlfn.XLOOKUP(A903,ctas[Tipo Empleado],ctas[cta])</f>
        <v>2.1.1.1.01</v>
      </c>
      <c r="D903" s="4" t="s">
        <v>2763</v>
      </c>
      <c r="E903" t="s">
        <v>761</v>
      </c>
      <c r="F903" t="s">
        <v>62</v>
      </c>
      <c r="G903" t="s">
        <v>760</v>
      </c>
      <c r="H903" t="s">
        <v>1743</v>
      </c>
      <c r="I903" t="s">
        <v>3373</v>
      </c>
      <c r="J903" t="s">
        <v>11</v>
      </c>
      <c r="K903" t="s">
        <v>3414</v>
      </c>
    </row>
    <row r="904" spans="1:11">
      <c r="A904" t="s">
        <v>11</v>
      </c>
      <c r="B904" t="str">
        <f t="shared" si="14"/>
        <v>2.1.1.1.0103102792870</v>
      </c>
      <c r="C904" s="40" t="str">
        <f>_xlfn.XLOOKUP(A904,ctas[Tipo Empleado],ctas[cta])</f>
        <v>2.1.1.1.01</v>
      </c>
      <c r="D904" s="4" t="s">
        <v>2839</v>
      </c>
      <c r="E904" t="s">
        <v>775</v>
      </c>
      <c r="F904" t="s">
        <v>8</v>
      </c>
      <c r="G904" t="s">
        <v>760</v>
      </c>
      <c r="H904" t="s">
        <v>1743</v>
      </c>
      <c r="I904" t="s">
        <v>3373</v>
      </c>
      <c r="J904" t="s">
        <v>2146</v>
      </c>
      <c r="K904" t="s">
        <v>3414</v>
      </c>
    </row>
    <row r="905" spans="1:11">
      <c r="A905" t="s">
        <v>11</v>
      </c>
      <c r="B905" t="str">
        <f t="shared" si="14"/>
        <v>2.1.1.1.0103102856477</v>
      </c>
      <c r="C905" s="40" t="str">
        <f>_xlfn.XLOOKUP(A905,ctas[Tipo Empleado],ctas[cta])</f>
        <v>2.1.1.1.01</v>
      </c>
      <c r="D905" s="4" t="s">
        <v>2744</v>
      </c>
      <c r="E905" t="s">
        <v>699</v>
      </c>
      <c r="F905" t="s">
        <v>8</v>
      </c>
      <c r="G905" t="s">
        <v>2051</v>
      </c>
      <c r="H905" t="s">
        <v>1746</v>
      </c>
      <c r="I905" t="s">
        <v>3373</v>
      </c>
      <c r="J905" t="s">
        <v>2146</v>
      </c>
      <c r="K905" t="s">
        <v>3414</v>
      </c>
    </row>
    <row r="906" spans="1:11">
      <c r="A906" t="s">
        <v>11</v>
      </c>
      <c r="B906" t="str">
        <f t="shared" si="14"/>
        <v>2.1.1.1.0103102932021</v>
      </c>
      <c r="C906" s="40" t="str">
        <f>_xlfn.XLOOKUP(A906,ctas[Tipo Empleado],ctas[cta])</f>
        <v>2.1.1.1.01</v>
      </c>
      <c r="D906" s="4" t="s">
        <v>2860</v>
      </c>
      <c r="E906" t="s">
        <v>35</v>
      </c>
      <c r="F906" t="s">
        <v>36</v>
      </c>
      <c r="G906" t="s">
        <v>18</v>
      </c>
      <c r="H906" t="s">
        <v>1798</v>
      </c>
      <c r="I906" t="s">
        <v>3372</v>
      </c>
      <c r="J906" t="s">
        <v>11</v>
      </c>
      <c r="K906" t="s">
        <v>3414</v>
      </c>
    </row>
    <row r="907" spans="1:11">
      <c r="A907" t="s">
        <v>11</v>
      </c>
      <c r="B907" t="str">
        <f t="shared" si="14"/>
        <v>2.1.1.1.0103102941071</v>
      </c>
      <c r="C907" s="40" t="str">
        <f>_xlfn.XLOOKUP(A907,ctas[Tipo Empleado],ctas[cta])</f>
        <v>2.1.1.1.01</v>
      </c>
      <c r="D907" s="4" t="s">
        <v>2948</v>
      </c>
      <c r="E907" t="s">
        <v>796</v>
      </c>
      <c r="F907" t="s">
        <v>797</v>
      </c>
      <c r="G907" t="s">
        <v>760</v>
      </c>
      <c r="H907" t="s">
        <v>1743</v>
      </c>
      <c r="I907" t="s">
        <v>3372</v>
      </c>
      <c r="J907" t="s">
        <v>11</v>
      </c>
      <c r="K907" t="s">
        <v>3414</v>
      </c>
    </row>
    <row r="908" spans="1:11">
      <c r="A908" t="s">
        <v>11</v>
      </c>
      <c r="B908" t="str">
        <f t="shared" si="14"/>
        <v>2.1.1.1.0103102990110</v>
      </c>
      <c r="C908" s="40" t="str">
        <f>_xlfn.XLOOKUP(A908,ctas[Tipo Empleado],ctas[cta])</f>
        <v>2.1.1.1.01</v>
      </c>
      <c r="D908" s="4" t="s">
        <v>1621</v>
      </c>
      <c r="E908" t="s">
        <v>67</v>
      </c>
      <c r="F908" t="s">
        <v>8</v>
      </c>
      <c r="G908" t="s">
        <v>18</v>
      </c>
      <c r="H908" t="s">
        <v>1798</v>
      </c>
      <c r="I908" t="s">
        <v>3373</v>
      </c>
      <c r="J908" t="s">
        <v>39</v>
      </c>
      <c r="K908" t="s">
        <v>1621</v>
      </c>
    </row>
    <row r="909" spans="1:11">
      <c r="A909" t="s">
        <v>11</v>
      </c>
      <c r="B909" t="str">
        <f t="shared" si="14"/>
        <v>2.1.1.1.0103103062786</v>
      </c>
      <c r="C909" s="40" t="str">
        <f>_xlfn.XLOOKUP(A909,ctas[Tipo Empleado],ctas[cta])</f>
        <v>2.1.1.1.01</v>
      </c>
      <c r="D909" s="4" t="s">
        <v>2811</v>
      </c>
      <c r="E909" t="s">
        <v>26</v>
      </c>
      <c r="F909" t="s">
        <v>27</v>
      </c>
      <c r="G909" t="s">
        <v>18</v>
      </c>
      <c r="H909" t="s">
        <v>1798</v>
      </c>
      <c r="I909" t="s">
        <v>3372</v>
      </c>
      <c r="J909" t="s">
        <v>2146</v>
      </c>
      <c r="K909" t="s">
        <v>3414</v>
      </c>
    </row>
    <row r="910" spans="1:11">
      <c r="A910" t="s">
        <v>11</v>
      </c>
      <c r="B910" t="str">
        <f t="shared" si="14"/>
        <v>2.1.1.1.0103103104281</v>
      </c>
      <c r="C910" s="40" t="str">
        <f>_xlfn.XLOOKUP(A910,ctas[Tipo Empleado],ctas[cta])</f>
        <v>2.1.1.1.01</v>
      </c>
      <c r="D910" s="4" t="s">
        <v>2867</v>
      </c>
      <c r="E910" t="s">
        <v>778</v>
      </c>
      <c r="F910" t="s">
        <v>134</v>
      </c>
      <c r="G910" t="s">
        <v>760</v>
      </c>
      <c r="H910" t="s">
        <v>1743</v>
      </c>
      <c r="I910" t="s">
        <v>3372</v>
      </c>
      <c r="J910" t="s">
        <v>2146</v>
      </c>
      <c r="K910" t="s">
        <v>3414</v>
      </c>
    </row>
    <row r="911" spans="1:11">
      <c r="A911" t="s">
        <v>11</v>
      </c>
      <c r="B911" t="str">
        <f t="shared" si="14"/>
        <v>2.1.1.1.0103103151944</v>
      </c>
      <c r="C911" s="40" t="str">
        <f>_xlfn.XLOOKUP(A911,ctas[Tipo Empleado],ctas[cta])</f>
        <v>2.1.1.1.01</v>
      </c>
      <c r="D911" s="4" t="s">
        <v>2202</v>
      </c>
      <c r="E911" t="s">
        <v>1666</v>
      </c>
      <c r="F911" t="s">
        <v>32</v>
      </c>
      <c r="G911" t="s">
        <v>2057</v>
      </c>
      <c r="H911" t="s">
        <v>1745</v>
      </c>
      <c r="I911" t="s">
        <v>3373</v>
      </c>
      <c r="J911" t="s">
        <v>11</v>
      </c>
      <c r="K911" t="s">
        <v>3414</v>
      </c>
    </row>
    <row r="912" spans="1:11">
      <c r="A912" t="s">
        <v>11</v>
      </c>
      <c r="B912" t="str">
        <f t="shared" si="14"/>
        <v>2.1.1.1.0103103189886</v>
      </c>
      <c r="C912" s="40" t="str">
        <f>_xlfn.XLOOKUP(A912,ctas[Tipo Empleado],ctas[cta])</f>
        <v>2.1.1.1.01</v>
      </c>
      <c r="D912" s="4" t="s">
        <v>2894</v>
      </c>
      <c r="E912" t="s">
        <v>781</v>
      </c>
      <c r="F912" t="s">
        <v>506</v>
      </c>
      <c r="G912" t="s">
        <v>760</v>
      </c>
      <c r="H912" t="s">
        <v>1743</v>
      </c>
      <c r="I912" t="s">
        <v>3373</v>
      </c>
      <c r="J912" t="s">
        <v>11</v>
      </c>
      <c r="K912" t="s">
        <v>3414</v>
      </c>
    </row>
    <row r="913" spans="1:11">
      <c r="A913" t="s">
        <v>11</v>
      </c>
      <c r="B913" t="str">
        <f t="shared" si="14"/>
        <v>2.1.1.1.0103103220020</v>
      </c>
      <c r="C913" s="40" t="str">
        <f>_xlfn.XLOOKUP(A913,ctas[Tipo Empleado],ctas[cta])</f>
        <v>2.1.1.1.01</v>
      </c>
      <c r="D913" s="4" t="s">
        <v>1614</v>
      </c>
      <c r="E913" t="s">
        <v>786</v>
      </c>
      <c r="F913" t="s">
        <v>36</v>
      </c>
      <c r="G913" t="s">
        <v>760</v>
      </c>
      <c r="H913" t="s">
        <v>1743</v>
      </c>
      <c r="I913" t="s">
        <v>3372</v>
      </c>
      <c r="J913" t="s">
        <v>39</v>
      </c>
      <c r="K913" t="s">
        <v>1614</v>
      </c>
    </row>
    <row r="914" spans="1:11">
      <c r="A914" t="s">
        <v>11</v>
      </c>
      <c r="B914" t="str">
        <f t="shared" si="14"/>
        <v>2.1.1.1.0103103248922</v>
      </c>
      <c r="C914" s="40" t="str">
        <f>_xlfn.XLOOKUP(A914,ctas[Tipo Empleado],ctas[cta])</f>
        <v>2.1.1.1.01</v>
      </c>
      <c r="D914" s="4" t="s">
        <v>2802</v>
      </c>
      <c r="E914" t="s">
        <v>1333</v>
      </c>
      <c r="F914" t="s">
        <v>1334</v>
      </c>
      <c r="G914" t="s">
        <v>18</v>
      </c>
      <c r="H914" t="s">
        <v>1798</v>
      </c>
      <c r="I914" t="s">
        <v>3372</v>
      </c>
      <c r="J914" t="s">
        <v>11</v>
      </c>
      <c r="K914" t="s">
        <v>3414</v>
      </c>
    </row>
    <row r="915" spans="1:11">
      <c r="A915" t="s">
        <v>11</v>
      </c>
      <c r="B915" t="str">
        <f t="shared" si="14"/>
        <v>2.1.1.1.0103103268680</v>
      </c>
      <c r="C915" s="40" t="str">
        <f>_xlfn.XLOOKUP(A915,ctas[Tipo Empleado],ctas[cta])</f>
        <v>2.1.1.1.01</v>
      </c>
      <c r="D915" s="4" t="s">
        <v>2955</v>
      </c>
      <c r="E915" t="s">
        <v>2125</v>
      </c>
      <c r="F915" t="s">
        <v>8</v>
      </c>
      <c r="G915" t="s">
        <v>18</v>
      </c>
      <c r="H915" t="s">
        <v>1798</v>
      </c>
      <c r="I915" t="s">
        <v>3373</v>
      </c>
      <c r="J915" t="s">
        <v>2146</v>
      </c>
      <c r="K915" t="s">
        <v>3414</v>
      </c>
    </row>
    <row r="916" spans="1:11">
      <c r="A916" t="s">
        <v>11</v>
      </c>
      <c r="B916" t="str">
        <f t="shared" si="14"/>
        <v>2.1.1.1.0103103410308</v>
      </c>
      <c r="C916" s="40" t="str">
        <f>_xlfn.XLOOKUP(A916,ctas[Tipo Empleado],ctas[cta])</f>
        <v>2.1.1.1.01</v>
      </c>
      <c r="D916" s="4" t="s">
        <v>2805</v>
      </c>
      <c r="E916" t="s">
        <v>1347</v>
      </c>
      <c r="F916" t="s">
        <v>497</v>
      </c>
      <c r="G916" t="s">
        <v>760</v>
      </c>
      <c r="H916" t="s">
        <v>1743</v>
      </c>
      <c r="I916" t="s">
        <v>3372</v>
      </c>
      <c r="J916" t="s">
        <v>2146</v>
      </c>
      <c r="K916" t="s">
        <v>3414</v>
      </c>
    </row>
    <row r="917" spans="1:11">
      <c r="A917" t="s">
        <v>11</v>
      </c>
      <c r="B917" t="str">
        <f t="shared" si="14"/>
        <v>2.1.1.1.0103103779710</v>
      </c>
      <c r="C917" s="40" t="str">
        <f>_xlfn.XLOOKUP(A917,ctas[Tipo Empleado],ctas[cta])</f>
        <v>2.1.1.1.01</v>
      </c>
      <c r="D917" s="4" t="s">
        <v>2652</v>
      </c>
      <c r="E917" t="s">
        <v>679</v>
      </c>
      <c r="F917" t="s">
        <v>192</v>
      </c>
      <c r="G917" t="s">
        <v>2051</v>
      </c>
      <c r="H917" t="s">
        <v>1746</v>
      </c>
      <c r="I917" t="s">
        <v>3373</v>
      </c>
      <c r="J917" t="s">
        <v>11</v>
      </c>
      <c r="K917" t="s">
        <v>3414</v>
      </c>
    </row>
    <row r="918" spans="1:11">
      <c r="A918" t="s">
        <v>11</v>
      </c>
      <c r="B918" t="str">
        <f t="shared" si="14"/>
        <v>2.1.1.1.0103103846006</v>
      </c>
      <c r="C918" s="40" t="str">
        <f>_xlfn.XLOOKUP(A918,ctas[Tipo Empleado],ctas[cta])</f>
        <v>2.1.1.1.01</v>
      </c>
      <c r="D918" s="4" t="s">
        <v>2636</v>
      </c>
      <c r="E918" t="s">
        <v>511</v>
      </c>
      <c r="F918" t="s">
        <v>134</v>
      </c>
      <c r="G918" t="s">
        <v>357</v>
      </c>
      <c r="H918" t="s">
        <v>1738</v>
      </c>
      <c r="I918" t="s">
        <v>3372</v>
      </c>
      <c r="J918" t="s">
        <v>2146</v>
      </c>
      <c r="K918" t="s">
        <v>3414</v>
      </c>
    </row>
    <row r="919" spans="1:11">
      <c r="A919" t="s">
        <v>11</v>
      </c>
      <c r="B919" t="str">
        <f t="shared" si="14"/>
        <v>2.1.1.1.0103103852715</v>
      </c>
      <c r="C919" s="40" t="str">
        <f>_xlfn.XLOOKUP(A919,ctas[Tipo Empleado],ctas[cta])</f>
        <v>2.1.1.1.01</v>
      </c>
      <c r="D919" s="4" t="s">
        <v>2945</v>
      </c>
      <c r="E919" t="s">
        <v>1947</v>
      </c>
      <c r="F919" t="s">
        <v>62</v>
      </c>
      <c r="G919" t="s">
        <v>760</v>
      </c>
      <c r="H919" t="s">
        <v>1743</v>
      </c>
      <c r="I919" t="s">
        <v>3373</v>
      </c>
      <c r="J919" t="s">
        <v>11</v>
      </c>
      <c r="K919" t="s">
        <v>3414</v>
      </c>
    </row>
    <row r="920" spans="1:11">
      <c r="A920" t="s">
        <v>11</v>
      </c>
      <c r="B920" t="str">
        <f t="shared" si="14"/>
        <v>2.1.1.1.0103103890871</v>
      </c>
      <c r="C920" s="40" t="str">
        <f>_xlfn.XLOOKUP(A920,ctas[Tipo Empleado],ctas[cta])</f>
        <v>2.1.1.1.01</v>
      </c>
      <c r="D920" s="4" t="s">
        <v>2604</v>
      </c>
      <c r="E920" t="s">
        <v>484</v>
      </c>
      <c r="F920" t="s">
        <v>98</v>
      </c>
      <c r="G920" t="s">
        <v>357</v>
      </c>
      <c r="H920" t="s">
        <v>1738</v>
      </c>
      <c r="I920" t="s">
        <v>3372</v>
      </c>
      <c r="J920" t="s">
        <v>2146</v>
      </c>
      <c r="K920" t="s">
        <v>3414</v>
      </c>
    </row>
    <row r="921" spans="1:11">
      <c r="A921" t="s">
        <v>11</v>
      </c>
      <c r="B921" t="str">
        <f t="shared" si="14"/>
        <v>2.1.1.1.0103103897793</v>
      </c>
      <c r="C921" s="40" t="str">
        <f>_xlfn.XLOOKUP(A921,ctas[Tipo Empleado],ctas[cta])</f>
        <v>2.1.1.1.01</v>
      </c>
      <c r="D921" s="4" t="s">
        <v>2571</v>
      </c>
      <c r="E921" t="s">
        <v>456</v>
      </c>
      <c r="F921" t="s">
        <v>457</v>
      </c>
      <c r="G921" t="s">
        <v>357</v>
      </c>
      <c r="H921" t="s">
        <v>1738</v>
      </c>
      <c r="I921" t="s">
        <v>3372</v>
      </c>
      <c r="J921" t="s">
        <v>11</v>
      </c>
      <c r="K921" t="s">
        <v>3414</v>
      </c>
    </row>
    <row r="922" spans="1:11">
      <c r="A922" t="s">
        <v>11</v>
      </c>
      <c r="B922" t="str">
        <f t="shared" si="14"/>
        <v>2.1.1.1.0103104056563</v>
      </c>
      <c r="C922" s="40" t="str">
        <f>_xlfn.XLOOKUP(A922,ctas[Tipo Empleado],ctas[cta])</f>
        <v>2.1.1.1.01</v>
      </c>
      <c r="D922" s="4" t="s">
        <v>1591</v>
      </c>
      <c r="E922" t="s">
        <v>776</v>
      </c>
      <c r="F922" t="s">
        <v>148</v>
      </c>
      <c r="G922" t="s">
        <v>760</v>
      </c>
      <c r="H922" t="s">
        <v>1743</v>
      </c>
      <c r="I922" t="s">
        <v>3373</v>
      </c>
      <c r="J922" t="s">
        <v>39</v>
      </c>
      <c r="K922" t="s">
        <v>1591</v>
      </c>
    </row>
    <row r="923" spans="1:11">
      <c r="A923" t="s">
        <v>11</v>
      </c>
      <c r="B923" t="str">
        <f t="shared" si="14"/>
        <v>2.1.1.1.0103104083112</v>
      </c>
      <c r="C923" s="40" t="str">
        <f>_xlfn.XLOOKUP(A923,ctas[Tipo Empleado],ctas[cta])</f>
        <v>2.1.1.1.01</v>
      </c>
      <c r="D923" s="4" t="s">
        <v>2399</v>
      </c>
      <c r="E923" t="s">
        <v>1271</v>
      </c>
      <c r="F923" t="s">
        <v>808</v>
      </c>
      <c r="G923" t="s">
        <v>1163</v>
      </c>
      <c r="H923" t="s">
        <v>1748</v>
      </c>
      <c r="I923" t="s">
        <v>3372</v>
      </c>
      <c r="J923" t="s">
        <v>152</v>
      </c>
      <c r="K923" t="s">
        <v>3414</v>
      </c>
    </row>
    <row r="924" spans="1:11">
      <c r="A924" t="s">
        <v>11</v>
      </c>
      <c r="B924" t="str">
        <f t="shared" si="14"/>
        <v>2.1.1.1.0103104092030</v>
      </c>
      <c r="C924" s="40" t="str">
        <f>_xlfn.XLOOKUP(A924,ctas[Tipo Empleado],ctas[cta])</f>
        <v>2.1.1.1.01</v>
      </c>
      <c r="D924" s="4" t="s">
        <v>2654</v>
      </c>
      <c r="E924" t="s">
        <v>531</v>
      </c>
      <c r="F924" t="s">
        <v>8</v>
      </c>
      <c r="G924" t="s">
        <v>357</v>
      </c>
      <c r="H924" t="s">
        <v>1738</v>
      </c>
      <c r="I924" t="s">
        <v>3373</v>
      </c>
      <c r="J924" t="s">
        <v>2146</v>
      </c>
      <c r="K924" t="s">
        <v>3414</v>
      </c>
    </row>
    <row r="925" spans="1:11">
      <c r="A925" t="s">
        <v>11</v>
      </c>
      <c r="B925" t="str">
        <f t="shared" si="14"/>
        <v>2.1.1.1.0103104183649</v>
      </c>
      <c r="C925" s="40" t="str">
        <f>_xlfn.XLOOKUP(A925,ctas[Tipo Empleado],ctas[cta])</f>
        <v>2.1.1.1.01</v>
      </c>
      <c r="D925" s="4" t="s">
        <v>2796</v>
      </c>
      <c r="E925" t="s">
        <v>23</v>
      </c>
      <c r="F925" t="s">
        <v>24</v>
      </c>
      <c r="G925" t="s">
        <v>18</v>
      </c>
      <c r="H925" t="s">
        <v>1798</v>
      </c>
      <c r="I925" t="s">
        <v>3373</v>
      </c>
      <c r="J925" t="s">
        <v>11</v>
      </c>
      <c r="K925" t="s">
        <v>3414</v>
      </c>
    </row>
    <row r="926" spans="1:11">
      <c r="A926" t="s">
        <v>11</v>
      </c>
      <c r="B926" t="str">
        <f t="shared" si="14"/>
        <v>2.1.1.1.0103104329119</v>
      </c>
      <c r="C926" s="40" t="str">
        <f>_xlfn.XLOOKUP(A926,ctas[Tipo Empleado],ctas[cta])</f>
        <v>2.1.1.1.01</v>
      </c>
      <c r="D926" s="4" t="s">
        <v>2834</v>
      </c>
      <c r="E926" t="s">
        <v>771</v>
      </c>
      <c r="F926" t="s">
        <v>30</v>
      </c>
      <c r="G926" t="s">
        <v>760</v>
      </c>
      <c r="H926" t="s">
        <v>1743</v>
      </c>
      <c r="I926" t="s">
        <v>3372</v>
      </c>
      <c r="J926" t="s">
        <v>2146</v>
      </c>
      <c r="K926" t="s">
        <v>3414</v>
      </c>
    </row>
    <row r="927" spans="1:11">
      <c r="A927" t="s">
        <v>11</v>
      </c>
      <c r="B927" t="str">
        <f t="shared" si="14"/>
        <v>2.1.1.1.0103104359397</v>
      </c>
      <c r="C927" s="40" t="str">
        <f>_xlfn.XLOOKUP(A927,ctas[Tipo Empleado],ctas[cta])</f>
        <v>2.1.1.1.01</v>
      </c>
      <c r="D927" s="4" t="s">
        <v>2940</v>
      </c>
      <c r="E927" t="s">
        <v>1946</v>
      </c>
      <c r="F927" t="s">
        <v>62</v>
      </c>
      <c r="G927" t="s">
        <v>760</v>
      </c>
      <c r="H927" t="s">
        <v>1743</v>
      </c>
      <c r="I927" t="s">
        <v>3373</v>
      </c>
      <c r="J927" t="s">
        <v>11</v>
      </c>
      <c r="K927" t="s">
        <v>3414</v>
      </c>
    </row>
    <row r="928" spans="1:11">
      <c r="A928" t="s">
        <v>11</v>
      </c>
      <c r="B928" t="str">
        <f t="shared" si="14"/>
        <v>2.1.1.1.0103104500800</v>
      </c>
      <c r="C928" s="40" t="str">
        <f>_xlfn.XLOOKUP(A928,ctas[Tipo Empleado],ctas[cta])</f>
        <v>2.1.1.1.01</v>
      </c>
      <c r="D928" s="4" t="s">
        <v>2914</v>
      </c>
      <c r="E928" t="s">
        <v>787</v>
      </c>
      <c r="F928" t="s">
        <v>36</v>
      </c>
      <c r="G928" t="s">
        <v>760</v>
      </c>
      <c r="H928" t="s">
        <v>1743</v>
      </c>
      <c r="I928" t="s">
        <v>3372</v>
      </c>
      <c r="J928" t="s">
        <v>11</v>
      </c>
      <c r="K928" t="s">
        <v>3414</v>
      </c>
    </row>
    <row r="929" spans="1:11">
      <c r="A929" t="s">
        <v>11</v>
      </c>
      <c r="B929" t="str">
        <f t="shared" si="14"/>
        <v>2.1.1.1.0103104518166</v>
      </c>
      <c r="C929" s="40" t="str">
        <f>_xlfn.XLOOKUP(A929,ctas[Tipo Empleado],ctas[cta])</f>
        <v>2.1.1.1.01</v>
      </c>
      <c r="D929" s="4" t="s">
        <v>2365</v>
      </c>
      <c r="E929" t="s">
        <v>2126</v>
      </c>
      <c r="F929" t="s">
        <v>421</v>
      </c>
      <c r="G929" t="s">
        <v>705</v>
      </c>
      <c r="H929" t="s">
        <v>1758</v>
      </c>
      <c r="I929" t="s">
        <v>3373</v>
      </c>
      <c r="J929" t="s">
        <v>11</v>
      </c>
      <c r="K929" t="s">
        <v>3414</v>
      </c>
    </row>
    <row r="930" spans="1:11">
      <c r="A930" t="s">
        <v>11</v>
      </c>
      <c r="B930" t="str">
        <f t="shared" si="14"/>
        <v>2.1.1.1.0103104521186</v>
      </c>
      <c r="C930" s="40" t="str">
        <f>_xlfn.XLOOKUP(A930,ctas[Tipo Empleado],ctas[cta])</f>
        <v>2.1.1.1.01</v>
      </c>
      <c r="D930" s="4" t="s">
        <v>2847</v>
      </c>
      <c r="E930" t="s">
        <v>1328</v>
      </c>
      <c r="F930" t="s">
        <v>30</v>
      </c>
      <c r="G930" t="s">
        <v>760</v>
      </c>
      <c r="H930" t="s">
        <v>1743</v>
      </c>
      <c r="I930" t="s">
        <v>3372</v>
      </c>
      <c r="J930" t="s">
        <v>2146</v>
      </c>
      <c r="K930" t="s">
        <v>3414</v>
      </c>
    </row>
    <row r="931" spans="1:11">
      <c r="A931" t="s">
        <v>11</v>
      </c>
      <c r="B931" t="str">
        <f t="shared" si="14"/>
        <v>2.1.1.1.0103104587906</v>
      </c>
      <c r="C931" s="40" t="str">
        <f>_xlfn.XLOOKUP(A931,ctas[Tipo Empleado],ctas[cta])</f>
        <v>2.1.1.1.01</v>
      </c>
      <c r="D931" s="4" t="s">
        <v>2848</v>
      </c>
      <c r="E931" t="s">
        <v>33</v>
      </c>
      <c r="F931" t="s">
        <v>34</v>
      </c>
      <c r="G931" t="s">
        <v>18</v>
      </c>
      <c r="H931" t="s">
        <v>1798</v>
      </c>
      <c r="I931" t="s">
        <v>3373</v>
      </c>
      <c r="J931" t="s">
        <v>11</v>
      </c>
      <c r="K931" t="s">
        <v>3414</v>
      </c>
    </row>
    <row r="932" spans="1:11">
      <c r="A932" t="s">
        <v>11</v>
      </c>
      <c r="B932" t="str">
        <f t="shared" si="14"/>
        <v>2.1.1.1.0103104607829</v>
      </c>
      <c r="C932" s="40" t="str">
        <f>_xlfn.XLOOKUP(A932,ctas[Tipo Empleado],ctas[cta])</f>
        <v>2.1.1.1.01</v>
      </c>
      <c r="D932" s="4" t="s">
        <v>1565</v>
      </c>
      <c r="E932" t="s">
        <v>611</v>
      </c>
      <c r="F932" t="s">
        <v>612</v>
      </c>
      <c r="G932" t="s">
        <v>357</v>
      </c>
      <c r="H932" t="s">
        <v>1738</v>
      </c>
      <c r="I932" t="s">
        <v>3372</v>
      </c>
      <c r="J932" t="s">
        <v>39</v>
      </c>
      <c r="K932" t="s">
        <v>1565</v>
      </c>
    </row>
    <row r="933" spans="1:11">
      <c r="A933" t="s">
        <v>11</v>
      </c>
      <c r="B933" t="str">
        <f t="shared" si="14"/>
        <v>2.1.1.1.0103104776871</v>
      </c>
      <c r="C933" s="40" t="str">
        <f>_xlfn.XLOOKUP(A933,ctas[Tipo Empleado],ctas[cta])</f>
        <v>2.1.1.1.01</v>
      </c>
      <c r="D933" s="4" t="s">
        <v>2880</v>
      </c>
      <c r="E933" t="s">
        <v>1863</v>
      </c>
      <c r="F933" t="s">
        <v>139</v>
      </c>
      <c r="G933" t="s">
        <v>760</v>
      </c>
      <c r="H933" t="s">
        <v>1743</v>
      </c>
      <c r="I933" t="s">
        <v>3372</v>
      </c>
      <c r="J933" t="s">
        <v>2146</v>
      </c>
      <c r="K933" t="s">
        <v>3414</v>
      </c>
    </row>
    <row r="934" spans="1:11">
      <c r="A934" t="s">
        <v>11</v>
      </c>
      <c r="B934" t="str">
        <f t="shared" si="14"/>
        <v>2.1.1.1.0103104788066</v>
      </c>
      <c r="C934" s="40" t="str">
        <f>_xlfn.XLOOKUP(A934,ctas[Tipo Empleado],ctas[cta])</f>
        <v>2.1.1.1.01</v>
      </c>
      <c r="D934" s="4" t="s">
        <v>2961</v>
      </c>
      <c r="E934" t="s">
        <v>1948</v>
      </c>
      <c r="F934" t="s">
        <v>8</v>
      </c>
      <c r="G934" t="s">
        <v>760</v>
      </c>
      <c r="H934" t="s">
        <v>1743</v>
      </c>
      <c r="I934" t="s">
        <v>3373</v>
      </c>
      <c r="J934" t="s">
        <v>2146</v>
      </c>
      <c r="K934" t="s">
        <v>3414</v>
      </c>
    </row>
    <row r="935" spans="1:11">
      <c r="A935" t="s">
        <v>11</v>
      </c>
      <c r="B935" t="str">
        <f t="shared" si="14"/>
        <v>2.1.1.1.0103104922004</v>
      </c>
      <c r="C935" s="40" t="str">
        <f>_xlfn.XLOOKUP(A935,ctas[Tipo Empleado],ctas[cta])</f>
        <v>2.1.1.1.01</v>
      </c>
      <c r="D935" s="4" t="s">
        <v>2785</v>
      </c>
      <c r="E935" t="s">
        <v>1942</v>
      </c>
      <c r="F935" t="s">
        <v>8</v>
      </c>
      <c r="G935" t="s">
        <v>760</v>
      </c>
      <c r="H935" t="s">
        <v>1743</v>
      </c>
      <c r="I935" t="s">
        <v>3373</v>
      </c>
      <c r="J935" t="s">
        <v>2146</v>
      </c>
      <c r="K935" t="s">
        <v>3414</v>
      </c>
    </row>
    <row r="936" spans="1:11">
      <c r="A936" t="s">
        <v>11</v>
      </c>
      <c r="B936" t="str">
        <f t="shared" si="14"/>
        <v>2.1.1.1.0103104997576</v>
      </c>
      <c r="C936" s="40" t="str">
        <f>_xlfn.XLOOKUP(A936,ctas[Tipo Empleado],ctas[cta])</f>
        <v>2.1.1.1.01</v>
      </c>
      <c r="D936" s="4" t="s">
        <v>2594</v>
      </c>
      <c r="E936" t="s">
        <v>476</v>
      </c>
      <c r="F936" t="s">
        <v>400</v>
      </c>
      <c r="G936" t="s">
        <v>357</v>
      </c>
      <c r="H936" t="s">
        <v>1738</v>
      </c>
      <c r="I936" t="s">
        <v>3372</v>
      </c>
      <c r="J936" t="s">
        <v>11</v>
      </c>
      <c r="K936" t="s">
        <v>3414</v>
      </c>
    </row>
    <row r="937" spans="1:11">
      <c r="A937" t="s">
        <v>11</v>
      </c>
      <c r="B937" t="str">
        <f t="shared" si="14"/>
        <v>2.1.1.1.0103105079028</v>
      </c>
      <c r="C937" s="40" t="str">
        <f>_xlfn.XLOOKUP(A937,ctas[Tipo Empleado],ctas[cta])</f>
        <v>2.1.1.1.01</v>
      </c>
      <c r="D937" s="4" t="s">
        <v>1491</v>
      </c>
      <c r="E937" t="s">
        <v>459</v>
      </c>
      <c r="F937" t="s">
        <v>400</v>
      </c>
      <c r="G937" t="s">
        <v>357</v>
      </c>
      <c r="H937" t="s">
        <v>1738</v>
      </c>
      <c r="I937" t="s">
        <v>3372</v>
      </c>
      <c r="J937" t="s">
        <v>39</v>
      </c>
      <c r="K937" t="s">
        <v>1491</v>
      </c>
    </row>
    <row r="938" spans="1:11">
      <c r="A938" t="s">
        <v>11</v>
      </c>
      <c r="B938" t="str">
        <f t="shared" si="14"/>
        <v>2.1.1.1.0103105421956</v>
      </c>
      <c r="C938" s="40" t="str">
        <f>_xlfn.XLOOKUP(A938,ctas[Tipo Empleado],ctas[cta])</f>
        <v>2.1.1.1.01</v>
      </c>
      <c r="D938" s="4" t="s">
        <v>2323</v>
      </c>
      <c r="E938" t="s">
        <v>1286</v>
      </c>
      <c r="F938" t="s">
        <v>965</v>
      </c>
      <c r="G938" t="s">
        <v>2053</v>
      </c>
      <c r="H938" t="s">
        <v>1769</v>
      </c>
      <c r="I938" t="s">
        <v>3372</v>
      </c>
      <c r="J938" t="s">
        <v>809</v>
      </c>
      <c r="K938" t="s">
        <v>3414</v>
      </c>
    </row>
    <row r="939" spans="1:11">
      <c r="A939" t="s">
        <v>11</v>
      </c>
      <c r="B939" t="str">
        <f t="shared" si="14"/>
        <v>2.1.1.1.0103105480283</v>
      </c>
      <c r="C939" s="40" t="str">
        <f>_xlfn.XLOOKUP(A939,ctas[Tipo Empleado],ctas[cta])</f>
        <v>2.1.1.1.01</v>
      </c>
      <c r="D939" s="4" t="s">
        <v>2953</v>
      </c>
      <c r="E939" t="s">
        <v>799</v>
      </c>
      <c r="F939" t="s">
        <v>15</v>
      </c>
      <c r="G939" t="s">
        <v>760</v>
      </c>
      <c r="H939" t="s">
        <v>1743</v>
      </c>
      <c r="I939" t="s">
        <v>3372</v>
      </c>
      <c r="J939" t="s">
        <v>11</v>
      </c>
      <c r="K939" t="s">
        <v>3414</v>
      </c>
    </row>
    <row r="940" spans="1:11">
      <c r="A940" t="s">
        <v>11</v>
      </c>
      <c r="B940" t="str">
        <f t="shared" si="14"/>
        <v>2.1.1.1.0103200360935</v>
      </c>
      <c r="C940" s="40" t="str">
        <f>_xlfn.XLOOKUP(A940,ctas[Tipo Empleado],ctas[cta])</f>
        <v>2.1.1.1.01</v>
      </c>
      <c r="D940" s="4" t="s">
        <v>2518</v>
      </c>
      <c r="E940" t="s">
        <v>399</v>
      </c>
      <c r="F940" t="s">
        <v>400</v>
      </c>
      <c r="G940" t="s">
        <v>357</v>
      </c>
      <c r="H940" t="s">
        <v>1738</v>
      </c>
      <c r="I940" t="s">
        <v>3373</v>
      </c>
      <c r="J940" t="s">
        <v>11</v>
      </c>
      <c r="K940" t="s">
        <v>3414</v>
      </c>
    </row>
    <row r="941" spans="1:11">
      <c r="A941" t="s">
        <v>11</v>
      </c>
      <c r="B941" t="str">
        <f t="shared" si="14"/>
        <v>2.1.1.1.0103300083809</v>
      </c>
      <c r="C941" s="40" t="str">
        <f>_xlfn.XLOOKUP(A941,ctas[Tipo Empleado],ctas[cta])</f>
        <v>2.1.1.1.01</v>
      </c>
      <c r="D941" s="4" t="s">
        <v>2232</v>
      </c>
      <c r="E941" t="s">
        <v>950</v>
      </c>
      <c r="F941" t="s">
        <v>114</v>
      </c>
      <c r="G941" t="s">
        <v>2052</v>
      </c>
      <c r="H941" t="s">
        <v>1737</v>
      </c>
      <c r="I941" t="s">
        <v>3372</v>
      </c>
      <c r="J941" t="s">
        <v>11</v>
      </c>
      <c r="K941" t="s">
        <v>3414</v>
      </c>
    </row>
    <row r="942" spans="1:11">
      <c r="A942" t="s">
        <v>11</v>
      </c>
      <c r="B942" t="str">
        <f t="shared" si="14"/>
        <v>2.1.1.1.0103300146127</v>
      </c>
      <c r="C942" s="40" t="str">
        <f>_xlfn.XLOOKUP(A942,ctas[Tipo Empleado],ctas[cta])</f>
        <v>2.1.1.1.01</v>
      </c>
      <c r="D942" s="4" t="s">
        <v>1510</v>
      </c>
      <c r="E942" t="s">
        <v>850</v>
      </c>
      <c r="F942" t="s">
        <v>851</v>
      </c>
      <c r="G942" t="s">
        <v>845</v>
      </c>
      <c r="H942" t="s">
        <v>1774</v>
      </c>
      <c r="I942" t="s">
        <v>3373</v>
      </c>
      <c r="J942" t="s">
        <v>39</v>
      </c>
      <c r="K942" t="s">
        <v>1510</v>
      </c>
    </row>
    <row r="943" spans="1:11">
      <c r="A943" t="s">
        <v>11</v>
      </c>
      <c r="B943" t="str">
        <f t="shared" si="14"/>
        <v>2.1.1.1.0103400195826</v>
      </c>
      <c r="C943" s="40" t="str">
        <f>_xlfn.XLOOKUP(A943,ctas[Tipo Empleado],ctas[cta])</f>
        <v>2.1.1.1.01</v>
      </c>
      <c r="D943" s="4" t="s">
        <v>2291</v>
      </c>
      <c r="E943" t="s">
        <v>956</v>
      </c>
      <c r="F943" t="s">
        <v>78</v>
      </c>
      <c r="G943" t="s">
        <v>2052</v>
      </c>
      <c r="H943" t="s">
        <v>1737</v>
      </c>
      <c r="I943" t="s">
        <v>3372</v>
      </c>
      <c r="J943" t="s">
        <v>11</v>
      </c>
      <c r="K943" t="s">
        <v>3414</v>
      </c>
    </row>
    <row r="944" spans="1:11">
      <c r="A944" t="s">
        <v>11</v>
      </c>
      <c r="B944" t="str">
        <f t="shared" si="14"/>
        <v>2.1.1.1.0103400635946</v>
      </c>
      <c r="C944" s="40" t="str">
        <f>_xlfn.XLOOKUP(A944,ctas[Tipo Empleado],ctas[cta])</f>
        <v>2.1.1.1.01</v>
      </c>
      <c r="D944" s="4" t="s">
        <v>2242</v>
      </c>
      <c r="E944" t="s">
        <v>1278</v>
      </c>
      <c r="F944" t="s">
        <v>305</v>
      </c>
      <c r="G944" t="s">
        <v>301</v>
      </c>
      <c r="H944" t="s">
        <v>1736</v>
      </c>
      <c r="I944" t="s">
        <v>3373</v>
      </c>
      <c r="J944" t="s">
        <v>2146</v>
      </c>
      <c r="K944" t="s">
        <v>3414</v>
      </c>
    </row>
    <row r="945" spans="1:11">
      <c r="A945" t="s">
        <v>11</v>
      </c>
      <c r="B945" t="str">
        <f t="shared" si="14"/>
        <v>2.1.1.1.0103500086073</v>
      </c>
      <c r="C945" s="40" t="str">
        <f>_xlfn.XLOOKUP(A945,ctas[Tipo Empleado],ctas[cta])</f>
        <v>2.1.1.1.01</v>
      </c>
      <c r="D945" s="4" t="s">
        <v>2881</v>
      </c>
      <c r="E945" t="s">
        <v>779</v>
      </c>
      <c r="F945" t="s">
        <v>62</v>
      </c>
      <c r="G945" t="s">
        <v>760</v>
      </c>
      <c r="H945" t="s">
        <v>1743</v>
      </c>
      <c r="I945" t="s">
        <v>3372</v>
      </c>
      <c r="J945" t="s">
        <v>11</v>
      </c>
      <c r="K945" t="s">
        <v>3414</v>
      </c>
    </row>
    <row r="946" spans="1:11">
      <c r="A946" t="s">
        <v>11</v>
      </c>
      <c r="B946" t="str">
        <f t="shared" si="14"/>
        <v>2.1.1.1.0103500187962</v>
      </c>
      <c r="C946" s="40" t="str">
        <f>_xlfn.XLOOKUP(A946,ctas[Tipo Empleado],ctas[cta])</f>
        <v>2.1.1.1.01</v>
      </c>
      <c r="D946" s="4" t="s">
        <v>2619</v>
      </c>
      <c r="E946" t="s">
        <v>494</v>
      </c>
      <c r="F946" t="s">
        <v>134</v>
      </c>
      <c r="G946" t="s">
        <v>357</v>
      </c>
      <c r="H946" t="s">
        <v>1738</v>
      </c>
      <c r="I946" t="s">
        <v>3372</v>
      </c>
      <c r="J946" t="s">
        <v>2146</v>
      </c>
      <c r="K946" t="s">
        <v>3414</v>
      </c>
    </row>
    <row r="947" spans="1:11">
      <c r="A947" t="s">
        <v>11</v>
      </c>
      <c r="B947" t="str">
        <f t="shared" si="14"/>
        <v>2.1.1.1.0103600318004</v>
      </c>
      <c r="C947" s="40" t="str">
        <f>_xlfn.XLOOKUP(A947,ctas[Tipo Empleado],ctas[cta])</f>
        <v>2.1.1.1.01</v>
      </c>
      <c r="D947" s="4" t="s">
        <v>2947</v>
      </c>
      <c r="E947" t="s">
        <v>795</v>
      </c>
      <c r="F947" t="s">
        <v>62</v>
      </c>
      <c r="G947" t="s">
        <v>760</v>
      </c>
      <c r="H947" t="s">
        <v>1743</v>
      </c>
      <c r="I947" t="s">
        <v>3373</v>
      </c>
      <c r="J947" t="s">
        <v>11</v>
      </c>
      <c r="K947" t="s">
        <v>3414</v>
      </c>
    </row>
    <row r="948" spans="1:11">
      <c r="A948" t="s">
        <v>11</v>
      </c>
      <c r="B948" t="str">
        <f t="shared" si="14"/>
        <v>2.1.1.1.0103700016953</v>
      </c>
      <c r="C948" s="40" t="str">
        <f>_xlfn.XLOOKUP(A948,ctas[Tipo Empleado],ctas[cta])</f>
        <v>2.1.1.1.01</v>
      </c>
      <c r="D948" s="4" t="s">
        <v>2455</v>
      </c>
      <c r="E948" t="s">
        <v>721</v>
      </c>
      <c r="F948" t="s">
        <v>10</v>
      </c>
      <c r="G948" t="s">
        <v>705</v>
      </c>
      <c r="H948" t="s">
        <v>1758</v>
      </c>
      <c r="I948" t="s">
        <v>3373</v>
      </c>
      <c r="J948" t="s">
        <v>2146</v>
      </c>
      <c r="K948" t="s">
        <v>3414</v>
      </c>
    </row>
    <row r="949" spans="1:11">
      <c r="A949" t="s">
        <v>11</v>
      </c>
      <c r="B949" t="str">
        <f t="shared" si="14"/>
        <v>2.1.1.1.0103700079951</v>
      </c>
      <c r="C949" s="40" t="str">
        <f>_xlfn.XLOOKUP(A949,ctas[Tipo Empleado],ctas[cta])</f>
        <v>2.1.1.1.01</v>
      </c>
      <c r="D949" s="4" t="s">
        <v>2708</v>
      </c>
      <c r="E949" t="s">
        <v>693</v>
      </c>
      <c r="F949" t="s">
        <v>666</v>
      </c>
      <c r="G949" t="s">
        <v>2051</v>
      </c>
      <c r="H949" t="s">
        <v>1746</v>
      </c>
      <c r="I949" t="s">
        <v>3372</v>
      </c>
      <c r="J949" t="s">
        <v>11</v>
      </c>
      <c r="K949" t="s">
        <v>3414</v>
      </c>
    </row>
    <row r="950" spans="1:11">
      <c r="A950" t="s">
        <v>11</v>
      </c>
      <c r="B950" t="str">
        <f t="shared" si="14"/>
        <v>2.1.1.1.0103700167988</v>
      </c>
      <c r="C950" s="40" t="str">
        <f>_xlfn.XLOOKUP(A950,ctas[Tipo Empleado],ctas[cta])</f>
        <v>2.1.1.1.01</v>
      </c>
      <c r="D950" s="4" t="s">
        <v>2559</v>
      </c>
      <c r="E950" t="s">
        <v>1319</v>
      </c>
      <c r="F950" t="s">
        <v>457</v>
      </c>
      <c r="G950" t="s">
        <v>357</v>
      </c>
      <c r="H950" t="s">
        <v>1738</v>
      </c>
      <c r="I950" t="s">
        <v>3372</v>
      </c>
      <c r="J950" t="s">
        <v>11</v>
      </c>
      <c r="K950" t="s">
        <v>3414</v>
      </c>
    </row>
    <row r="951" spans="1:11">
      <c r="A951" t="s">
        <v>11</v>
      </c>
      <c r="B951" t="str">
        <f t="shared" si="14"/>
        <v>2.1.1.1.0103700243342</v>
      </c>
      <c r="C951" s="40" t="str">
        <f>_xlfn.XLOOKUP(A951,ctas[Tipo Empleado],ctas[cta])</f>
        <v>2.1.1.1.01</v>
      </c>
      <c r="D951" s="4" t="s">
        <v>2214</v>
      </c>
      <c r="E951" t="s">
        <v>801</v>
      </c>
      <c r="F951" t="s">
        <v>71</v>
      </c>
      <c r="G951" t="s">
        <v>2052</v>
      </c>
      <c r="H951" t="s">
        <v>1737</v>
      </c>
      <c r="I951" t="s">
        <v>3373</v>
      </c>
      <c r="J951" t="s">
        <v>11</v>
      </c>
      <c r="K951" t="s">
        <v>3414</v>
      </c>
    </row>
    <row r="952" spans="1:11">
      <c r="A952" t="s">
        <v>11</v>
      </c>
      <c r="B952" t="str">
        <f t="shared" si="14"/>
        <v>2.1.1.1.0103700459948</v>
      </c>
      <c r="C952" s="40" t="str">
        <f>_xlfn.XLOOKUP(A952,ctas[Tipo Empleado],ctas[cta])</f>
        <v>2.1.1.1.01</v>
      </c>
      <c r="D952" s="4" t="s">
        <v>2613</v>
      </c>
      <c r="E952" t="s">
        <v>490</v>
      </c>
      <c r="F952" t="s">
        <v>220</v>
      </c>
      <c r="G952" t="s">
        <v>357</v>
      </c>
      <c r="H952" t="s">
        <v>1738</v>
      </c>
      <c r="I952" t="s">
        <v>3373</v>
      </c>
      <c r="J952" t="s">
        <v>11</v>
      </c>
      <c r="K952" t="s">
        <v>3414</v>
      </c>
    </row>
    <row r="953" spans="1:11">
      <c r="A953" t="s">
        <v>11</v>
      </c>
      <c r="B953" t="str">
        <f t="shared" si="14"/>
        <v>2.1.1.1.0103700690880</v>
      </c>
      <c r="C953" s="40" t="str">
        <f>_xlfn.XLOOKUP(A953,ctas[Tipo Empleado],ctas[cta])</f>
        <v>2.1.1.1.01</v>
      </c>
      <c r="D953" s="4" t="s">
        <v>2736</v>
      </c>
      <c r="E953" t="s">
        <v>2158</v>
      </c>
      <c r="F953" t="s">
        <v>10</v>
      </c>
      <c r="G953" t="s">
        <v>357</v>
      </c>
      <c r="H953" t="s">
        <v>1738</v>
      </c>
      <c r="I953" t="s">
        <v>3373</v>
      </c>
      <c r="J953" t="s">
        <v>2146</v>
      </c>
      <c r="K953" t="s">
        <v>3414</v>
      </c>
    </row>
    <row r="954" spans="1:11">
      <c r="A954" t="s">
        <v>11</v>
      </c>
      <c r="B954" t="str">
        <f t="shared" si="14"/>
        <v>2.1.1.1.0103700733789</v>
      </c>
      <c r="C954" s="40" t="str">
        <f>_xlfn.XLOOKUP(A954,ctas[Tipo Empleado],ctas[cta])</f>
        <v>2.1.1.1.01</v>
      </c>
      <c r="D954" s="4" t="s">
        <v>2341</v>
      </c>
      <c r="E954" t="s">
        <v>1121</v>
      </c>
      <c r="F954" t="s">
        <v>271</v>
      </c>
      <c r="G954" t="s">
        <v>344</v>
      </c>
      <c r="H954" t="s">
        <v>1785</v>
      </c>
      <c r="I954" t="s">
        <v>3373</v>
      </c>
      <c r="J954" t="s">
        <v>11</v>
      </c>
      <c r="K954" t="s">
        <v>3414</v>
      </c>
    </row>
    <row r="955" spans="1:11">
      <c r="A955" t="s">
        <v>11</v>
      </c>
      <c r="B955" t="str">
        <f t="shared" si="14"/>
        <v>2.1.1.1.0103700825130</v>
      </c>
      <c r="C955" s="40" t="str">
        <f>_xlfn.XLOOKUP(A955,ctas[Tipo Empleado],ctas[cta])</f>
        <v>2.1.1.1.01</v>
      </c>
      <c r="D955" s="4" t="s">
        <v>2660</v>
      </c>
      <c r="E955" t="s">
        <v>683</v>
      </c>
      <c r="F955" t="s">
        <v>10</v>
      </c>
      <c r="G955" t="s">
        <v>2051</v>
      </c>
      <c r="H955" t="s">
        <v>1746</v>
      </c>
      <c r="I955" t="s">
        <v>3373</v>
      </c>
      <c r="J955" t="s">
        <v>2146</v>
      </c>
      <c r="K955" t="s">
        <v>3414</v>
      </c>
    </row>
    <row r="956" spans="1:11">
      <c r="A956" t="s">
        <v>11</v>
      </c>
      <c r="B956" t="str">
        <f t="shared" si="14"/>
        <v>2.1.1.1.0103701055828</v>
      </c>
      <c r="C956" s="40" t="str">
        <f>_xlfn.XLOOKUP(A956,ctas[Tipo Empleado],ctas[cta])</f>
        <v>2.1.1.1.01</v>
      </c>
      <c r="D956" s="4" t="s">
        <v>2495</v>
      </c>
      <c r="E956" t="s">
        <v>2154</v>
      </c>
      <c r="F956" t="s">
        <v>400</v>
      </c>
      <c r="G956" t="s">
        <v>357</v>
      </c>
      <c r="H956" t="s">
        <v>1738</v>
      </c>
      <c r="I956" t="s">
        <v>3373</v>
      </c>
      <c r="J956" t="s">
        <v>11</v>
      </c>
      <c r="K956" t="s">
        <v>3414</v>
      </c>
    </row>
    <row r="957" spans="1:11">
      <c r="A957" t="s">
        <v>11</v>
      </c>
      <c r="B957" t="str">
        <f t="shared" si="14"/>
        <v>2.1.1.1.0103800177994</v>
      </c>
      <c r="C957" s="40" t="str">
        <f>_xlfn.XLOOKUP(A957,ctas[Tipo Empleado],ctas[cta])</f>
        <v>2.1.1.1.01</v>
      </c>
      <c r="D957" s="4" t="s">
        <v>2705</v>
      </c>
      <c r="E957" t="s">
        <v>581</v>
      </c>
      <c r="F957" t="s">
        <v>380</v>
      </c>
      <c r="G957" t="s">
        <v>357</v>
      </c>
      <c r="H957" t="s">
        <v>1738</v>
      </c>
      <c r="I957" t="s">
        <v>3373</v>
      </c>
      <c r="J957" t="s">
        <v>2146</v>
      </c>
      <c r="K957" t="s">
        <v>3414</v>
      </c>
    </row>
    <row r="958" spans="1:11">
      <c r="A958" t="s">
        <v>11</v>
      </c>
      <c r="B958" t="str">
        <f t="shared" si="14"/>
        <v>2.1.1.1.0103900145610</v>
      </c>
      <c r="C958" s="40" t="str">
        <f>_xlfn.XLOOKUP(A958,ctas[Tipo Empleado],ctas[cta])</f>
        <v>2.1.1.1.01</v>
      </c>
      <c r="D958" s="4" t="s">
        <v>2906</v>
      </c>
      <c r="E958" t="s">
        <v>785</v>
      </c>
      <c r="F958" t="s">
        <v>8</v>
      </c>
      <c r="G958" t="s">
        <v>760</v>
      </c>
      <c r="H958" t="s">
        <v>1743</v>
      </c>
      <c r="I958" t="s">
        <v>3372</v>
      </c>
      <c r="J958" t="s">
        <v>2146</v>
      </c>
      <c r="K958" t="s">
        <v>3414</v>
      </c>
    </row>
    <row r="959" spans="1:11">
      <c r="A959" t="s">
        <v>11</v>
      </c>
      <c r="B959" t="str">
        <f t="shared" si="14"/>
        <v>2.1.1.1.0104000014979</v>
      </c>
      <c r="C959" s="40" t="str">
        <f>_xlfn.XLOOKUP(A959,ctas[Tipo Empleado],ctas[cta])</f>
        <v>2.1.1.1.01</v>
      </c>
      <c r="D959" s="4" t="s">
        <v>2503</v>
      </c>
      <c r="E959" t="s">
        <v>1293</v>
      </c>
      <c r="F959" t="s">
        <v>134</v>
      </c>
      <c r="G959" t="s">
        <v>2051</v>
      </c>
      <c r="H959" t="s">
        <v>1746</v>
      </c>
      <c r="I959" t="s">
        <v>3372</v>
      </c>
      <c r="J959" t="s">
        <v>2146</v>
      </c>
      <c r="K959" t="s">
        <v>3414</v>
      </c>
    </row>
    <row r="960" spans="1:11">
      <c r="A960" t="s">
        <v>11</v>
      </c>
      <c r="B960" t="str">
        <f t="shared" si="14"/>
        <v>2.1.1.1.0104000015703</v>
      </c>
      <c r="C960" s="40" t="str">
        <f>_xlfn.XLOOKUP(A960,ctas[Tipo Empleado],ctas[cta])</f>
        <v>2.1.1.1.01</v>
      </c>
      <c r="D960" s="4" t="s">
        <v>2714</v>
      </c>
      <c r="E960" t="s">
        <v>697</v>
      </c>
      <c r="F960" t="s">
        <v>98</v>
      </c>
      <c r="G960" t="s">
        <v>2051</v>
      </c>
      <c r="H960" t="s">
        <v>1746</v>
      </c>
      <c r="I960" t="s">
        <v>3372</v>
      </c>
      <c r="J960" t="s">
        <v>2146</v>
      </c>
      <c r="K960" t="s">
        <v>3414</v>
      </c>
    </row>
    <row r="961" spans="1:11">
      <c r="A961" t="s">
        <v>11</v>
      </c>
      <c r="B961" t="str">
        <f t="shared" si="14"/>
        <v>2.1.1.1.0104000016016</v>
      </c>
      <c r="C961" s="40" t="str">
        <f>_xlfn.XLOOKUP(A961,ctas[Tipo Empleado],ctas[cta])</f>
        <v>2.1.1.1.01</v>
      </c>
      <c r="D961" s="4" t="s">
        <v>2686</v>
      </c>
      <c r="E961" t="s">
        <v>1302</v>
      </c>
      <c r="F961" t="s">
        <v>134</v>
      </c>
      <c r="G961" t="s">
        <v>2051</v>
      </c>
      <c r="H961" t="s">
        <v>1746</v>
      </c>
      <c r="I961" t="s">
        <v>3372</v>
      </c>
      <c r="J961" t="s">
        <v>2146</v>
      </c>
      <c r="K961" t="s">
        <v>3414</v>
      </c>
    </row>
    <row r="962" spans="1:11">
      <c r="A962" t="s">
        <v>11</v>
      </c>
      <c r="B962" t="str">
        <f t="shared" si="14"/>
        <v>2.1.1.1.0104000017915</v>
      </c>
      <c r="C962" s="40" t="str">
        <f>_xlfn.XLOOKUP(A962,ctas[Tipo Empleado],ctas[cta])</f>
        <v>2.1.1.1.01</v>
      </c>
      <c r="D962" s="4" t="s">
        <v>2735</v>
      </c>
      <c r="E962" t="s">
        <v>1304</v>
      </c>
      <c r="F962" t="s">
        <v>10</v>
      </c>
      <c r="G962" t="s">
        <v>2051</v>
      </c>
      <c r="H962" t="s">
        <v>1746</v>
      </c>
      <c r="I962" t="s">
        <v>3373</v>
      </c>
      <c r="J962" t="s">
        <v>2146</v>
      </c>
      <c r="K962" t="s">
        <v>3414</v>
      </c>
    </row>
    <row r="963" spans="1:11">
      <c r="A963" t="s">
        <v>11</v>
      </c>
      <c r="B963" t="str">
        <f t="shared" ref="B963:B1026" si="15">C963&amp;D963</f>
        <v>2.1.1.1.0104000017923</v>
      </c>
      <c r="C963" s="40" t="str">
        <f>_xlfn.XLOOKUP(A963,ctas[Tipo Empleado],ctas[cta])</f>
        <v>2.1.1.1.01</v>
      </c>
      <c r="D963" s="4" t="s">
        <v>2541</v>
      </c>
      <c r="E963" t="s">
        <v>1295</v>
      </c>
      <c r="F963" t="s">
        <v>457</v>
      </c>
      <c r="G963" t="s">
        <v>2051</v>
      </c>
      <c r="H963" t="s">
        <v>1746</v>
      </c>
      <c r="I963" t="s">
        <v>3372</v>
      </c>
      <c r="J963" t="s">
        <v>11</v>
      </c>
      <c r="K963" t="s">
        <v>3414</v>
      </c>
    </row>
    <row r="964" spans="1:11">
      <c r="A964" t="s">
        <v>11</v>
      </c>
      <c r="B964" t="str">
        <f t="shared" si="15"/>
        <v>2.1.1.1.0104000020836</v>
      </c>
      <c r="C964" s="40" t="str">
        <f>_xlfn.XLOOKUP(A964,ctas[Tipo Empleado],ctas[cta])</f>
        <v>2.1.1.1.01</v>
      </c>
      <c r="D964" s="4" t="s">
        <v>2640</v>
      </c>
      <c r="E964" t="s">
        <v>675</v>
      </c>
      <c r="F964" t="s">
        <v>27</v>
      </c>
      <c r="G964" t="s">
        <v>2051</v>
      </c>
      <c r="H964" t="s">
        <v>1746</v>
      </c>
      <c r="I964" t="s">
        <v>3372</v>
      </c>
      <c r="J964" t="s">
        <v>2146</v>
      </c>
      <c r="K964" t="s">
        <v>3414</v>
      </c>
    </row>
    <row r="965" spans="1:11">
      <c r="A965" t="s">
        <v>11</v>
      </c>
      <c r="B965" t="str">
        <f t="shared" si="15"/>
        <v>2.1.1.1.0104000074833</v>
      </c>
      <c r="C965" s="40" t="str">
        <f>_xlfn.XLOOKUP(A965,ctas[Tipo Empleado],ctas[cta])</f>
        <v>2.1.1.1.01</v>
      </c>
      <c r="D965" s="4" t="s">
        <v>2697</v>
      </c>
      <c r="E965" t="s">
        <v>692</v>
      </c>
      <c r="F965" t="s">
        <v>134</v>
      </c>
      <c r="G965" t="s">
        <v>2051</v>
      </c>
      <c r="H965" t="s">
        <v>1746</v>
      </c>
      <c r="I965" t="s">
        <v>3372</v>
      </c>
      <c r="J965" t="s">
        <v>2146</v>
      </c>
      <c r="K965" t="s">
        <v>3414</v>
      </c>
    </row>
    <row r="966" spans="1:11">
      <c r="A966" t="s">
        <v>11</v>
      </c>
      <c r="B966" t="str">
        <f t="shared" si="15"/>
        <v>2.1.1.1.0104000091522</v>
      </c>
      <c r="C966" s="40" t="str">
        <f>_xlfn.XLOOKUP(A966,ctas[Tipo Empleado],ctas[cta])</f>
        <v>2.1.1.1.01</v>
      </c>
      <c r="D966" s="4" t="s">
        <v>2573</v>
      </c>
      <c r="E966" t="s">
        <v>1675</v>
      </c>
      <c r="F966" t="s">
        <v>27</v>
      </c>
      <c r="G966" t="s">
        <v>2051</v>
      </c>
      <c r="H966" t="s">
        <v>1746</v>
      </c>
      <c r="I966" t="s">
        <v>3372</v>
      </c>
      <c r="J966" t="s">
        <v>2146</v>
      </c>
      <c r="K966" t="s">
        <v>3414</v>
      </c>
    </row>
    <row r="967" spans="1:11">
      <c r="A967" t="s">
        <v>11</v>
      </c>
      <c r="B967" t="str">
        <f t="shared" si="15"/>
        <v>2.1.1.1.0104000104176</v>
      </c>
      <c r="C967" s="40" t="str">
        <f>_xlfn.XLOOKUP(A967,ctas[Tipo Empleado],ctas[cta])</f>
        <v>2.1.1.1.01</v>
      </c>
      <c r="D967" s="4" t="s">
        <v>2668</v>
      </c>
      <c r="E967" t="s">
        <v>1300</v>
      </c>
      <c r="F967" t="s">
        <v>1301</v>
      </c>
      <c r="G967" t="s">
        <v>2051</v>
      </c>
      <c r="H967" t="s">
        <v>1746</v>
      </c>
      <c r="I967" t="s">
        <v>3372</v>
      </c>
      <c r="J967" t="s">
        <v>2146</v>
      </c>
      <c r="K967" t="s">
        <v>3414</v>
      </c>
    </row>
    <row r="968" spans="1:11">
      <c r="A968" t="s">
        <v>11</v>
      </c>
      <c r="B968" t="str">
        <f t="shared" si="15"/>
        <v>2.1.1.1.0104000109043</v>
      </c>
      <c r="C968" s="40" t="str">
        <f>_xlfn.XLOOKUP(A968,ctas[Tipo Empleado],ctas[cta])</f>
        <v>2.1.1.1.01</v>
      </c>
      <c r="D968" s="4" t="s">
        <v>2591</v>
      </c>
      <c r="E968" t="s">
        <v>1298</v>
      </c>
      <c r="F968" t="s">
        <v>380</v>
      </c>
      <c r="G968" t="s">
        <v>2051</v>
      </c>
      <c r="H968" t="s">
        <v>1746</v>
      </c>
      <c r="I968" t="s">
        <v>3373</v>
      </c>
      <c r="J968" t="s">
        <v>2146</v>
      </c>
      <c r="K968" t="s">
        <v>3414</v>
      </c>
    </row>
    <row r="969" spans="1:11">
      <c r="A969" t="s">
        <v>11</v>
      </c>
      <c r="B969" t="str">
        <f t="shared" si="15"/>
        <v>2.1.1.1.0104000116691</v>
      </c>
      <c r="C969" s="40" t="str">
        <f>_xlfn.XLOOKUP(A969,ctas[Tipo Empleado],ctas[cta])</f>
        <v>2.1.1.1.01</v>
      </c>
      <c r="D969" s="4" t="s">
        <v>2494</v>
      </c>
      <c r="E969" t="s">
        <v>1292</v>
      </c>
      <c r="F969" t="s">
        <v>8</v>
      </c>
      <c r="G969" t="s">
        <v>2051</v>
      </c>
      <c r="H969" t="s">
        <v>1746</v>
      </c>
      <c r="I969" t="s">
        <v>3373</v>
      </c>
      <c r="J969" t="s">
        <v>2146</v>
      </c>
      <c r="K969" t="s">
        <v>3414</v>
      </c>
    </row>
    <row r="970" spans="1:11">
      <c r="A970" t="s">
        <v>11</v>
      </c>
      <c r="B970" t="str">
        <f t="shared" si="15"/>
        <v>2.1.1.1.0104000124943</v>
      </c>
      <c r="C970" s="40" t="str">
        <f>_xlfn.XLOOKUP(A970,ctas[Tipo Empleado],ctas[cta])</f>
        <v>2.1.1.1.01</v>
      </c>
      <c r="D970" s="4" t="s">
        <v>2650</v>
      </c>
      <c r="E970" t="s">
        <v>1299</v>
      </c>
      <c r="F970" t="s">
        <v>8</v>
      </c>
      <c r="G970" t="s">
        <v>2051</v>
      </c>
      <c r="H970" t="s">
        <v>1746</v>
      </c>
      <c r="I970" t="s">
        <v>3373</v>
      </c>
      <c r="J970" t="s">
        <v>2146</v>
      </c>
      <c r="K970" t="s">
        <v>3414</v>
      </c>
    </row>
    <row r="971" spans="1:11">
      <c r="A971" t="s">
        <v>11</v>
      </c>
      <c r="B971" t="str">
        <f t="shared" si="15"/>
        <v>2.1.1.1.0104000138430</v>
      </c>
      <c r="C971" s="40" t="str">
        <f>_xlfn.XLOOKUP(A971,ctas[Tipo Empleado],ctas[cta])</f>
        <v>2.1.1.1.01</v>
      </c>
      <c r="D971" s="4" t="s">
        <v>2700</v>
      </c>
      <c r="E971" t="s">
        <v>1677</v>
      </c>
      <c r="F971" t="s">
        <v>27</v>
      </c>
      <c r="G971" t="s">
        <v>2051</v>
      </c>
      <c r="H971" t="s">
        <v>1746</v>
      </c>
      <c r="I971" t="s">
        <v>3372</v>
      </c>
      <c r="J971" t="s">
        <v>2146</v>
      </c>
      <c r="K971" t="s">
        <v>3414</v>
      </c>
    </row>
    <row r="972" spans="1:11">
      <c r="A972" t="s">
        <v>11</v>
      </c>
      <c r="B972" t="str">
        <f t="shared" si="15"/>
        <v>2.1.1.1.0104000139024</v>
      </c>
      <c r="C972" s="40" t="str">
        <f>_xlfn.XLOOKUP(A972,ctas[Tipo Empleado],ctas[cta])</f>
        <v>2.1.1.1.01</v>
      </c>
      <c r="D972" s="4" t="s">
        <v>2561</v>
      </c>
      <c r="E972" t="s">
        <v>1297</v>
      </c>
      <c r="F972" t="s">
        <v>69</v>
      </c>
      <c r="G972" t="s">
        <v>2051</v>
      </c>
      <c r="H972" t="s">
        <v>1746</v>
      </c>
      <c r="I972" t="s">
        <v>3372</v>
      </c>
      <c r="J972" t="s">
        <v>11</v>
      </c>
      <c r="K972" t="s">
        <v>3414</v>
      </c>
    </row>
    <row r="973" spans="1:11">
      <c r="A973" t="s">
        <v>11</v>
      </c>
      <c r="B973" t="str">
        <f t="shared" si="15"/>
        <v>2.1.1.1.0104000142598</v>
      </c>
      <c r="C973" s="40" t="str">
        <f>_xlfn.XLOOKUP(A973,ctas[Tipo Empleado],ctas[cta])</f>
        <v>2.1.1.1.01</v>
      </c>
      <c r="D973" s="4" t="s">
        <v>2552</v>
      </c>
      <c r="E973" t="s">
        <v>1296</v>
      </c>
      <c r="F973" t="s">
        <v>27</v>
      </c>
      <c r="G973" t="s">
        <v>2051</v>
      </c>
      <c r="H973" t="s">
        <v>1746</v>
      </c>
      <c r="I973" t="s">
        <v>3372</v>
      </c>
      <c r="J973" t="s">
        <v>2146</v>
      </c>
      <c r="K973" t="s">
        <v>3414</v>
      </c>
    </row>
    <row r="974" spans="1:11">
      <c r="A974" t="s">
        <v>11</v>
      </c>
      <c r="B974" t="str">
        <f t="shared" si="15"/>
        <v>2.1.1.1.0104000143018</v>
      </c>
      <c r="C974" s="40" t="str">
        <f>_xlfn.XLOOKUP(A974,ctas[Tipo Empleado],ctas[cta])</f>
        <v>2.1.1.1.01</v>
      </c>
      <c r="D974" s="4" t="s">
        <v>2516</v>
      </c>
      <c r="E974" t="s">
        <v>1294</v>
      </c>
      <c r="F974" t="s">
        <v>27</v>
      </c>
      <c r="G974" t="s">
        <v>2051</v>
      </c>
      <c r="H974" t="s">
        <v>1746</v>
      </c>
      <c r="I974" t="s">
        <v>3372</v>
      </c>
      <c r="J974" t="s">
        <v>2146</v>
      </c>
      <c r="K974" t="s">
        <v>3414</v>
      </c>
    </row>
    <row r="975" spans="1:11">
      <c r="A975" t="s">
        <v>11</v>
      </c>
      <c r="B975" t="str">
        <f t="shared" si="15"/>
        <v>2.1.1.1.0104100136219</v>
      </c>
      <c r="C975" s="40" t="str">
        <f>_xlfn.XLOOKUP(A975,ctas[Tipo Empleado],ctas[cta])</f>
        <v>2.1.1.1.01</v>
      </c>
      <c r="D975" s="4" t="s">
        <v>2759</v>
      </c>
      <c r="E975" t="s">
        <v>635</v>
      </c>
      <c r="F975" t="s">
        <v>636</v>
      </c>
      <c r="G975" t="s">
        <v>2049</v>
      </c>
      <c r="H975" t="s">
        <v>1751</v>
      </c>
      <c r="I975" t="s">
        <v>3372</v>
      </c>
      <c r="J975" t="s">
        <v>11</v>
      </c>
      <c r="K975" t="s">
        <v>3414</v>
      </c>
    </row>
    <row r="976" spans="1:11">
      <c r="A976" t="s">
        <v>11</v>
      </c>
      <c r="B976" t="str">
        <f t="shared" si="15"/>
        <v>2.1.1.1.0104200051706</v>
      </c>
      <c r="C976" s="40" t="str">
        <f>_xlfn.XLOOKUP(A976,ctas[Tipo Empleado],ctas[cta])</f>
        <v>2.1.1.1.01</v>
      </c>
      <c r="D976" s="4" t="s">
        <v>2719</v>
      </c>
      <c r="E976" t="s">
        <v>1866</v>
      </c>
      <c r="F976" t="s">
        <v>457</v>
      </c>
      <c r="G976" t="s">
        <v>2051</v>
      </c>
      <c r="H976" t="s">
        <v>1746</v>
      </c>
      <c r="I976" t="s">
        <v>3372</v>
      </c>
      <c r="J976" t="s">
        <v>11</v>
      </c>
      <c r="K976" t="s">
        <v>3414</v>
      </c>
    </row>
    <row r="977" spans="1:11">
      <c r="A977" t="s">
        <v>11</v>
      </c>
      <c r="B977" t="str">
        <f t="shared" si="15"/>
        <v>2.1.1.1.0104400073864</v>
      </c>
      <c r="C977" s="40" t="str">
        <f>_xlfn.XLOOKUP(A977,ctas[Tipo Empleado],ctas[cta])</f>
        <v>2.1.1.1.01</v>
      </c>
      <c r="D977" s="4" t="s">
        <v>2669</v>
      </c>
      <c r="E977" t="s">
        <v>550</v>
      </c>
      <c r="F977" t="s">
        <v>8</v>
      </c>
      <c r="G977" t="s">
        <v>357</v>
      </c>
      <c r="H977" t="s">
        <v>1738</v>
      </c>
      <c r="I977" t="s">
        <v>3372</v>
      </c>
      <c r="J977" t="s">
        <v>2146</v>
      </c>
      <c r="K977" t="s">
        <v>3414</v>
      </c>
    </row>
    <row r="978" spans="1:11">
      <c r="A978" t="s">
        <v>11</v>
      </c>
      <c r="B978" t="str">
        <f t="shared" si="15"/>
        <v>2.1.1.1.0104400095180</v>
      </c>
      <c r="C978" s="40" t="str">
        <f>_xlfn.XLOOKUP(A978,ctas[Tipo Empleado],ctas[cta])</f>
        <v>2.1.1.1.01</v>
      </c>
      <c r="D978" s="4" t="s">
        <v>2500</v>
      </c>
      <c r="E978" t="s">
        <v>386</v>
      </c>
      <c r="F978" t="s">
        <v>134</v>
      </c>
      <c r="G978" t="s">
        <v>357</v>
      </c>
      <c r="H978" t="s">
        <v>1738</v>
      </c>
      <c r="I978" t="s">
        <v>3372</v>
      </c>
      <c r="J978" t="s">
        <v>2146</v>
      </c>
      <c r="K978" t="s">
        <v>3414</v>
      </c>
    </row>
    <row r="979" spans="1:11">
      <c r="A979" t="s">
        <v>11</v>
      </c>
      <c r="B979" t="str">
        <f t="shared" si="15"/>
        <v>2.1.1.1.0104600247532</v>
      </c>
      <c r="C979" s="40" t="str">
        <f>_xlfn.XLOOKUP(A979,ctas[Tipo Empleado],ctas[cta])</f>
        <v>2.1.1.1.01</v>
      </c>
      <c r="D979" s="4" t="s">
        <v>2818</v>
      </c>
      <c r="E979" t="s">
        <v>28</v>
      </c>
      <c r="F979" t="s">
        <v>8</v>
      </c>
      <c r="G979" t="s">
        <v>18</v>
      </c>
      <c r="H979" t="s">
        <v>1798</v>
      </c>
      <c r="I979" t="s">
        <v>3373</v>
      </c>
      <c r="J979" t="s">
        <v>2146</v>
      </c>
      <c r="K979" t="s">
        <v>3414</v>
      </c>
    </row>
    <row r="980" spans="1:11">
      <c r="A980" t="s">
        <v>11</v>
      </c>
      <c r="B980" t="str">
        <f t="shared" si="15"/>
        <v>2.1.1.1.0104700005335</v>
      </c>
      <c r="C980" s="40" t="str">
        <f>_xlfn.XLOOKUP(A980,ctas[Tipo Empleado],ctas[cta])</f>
        <v>2.1.1.1.01</v>
      </c>
      <c r="D980" s="4" t="s">
        <v>2299</v>
      </c>
      <c r="E980" t="s">
        <v>1169</v>
      </c>
      <c r="F980" t="s">
        <v>205</v>
      </c>
      <c r="G980" t="s">
        <v>1162</v>
      </c>
      <c r="H980" t="s">
        <v>1766</v>
      </c>
      <c r="I980" t="s">
        <v>3372</v>
      </c>
      <c r="J980" t="s">
        <v>11</v>
      </c>
      <c r="K980" t="s">
        <v>3414</v>
      </c>
    </row>
    <row r="981" spans="1:11">
      <c r="A981" t="s">
        <v>11</v>
      </c>
      <c r="B981" t="str">
        <f t="shared" si="15"/>
        <v>2.1.1.1.0104700042395</v>
      </c>
      <c r="C981" s="40" t="str">
        <f>_xlfn.XLOOKUP(A981,ctas[Tipo Empleado],ctas[cta])</f>
        <v>2.1.1.1.01</v>
      </c>
      <c r="D981" s="4" t="s">
        <v>2883</v>
      </c>
      <c r="E981" t="s">
        <v>49</v>
      </c>
      <c r="F981" t="s">
        <v>45</v>
      </c>
      <c r="G981" t="s">
        <v>18</v>
      </c>
      <c r="H981" t="s">
        <v>1798</v>
      </c>
      <c r="I981" t="s">
        <v>3372</v>
      </c>
      <c r="J981" t="s">
        <v>11</v>
      </c>
      <c r="K981" t="s">
        <v>3414</v>
      </c>
    </row>
    <row r="982" spans="1:11">
      <c r="A982" t="s">
        <v>11</v>
      </c>
      <c r="B982" t="str">
        <f t="shared" si="15"/>
        <v>2.1.1.1.0104700109186</v>
      </c>
      <c r="C982" s="40" t="str">
        <f>_xlfn.XLOOKUP(A982,ctas[Tipo Empleado],ctas[cta])</f>
        <v>2.1.1.1.01</v>
      </c>
      <c r="D982" s="4" t="s">
        <v>2457</v>
      </c>
      <c r="E982" t="s">
        <v>1177</v>
      </c>
      <c r="F982" t="s">
        <v>205</v>
      </c>
      <c r="G982" t="s">
        <v>1162</v>
      </c>
      <c r="H982" t="s">
        <v>1766</v>
      </c>
      <c r="I982" t="s">
        <v>3372</v>
      </c>
      <c r="J982" t="s">
        <v>11</v>
      </c>
      <c r="K982" t="s">
        <v>3414</v>
      </c>
    </row>
    <row r="983" spans="1:11">
      <c r="A983" t="s">
        <v>11</v>
      </c>
      <c r="B983" t="str">
        <f t="shared" si="15"/>
        <v>2.1.1.1.0104700199922</v>
      </c>
      <c r="C983" s="40" t="str">
        <f>_xlfn.XLOOKUP(A983,ctas[Tipo Empleado],ctas[cta])</f>
        <v>2.1.1.1.01</v>
      </c>
      <c r="D983" s="4" t="s">
        <v>1462</v>
      </c>
      <c r="E983" t="s">
        <v>388</v>
      </c>
      <c r="F983" t="s">
        <v>389</v>
      </c>
      <c r="G983" t="s">
        <v>357</v>
      </c>
      <c r="H983" t="s">
        <v>1738</v>
      </c>
      <c r="I983" t="s">
        <v>3373</v>
      </c>
      <c r="J983" t="s">
        <v>39</v>
      </c>
      <c r="K983" t="s">
        <v>1462</v>
      </c>
    </row>
    <row r="984" spans="1:11">
      <c r="A984" t="s">
        <v>11</v>
      </c>
      <c r="B984" t="str">
        <f t="shared" si="15"/>
        <v>2.1.1.1.0104700545140</v>
      </c>
      <c r="C984" s="40" t="str">
        <f>_xlfn.XLOOKUP(A984,ctas[Tipo Empleado],ctas[cta])</f>
        <v>2.1.1.1.01</v>
      </c>
      <c r="D984" s="4" t="s">
        <v>2281</v>
      </c>
      <c r="E984" t="s">
        <v>710</v>
      </c>
      <c r="F984" t="s">
        <v>711</v>
      </c>
      <c r="G984" t="s">
        <v>705</v>
      </c>
      <c r="H984" t="s">
        <v>1758</v>
      </c>
      <c r="I984" t="s">
        <v>3372</v>
      </c>
      <c r="J984" t="s">
        <v>11</v>
      </c>
      <c r="K984" t="s">
        <v>3414</v>
      </c>
    </row>
    <row r="985" spans="1:11">
      <c r="A985" t="s">
        <v>11</v>
      </c>
      <c r="B985" t="str">
        <f t="shared" si="15"/>
        <v>2.1.1.1.0104700890074</v>
      </c>
      <c r="C985" s="40" t="str">
        <f>_xlfn.XLOOKUP(A985,ctas[Tipo Empleado],ctas[cta])</f>
        <v>2.1.1.1.01</v>
      </c>
      <c r="D985" s="4" t="s">
        <v>1437</v>
      </c>
      <c r="E985" t="s">
        <v>720</v>
      </c>
      <c r="F985" t="s">
        <v>10</v>
      </c>
      <c r="G985" t="s">
        <v>2052</v>
      </c>
      <c r="H985" t="s">
        <v>1737</v>
      </c>
      <c r="I985" t="s">
        <v>3373</v>
      </c>
      <c r="J985" t="s">
        <v>39</v>
      </c>
      <c r="K985" t="s">
        <v>1437</v>
      </c>
    </row>
    <row r="986" spans="1:11">
      <c r="A986" t="s">
        <v>11</v>
      </c>
      <c r="B986" t="str">
        <f t="shared" si="15"/>
        <v>2.1.1.1.0104701024913</v>
      </c>
      <c r="C986" s="40" t="str">
        <f>_xlfn.XLOOKUP(A986,ctas[Tipo Empleado],ctas[cta])</f>
        <v>2.1.1.1.01</v>
      </c>
      <c r="D986" s="4" t="s">
        <v>2534</v>
      </c>
      <c r="E986" t="s">
        <v>654</v>
      </c>
      <c r="F986" t="s">
        <v>134</v>
      </c>
      <c r="G986" t="s">
        <v>2051</v>
      </c>
      <c r="H986" t="s">
        <v>1746</v>
      </c>
      <c r="I986" t="s">
        <v>3372</v>
      </c>
      <c r="J986" t="s">
        <v>2146</v>
      </c>
      <c r="K986" t="s">
        <v>3414</v>
      </c>
    </row>
    <row r="987" spans="1:11">
      <c r="A987" t="s">
        <v>11</v>
      </c>
      <c r="B987" t="str">
        <f t="shared" si="15"/>
        <v>2.1.1.1.0104701339527</v>
      </c>
      <c r="C987" s="40" t="str">
        <f>_xlfn.XLOOKUP(A987,ctas[Tipo Empleado],ctas[cta])</f>
        <v>2.1.1.1.01</v>
      </c>
      <c r="D987" s="4" t="s">
        <v>2605</v>
      </c>
      <c r="E987" t="s">
        <v>1868</v>
      </c>
      <c r="F987" t="s">
        <v>27</v>
      </c>
      <c r="G987" t="s">
        <v>2051</v>
      </c>
      <c r="H987" t="s">
        <v>1746</v>
      </c>
      <c r="I987" t="s">
        <v>3372</v>
      </c>
      <c r="J987" t="s">
        <v>2146</v>
      </c>
      <c r="K987" t="s">
        <v>3414</v>
      </c>
    </row>
    <row r="988" spans="1:11">
      <c r="A988" t="s">
        <v>11</v>
      </c>
      <c r="B988" t="str">
        <f t="shared" si="15"/>
        <v>2.1.1.1.0104701401624</v>
      </c>
      <c r="C988" s="40" t="str">
        <f>_xlfn.XLOOKUP(A988,ctas[Tipo Empleado],ctas[cta])</f>
        <v>2.1.1.1.01</v>
      </c>
      <c r="D988" s="4" t="s">
        <v>2427</v>
      </c>
      <c r="E988" t="s">
        <v>1288</v>
      </c>
      <c r="F988" t="s">
        <v>965</v>
      </c>
      <c r="G988" t="s">
        <v>2057</v>
      </c>
      <c r="H988" t="s">
        <v>1745</v>
      </c>
      <c r="I988" t="s">
        <v>3372</v>
      </c>
      <c r="J988" t="s">
        <v>809</v>
      </c>
      <c r="K988" t="s">
        <v>3414</v>
      </c>
    </row>
    <row r="989" spans="1:11">
      <c r="A989" t="s">
        <v>11</v>
      </c>
      <c r="B989" t="str">
        <f t="shared" si="15"/>
        <v>2.1.1.1.0104701670483</v>
      </c>
      <c r="C989" s="40" t="str">
        <f>_xlfn.XLOOKUP(A989,ctas[Tipo Empleado],ctas[cta])</f>
        <v>2.1.1.1.01</v>
      </c>
      <c r="D989" s="4" t="s">
        <v>2618</v>
      </c>
      <c r="E989" t="s">
        <v>1869</v>
      </c>
      <c r="F989" t="s">
        <v>27</v>
      </c>
      <c r="G989" t="s">
        <v>2051</v>
      </c>
      <c r="H989" t="s">
        <v>1746</v>
      </c>
      <c r="I989" t="s">
        <v>3372</v>
      </c>
      <c r="J989" t="s">
        <v>2146</v>
      </c>
      <c r="K989" t="s">
        <v>3414</v>
      </c>
    </row>
    <row r="990" spans="1:11">
      <c r="A990" t="s">
        <v>11</v>
      </c>
      <c r="B990" t="str">
        <f t="shared" si="15"/>
        <v>2.1.1.1.0104701887541</v>
      </c>
      <c r="C990" s="40" t="str">
        <f>_xlfn.XLOOKUP(A990,ctas[Tipo Empleado],ctas[cta])</f>
        <v>2.1.1.1.01</v>
      </c>
      <c r="D990" s="4" t="s">
        <v>2287</v>
      </c>
      <c r="E990" t="s">
        <v>1275</v>
      </c>
      <c r="F990" t="s">
        <v>1274</v>
      </c>
      <c r="G990" t="s">
        <v>301</v>
      </c>
      <c r="H990" t="s">
        <v>1736</v>
      </c>
      <c r="I990" t="s">
        <v>3372</v>
      </c>
      <c r="J990" t="s">
        <v>11</v>
      </c>
      <c r="K990" t="s">
        <v>3414</v>
      </c>
    </row>
    <row r="991" spans="1:11">
      <c r="A991" t="s">
        <v>11</v>
      </c>
      <c r="B991" t="str">
        <f t="shared" si="15"/>
        <v>2.1.1.1.0104702063126</v>
      </c>
      <c r="C991" s="40" t="str">
        <f>_xlfn.XLOOKUP(A991,ctas[Tipo Empleado],ctas[cta])</f>
        <v>2.1.1.1.01</v>
      </c>
      <c r="D991" s="4" t="s">
        <v>2746</v>
      </c>
      <c r="E991" t="s">
        <v>700</v>
      </c>
      <c r="F991" t="s">
        <v>8</v>
      </c>
      <c r="G991" t="s">
        <v>2051</v>
      </c>
      <c r="H991" t="s">
        <v>1746</v>
      </c>
      <c r="I991" t="s">
        <v>3372</v>
      </c>
      <c r="J991" t="s">
        <v>2146</v>
      </c>
      <c r="K991" t="s">
        <v>3414</v>
      </c>
    </row>
    <row r="992" spans="1:11">
      <c r="A992" t="s">
        <v>11</v>
      </c>
      <c r="B992" t="str">
        <f t="shared" si="15"/>
        <v>2.1.1.1.0104800297923</v>
      </c>
      <c r="C992" s="40" t="str">
        <f>_xlfn.XLOOKUP(A992,ctas[Tipo Empleado],ctas[cta])</f>
        <v>2.1.1.1.01</v>
      </c>
      <c r="D992" s="4" t="s">
        <v>2422</v>
      </c>
      <c r="E992" t="s">
        <v>2127</v>
      </c>
      <c r="F992" t="s">
        <v>205</v>
      </c>
      <c r="G992" t="s">
        <v>1162</v>
      </c>
      <c r="H992" t="s">
        <v>1766</v>
      </c>
      <c r="I992" t="s">
        <v>3372</v>
      </c>
      <c r="J992" t="s">
        <v>11</v>
      </c>
      <c r="K992" t="s">
        <v>3414</v>
      </c>
    </row>
    <row r="993" spans="1:11">
      <c r="A993" t="s">
        <v>11</v>
      </c>
      <c r="B993" t="str">
        <f t="shared" si="15"/>
        <v>2.1.1.1.0104800476444</v>
      </c>
      <c r="C993" s="40" t="str">
        <f>_xlfn.XLOOKUP(A993,ctas[Tipo Empleado],ctas[cta])</f>
        <v>2.1.1.1.01</v>
      </c>
      <c r="D993" s="4" t="s">
        <v>2225</v>
      </c>
      <c r="E993" t="s">
        <v>1165</v>
      </c>
      <c r="F993" t="s">
        <v>205</v>
      </c>
      <c r="G993" t="s">
        <v>1162</v>
      </c>
      <c r="H993" t="s">
        <v>1766</v>
      </c>
      <c r="I993" t="s">
        <v>3372</v>
      </c>
      <c r="J993" t="s">
        <v>11</v>
      </c>
      <c r="K993" t="s">
        <v>3414</v>
      </c>
    </row>
    <row r="994" spans="1:11">
      <c r="A994" t="s">
        <v>11</v>
      </c>
      <c r="B994" t="str">
        <f t="shared" si="15"/>
        <v>2.1.1.1.0104800505671</v>
      </c>
      <c r="C994" s="40" t="str">
        <f>_xlfn.XLOOKUP(A994,ctas[Tipo Empleado],ctas[cta])</f>
        <v>2.1.1.1.01</v>
      </c>
      <c r="D994" s="4" t="s">
        <v>2205</v>
      </c>
      <c r="E994" t="s">
        <v>1161</v>
      </c>
      <c r="F994" t="s">
        <v>205</v>
      </c>
      <c r="G994" t="s">
        <v>1162</v>
      </c>
      <c r="H994" t="s">
        <v>1766</v>
      </c>
      <c r="I994" t="s">
        <v>3372</v>
      </c>
      <c r="J994" t="s">
        <v>11</v>
      </c>
      <c r="K994" t="s">
        <v>3414</v>
      </c>
    </row>
    <row r="995" spans="1:11">
      <c r="A995" t="s">
        <v>11</v>
      </c>
      <c r="B995" t="str">
        <f t="shared" si="15"/>
        <v>2.1.1.1.0104800799514</v>
      </c>
      <c r="C995" s="40" t="str">
        <f>_xlfn.XLOOKUP(A995,ctas[Tipo Empleado],ctas[cta])</f>
        <v>2.1.1.1.01</v>
      </c>
      <c r="D995" s="4" t="s">
        <v>2382</v>
      </c>
      <c r="E995" t="s">
        <v>1129</v>
      </c>
      <c r="F995" t="s">
        <v>1130</v>
      </c>
      <c r="G995" t="s">
        <v>1163</v>
      </c>
      <c r="H995" t="s">
        <v>1748</v>
      </c>
      <c r="I995" t="s">
        <v>3372</v>
      </c>
      <c r="J995" t="s">
        <v>11</v>
      </c>
      <c r="K995" t="s">
        <v>3414</v>
      </c>
    </row>
    <row r="996" spans="1:11">
      <c r="A996" t="s">
        <v>11</v>
      </c>
      <c r="B996" t="str">
        <f t="shared" si="15"/>
        <v>2.1.1.1.0104900072812</v>
      </c>
      <c r="C996" s="40" t="str">
        <f>_xlfn.XLOOKUP(A996,ctas[Tipo Empleado],ctas[cta])</f>
        <v>2.1.1.1.01</v>
      </c>
      <c r="D996" s="4" t="s">
        <v>2610</v>
      </c>
      <c r="E996" t="s">
        <v>327</v>
      </c>
      <c r="F996" t="s">
        <v>27</v>
      </c>
      <c r="G996" t="s">
        <v>2051</v>
      </c>
      <c r="H996" t="s">
        <v>1746</v>
      </c>
      <c r="I996" t="s">
        <v>3372</v>
      </c>
      <c r="J996" t="s">
        <v>2146</v>
      </c>
      <c r="K996" t="s">
        <v>3414</v>
      </c>
    </row>
    <row r="997" spans="1:11">
      <c r="A997" t="s">
        <v>11</v>
      </c>
      <c r="B997" t="str">
        <f t="shared" si="15"/>
        <v>2.1.1.1.0104900285414</v>
      </c>
      <c r="C997" s="40" t="str">
        <f>_xlfn.XLOOKUP(A997,ctas[Tipo Empleado],ctas[cta])</f>
        <v>2.1.1.1.01</v>
      </c>
      <c r="D997" s="4" t="s">
        <v>2720</v>
      </c>
      <c r="E997" t="s">
        <v>595</v>
      </c>
      <c r="F997" t="s">
        <v>134</v>
      </c>
      <c r="G997" t="s">
        <v>357</v>
      </c>
      <c r="H997" t="s">
        <v>1738</v>
      </c>
      <c r="I997" t="s">
        <v>3372</v>
      </c>
      <c r="J997" t="s">
        <v>2146</v>
      </c>
      <c r="K997" t="s">
        <v>3414</v>
      </c>
    </row>
    <row r="998" spans="1:11">
      <c r="A998" t="s">
        <v>11</v>
      </c>
      <c r="B998" t="str">
        <f t="shared" si="15"/>
        <v>2.1.1.1.0104900347818</v>
      </c>
      <c r="C998" s="40" t="str">
        <f>_xlfn.XLOOKUP(A998,ctas[Tipo Empleado],ctas[cta])</f>
        <v>2.1.1.1.01</v>
      </c>
      <c r="D998" s="4" t="s">
        <v>1516</v>
      </c>
      <c r="E998" t="s">
        <v>265</v>
      </c>
      <c r="F998" t="s">
        <v>266</v>
      </c>
      <c r="G998" t="s">
        <v>2062</v>
      </c>
      <c r="H998" t="s">
        <v>1792</v>
      </c>
      <c r="I998" t="s">
        <v>3373</v>
      </c>
      <c r="J998" t="s">
        <v>39</v>
      </c>
      <c r="K998" t="s">
        <v>1516</v>
      </c>
    </row>
    <row r="999" spans="1:11">
      <c r="A999" t="s">
        <v>11</v>
      </c>
      <c r="B999" t="str">
        <f t="shared" si="15"/>
        <v>2.1.1.1.0104900439383</v>
      </c>
      <c r="C999" s="40" t="str">
        <f>_xlfn.XLOOKUP(A999,ctas[Tipo Empleado],ctas[cta])</f>
        <v>2.1.1.1.01</v>
      </c>
      <c r="D999" s="4" t="s">
        <v>2521</v>
      </c>
      <c r="E999" t="s">
        <v>402</v>
      </c>
      <c r="F999" t="s">
        <v>134</v>
      </c>
      <c r="G999" t="s">
        <v>357</v>
      </c>
      <c r="H999" t="s">
        <v>1738</v>
      </c>
      <c r="I999" t="s">
        <v>3372</v>
      </c>
      <c r="J999" t="s">
        <v>2146</v>
      </c>
      <c r="K999" t="s">
        <v>3414</v>
      </c>
    </row>
    <row r="1000" spans="1:11">
      <c r="A1000" t="s">
        <v>11</v>
      </c>
      <c r="B1000" t="str">
        <f t="shared" si="15"/>
        <v>2.1.1.1.0104900563588</v>
      </c>
      <c r="C1000" s="40" t="str">
        <f>_xlfn.XLOOKUP(A1000,ctas[Tipo Empleado],ctas[cta])</f>
        <v>2.1.1.1.01</v>
      </c>
      <c r="D1000" s="4" t="s">
        <v>1403</v>
      </c>
      <c r="E1000" t="s">
        <v>993</v>
      </c>
      <c r="F1000" t="s">
        <v>10</v>
      </c>
      <c r="G1000" t="s">
        <v>996</v>
      </c>
      <c r="H1000" t="s">
        <v>1786</v>
      </c>
      <c r="I1000" t="s">
        <v>3373</v>
      </c>
      <c r="J1000" t="s">
        <v>39</v>
      </c>
      <c r="K1000" t="s">
        <v>1403</v>
      </c>
    </row>
    <row r="1001" spans="1:11">
      <c r="A1001" t="s">
        <v>11</v>
      </c>
      <c r="B1001" t="str">
        <f t="shared" si="15"/>
        <v>2.1.1.1.0105200068137</v>
      </c>
      <c r="C1001" s="40" t="str">
        <f>_xlfn.XLOOKUP(A1001,ctas[Tipo Empleado],ctas[cta])</f>
        <v>2.1.1.1.01</v>
      </c>
      <c r="D1001" s="4" t="s">
        <v>1579</v>
      </c>
      <c r="E1001" t="s">
        <v>872</v>
      </c>
      <c r="F1001" t="s">
        <v>873</v>
      </c>
      <c r="G1001" t="s">
        <v>864</v>
      </c>
      <c r="H1001" t="s">
        <v>1741</v>
      </c>
      <c r="I1001" t="s">
        <v>3372</v>
      </c>
      <c r="J1001" t="s">
        <v>39</v>
      </c>
      <c r="K1001" t="s">
        <v>1579</v>
      </c>
    </row>
    <row r="1002" spans="1:11">
      <c r="A1002" t="s">
        <v>11</v>
      </c>
      <c r="B1002" t="str">
        <f t="shared" si="15"/>
        <v>2.1.1.1.0105200101383</v>
      </c>
      <c r="C1002" s="40" t="str">
        <f>_xlfn.XLOOKUP(A1002,ctas[Tipo Empleado],ctas[cta])</f>
        <v>2.1.1.1.01</v>
      </c>
      <c r="D1002" s="4" t="s">
        <v>1593</v>
      </c>
      <c r="E1002" t="s">
        <v>174</v>
      </c>
      <c r="F1002" t="s">
        <v>175</v>
      </c>
      <c r="G1002" t="s">
        <v>2050</v>
      </c>
      <c r="H1002" t="s">
        <v>1752</v>
      </c>
      <c r="I1002" t="s">
        <v>3373</v>
      </c>
      <c r="J1002" t="s">
        <v>39</v>
      </c>
      <c r="K1002" t="s">
        <v>1593</v>
      </c>
    </row>
    <row r="1003" spans="1:11">
      <c r="A1003" t="s">
        <v>11</v>
      </c>
      <c r="B1003" t="str">
        <f t="shared" si="15"/>
        <v>2.1.1.1.0105300026332</v>
      </c>
      <c r="C1003" s="40" t="str">
        <f>_xlfn.XLOOKUP(A1003,ctas[Tipo Empleado],ctas[cta])</f>
        <v>2.1.1.1.01</v>
      </c>
      <c r="D1003" s="4" t="s">
        <v>2492</v>
      </c>
      <c r="E1003" t="s">
        <v>381</v>
      </c>
      <c r="F1003" t="s">
        <v>382</v>
      </c>
      <c r="G1003" t="s">
        <v>357</v>
      </c>
      <c r="H1003" t="s">
        <v>1738</v>
      </c>
      <c r="I1003" t="s">
        <v>3373</v>
      </c>
      <c r="J1003" t="s">
        <v>11</v>
      </c>
      <c r="K1003" t="s">
        <v>3414</v>
      </c>
    </row>
    <row r="1004" spans="1:11">
      <c r="A1004" t="s">
        <v>11</v>
      </c>
      <c r="B1004" t="str">
        <f t="shared" si="15"/>
        <v>2.1.1.1.0105300278412</v>
      </c>
      <c r="C1004" s="40" t="str">
        <f>_xlfn.XLOOKUP(A1004,ctas[Tipo Empleado],ctas[cta])</f>
        <v>2.1.1.1.01</v>
      </c>
      <c r="D1004" s="4" t="s">
        <v>2418</v>
      </c>
      <c r="E1004" t="s">
        <v>1432</v>
      </c>
      <c r="F1004" t="s">
        <v>8</v>
      </c>
      <c r="G1004" t="s">
        <v>999</v>
      </c>
      <c r="H1004" t="s">
        <v>1779</v>
      </c>
      <c r="I1004" t="s">
        <v>3372</v>
      </c>
      <c r="J1004" t="s">
        <v>2146</v>
      </c>
      <c r="K1004" t="s">
        <v>3414</v>
      </c>
    </row>
    <row r="1005" spans="1:11">
      <c r="A1005" t="s">
        <v>11</v>
      </c>
      <c r="B1005" t="str">
        <f t="shared" si="15"/>
        <v>2.1.1.1.0105300354122</v>
      </c>
      <c r="C1005" s="40" t="str">
        <f>_xlfn.XLOOKUP(A1005,ctas[Tipo Empleado],ctas[cta])</f>
        <v>2.1.1.1.01</v>
      </c>
      <c r="D1005" s="4" t="s">
        <v>2885</v>
      </c>
      <c r="E1005" t="s">
        <v>352</v>
      </c>
      <c r="F1005" t="s">
        <v>271</v>
      </c>
      <c r="G1005" t="s">
        <v>347</v>
      </c>
      <c r="H1005" t="s">
        <v>1791</v>
      </c>
      <c r="I1005" t="s">
        <v>3372</v>
      </c>
      <c r="J1005" t="s">
        <v>11</v>
      </c>
      <c r="K1005" t="s">
        <v>3414</v>
      </c>
    </row>
    <row r="1006" spans="1:11">
      <c r="A1006" t="s">
        <v>11</v>
      </c>
      <c r="B1006" t="str">
        <f t="shared" si="15"/>
        <v>2.1.1.1.0105400125836</v>
      </c>
      <c r="C1006" s="40" t="str">
        <f>_xlfn.XLOOKUP(A1006,ctas[Tipo Empleado],ctas[cta])</f>
        <v>2.1.1.1.01</v>
      </c>
      <c r="D1006" s="4" t="s">
        <v>2792</v>
      </c>
      <c r="E1006" t="s">
        <v>156</v>
      </c>
      <c r="F1006" t="s">
        <v>8</v>
      </c>
      <c r="G1006" t="s">
        <v>2050</v>
      </c>
      <c r="H1006" t="s">
        <v>1752</v>
      </c>
      <c r="I1006" t="s">
        <v>3373</v>
      </c>
      <c r="J1006" t="s">
        <v>2146</v>
      </c>
      <c r="K1006" t="s">
        <v>3414</v>
      </c>
    </row>
    <row r="1007" spans="1:11">
      <c r="A1007" t="s">
        <v>11</v>
      </c>
      <c r="B1007" t="str">
        <f t="shared" si="15"/>
        <v>2.1.1.1.0105400143391</v>
      </c>
      <c r="C1007" s="40" t="str">
        <f>_xlfn.XLOOKUP(A1007,ctas[Tipo Empleado],ctas[cta])</f>
        <v>2.1.1.1.01</v>
      </c>
      <c r="D1007" s="4" t="s">
        <v>2550</v>
      </c>
      <c r="E1007" t="s">
        <v>1674</v>
      </c>
      <c r="F1007" t="s">
        <v>27</v>
      </c>
      <c r="G1007" t="s">
        <v>357</v>
      </c>
      <c r="H1007" t="s">
        <v>1738</v>
      </c>
      <c r="I1007" t="s">
        <v>3372</v>
      </c>
      <c r="J1007" t="s">
        <v>2146</v>
      </c>
      <c r="K1007" t="s">
        <v>3414</v>
      </c>
    </row>
    <row r="1008" spans="1:11">
      <c r="A1008" t="s">
        <v>11</v>
      </c>
      <c r="B1008" t="str">
        <f t="shared" si="15"/>
        <v>2.1.1.1.0105400631338</v>
      </c>
      <c r="C1008" s="40" t="str">
        <f>_xlfn.XLOOKUP(A1008,ctas[Tipo Empleado],ctas[cta])</f>
        <v>2.1.1.1.01</v>
      </c>
      <c r="D1008" s="4" t="s">
        <v>2493</v>
      </c>
      <c r="E1008" t="s">
        <v>1344</v>
      </c>
      <c r="F1008" t="s">
        <v>8</v>
      </c>
      <c r="G1008" t="s">
        <v>357</v>
      </c>
      <c r="H1008" t="s">
        <v>1738</v>
      </c>
      <c r="I1008" t="s">
        <v>3373</v>
      </c>
      <c r="J1008" t="s">
        <v>2146</v>
      </c>
      <c r="K1008" t="s">
        <v>3414</v>
      </c>
    </row>
    <row r="1009" spans="1:11">
      <c r="A1009" t="s">
        <v>11</v>
      </c>
      <c r="B1009" t="str">
        <f t="shared" si="15"/>
        <v>2.1.1.1.0105400662630</v>
      </c>
      <c r="C1009" s="40" t="str">
        <f>_xlfn.XLOOKUP(A1009,ctas[Tipo Empleado],ctas[cta])</f>
        <v>2.1.1.1.01</v>
      </c>
      <c r="D1009" s="4" t="s">
        <v>2691</v>
      </c>
      <c r="E1009" t="s">
        <v>2128</v>
      </c>
      <c r="F1009" t="s">
        <v>61</v>
      </c>
      <c r="G1009" t="s">
        <v>357</v>
      </c>
      <c r="H1009" t="s">
        <v>1738</v>
      </c>
      <c r="I1009" t="s">
        <v>3373</v>
      </c>
      <c r="J1009" t="s">
        <v>11</v>
      </c>
      <c r="K1009" t="s">
        <v>3414</v>
      </c>
    </row>
    <row r="1010" spans="1:11">
      <c r="A1010" t="s">
        <v>11</v>
      </c>
      <c r="B1010" t="str">
        <f t="shared" si="15"/>
        <v>2.1.1.1.0105400873542</v>
      </c>
      <c r="C1010" s="40" t="str">
        <f>_xlfn.XLOOKUP(A1010,ctas[Tipo Empleado],ctas[cta])</f>
        <v>2.1.1.1.01</v>
      </c>
      <c r="D1010" s="4" t="s">
        <v>2361</v>
      </c>
      <c r="E1010" t="s">
        <v>972</v>
      </c>
      <c r="F1010" t="s">
        <v>973</v>
      </c>
      <c r="G1010" t="s">
        <v>2052</v>
      </c>
      <c r="H1010" t="s">
        <v>1737</v>
      </c>
      <c r="I1010" t="s">
        <v>3372</v>
      </c>
      <c r="J1010" t="s">
        <v>11</v>
      </c>
      <c r="K1010" t="s">
        <v>3414</v>
      </c>
    </row>
    <row r="1011" spans="1:11">
      <c r="A1011" t="s">
        <v>11</v>
      </c>
      <c r="B1011" t="str">
        <f t="shared" si="15"/>
        <v>2.1.1.1.0105401069371</v>
      </c>
      <c r="C1011" s="40" t="str">
        <f>_xlfn.XLOOKUP(A1011,ctas[Tipo Empleado],ctas[cta])</f>
        <v>2.1.1.1.01</v>
      </c>
      <c r="D1011" s="4" t="s">
        <v>2423</v>
      </c>
      <c r="E1011" t="s">
        <v>145</v>
      </c>
      <c r="F1011" t="s">
        <v>61</v>
      </c>
      <c r="G1011" t="s">
        <v>2057</v>
      </c>
      <c r="H1011" t="s">
        <v>1745</v>
      </c>
      <c r="I1011" t="s">
        <v>3372</v>
      </c>
      <c r="J1011" t="s">
        <v>11</v>
      </c>
      <c r="K1011" t="s">
        <v>3414</v>
      </c>
    </row>
    <row r="1012" spans="1:11">
      <c r="A1012" t="s">
        <v>11</v>
      </c>
      <c r="B1012" t="str">
        <f t="shared" si="15"/>
        <v>2.1.1.1.0105401145932</v>
      </c>
      <c r="C1012" s="40" t="str">
        <f>_xlfn.XLOOKUP(A1012,ctas[Tipo Empleado],ctas[cta])</f>
        <v>2.1.1.1.01</v>
      </c>
      <c r="D1012" s="4" t="s">
        <v>2318</v>
      </c>
      <c r="E1012" t="s">
        <v>1341</v>
      </c>
      <c r="F1012" t="s">
        <v>409</v>
      </c>
      <c r="G1012" t="s">
        <v>2057</v>
      </c>
      <c r="H1012" t="s">
        <v>1745</v>
      </c>
      <c r="I1012" t="s">
        <v>3372</v>
      </c>
      <c r="J1012" t="s">
        <v>11</v>
      </c>
      <c r="K1012" t="s">
        <v>3414</v>
      </c>
    </row>
    <row r="1013" spans="1:11">
      <c r="A1013" t="s">
        <v>11</v>
      </c>
      <c r="B1013" t="str">
        <f t="shared" si="15"/>
        <v>2.1.1.1.0105401354104</v>
      </c>
      <c r="C1013" s="40" t="str">
        <f>_xlfn.XLOOKUP(A1013,ctas[Tipo Empleado],ctas[cta])</f>
        <v>2.1.1.1.01</v>
      </c>
      <c r="D1013" s="4" t="s">
        <v>2658</v>
      </c>
      <c r="E1013" t="s">
        <v>715</v>
      </c>
      <c r="F1013" t="s">
        <v>56</v>
      </c>
      <c r="G1013" t="s">
        <v>357</v>
      </c>
      <c r="H1013" t="s">
        <v>1738</v>
      </c>
      <c r="I1013" t="s">
        <v>3373</v>
      </c>
      <c r="J1013" t="s">
        <v>11</v>
      </c>
      <c r="K1013" t="s">
        <v>3414</v>
      </c>
    </row>
    <row r="1014" spans="1:11">
      <c r="A1014" t="s">
        <v>11</v>
      </c>
      <c r="B1014" t="str">
        <f t="shared" si="15"/>
        <v>2.1.1.1.0105401378137</v>
      </c>
      <c r="C1014" s="40" t="str">
        <f>_xlfn.XLOOKUP(A1014,ctas[Tipo Empleado],ctas[cta])</f>
        <v>2.1.1.1.01</v>
      </c>
      <c r="D1014" s="4" t="s">
        <v>2374</v>
      </c>
      <c r="E1014" t="s">
        <v>828</v>
      </c>
      <c r="F1014" t="s">
        <v>10</v>
      </c>
      <c r="G1014" t="s">
        <v>1163</v>
      </c>
      <c r="H1014" t="s">
        <v>1748</v>
      </c>
      <c r="I1014" t="s">
        <v>3373</v>
      </c>
      <c r="J1014" t="s">
        <v>2146</v>
      </c>
      <c r="K1014" t="s">
        <v>3414</v>
      </c>
    </row>
    <row r="1015" spans="1:11">
      <c r="A1015" t="s">
        <v>11</v>
      </c>
      <c r="B1015" t="str">
        <f t="shared" si="15"/>
        <v>2.1.1.1.0105500343891</v>
      </c>
      <c r="C1015" s="40" t="str">
        <f>_xlfn.XLOOKUP(A1015,ctas[Tipo Empleado],ctas[cta])</f>
        <v>2.1.1.1.01</v>
      </c>
      <c r="D1015" s="4" t="s">
        <v>2307</v>
      </c>
      <c r="E1015" t="s">
        <v>962</v>
      </c>
      <c r="F1015" t="s">
        <v>114</v>
      </c>
      <c r="G1015" t="s">
        <v>2052</v>
      </c>
      <c r="H1015" t="s">
        <v>1737</v>
      </c>
      <c r="I1015" t="s">
        <v>3372</v>
      </c>
      <c r="J1015" t="s">
        <v>11</v>
      </c>
      <c r="K1015" t="s">
        <v>3414</v>
      </c>
    </row>
    <row r="1016" spans="1:11">
      <c r="A1016" t="s">
        <v>11</v>
      </c>
      <c r="B1016" t="str">
        <f t="shared" si="15"/>
        <v>2.1.1.1.0105500385868</v>
      </c>
      <c r="C1016" s="40" t="str">
        <f>_xlfn.XLOOKUP(A1016,ctas[Tipo Empleado],ctas[cta])</f>
        <v>2.1.1.1.01</v>
      </c>
      <c r="D1016" s="4" t="s">
        <v>2537</v>
      </c>
      <c r="E1016" t="s">
        <v>424</v>
      </c>
      <c r="F1016" t="s">
        <v>56</v>
      </c>
      <c r="G1016" t="s">
        <v>357</v>
      </c>
      <c r="H1016" t="s">
        <v>1738</v>
      </c>
      <c r="I1016" t="s">
        <v>3373</v>
      </c>
      <c r="J1016" t="s">
        <v>11</v>
      </c>
      <c r="K1016" t="s">
        <v>3414</v>
      </c>
    </row>
    <row r="1017" spans="1:11">
      <c r="A1017" t="s">
        <v>11</v>
      </c>
      <c r="B1017" t="str">
        <f t="shared" si="15"/>
        <v>2.1.1.1.0105600095953</v>
      </c>
      <c r="C1017" s="40" t="str">
        <f>_xlfn.XLOOKUP(A1017,ctas[Tipo Empleado],ctas[cta])</f>
        <v>2.1.1.1.01</v>
      </c>
      <c r="D1017" s="4" t="s">
        <v>2421</v>
      </c>
      <c r="E1017" t="s">
        <v>1173</v>
      </c>
      <c r="F1017" t="s">
        <v>205</v>
      </c>
      <c r="G1017" t="s">
        <v>1162</v>
      </c>
      <c r="H1017" t="s">
        <v>1766</v>
      </c>
      <c r="I1017" t="s">
        <v>3372</v>
      </c>
      <c r="J1017" t="s">
        <v>11</v>
      </c>
      <c r="K1017" t="s">
        <v>3414</v>
      </c>
    </row>
    <row r="1018" spans="1:11">
      <c r="A1018" t="s">
        <v>11</v>
      </c>
      <c r="B1018" t="str">
        <f t="shared" si="15"/>
        <v>2.1.1.1.0105600816705</v>
      </c>
      <c r="C1018" s="40" t="str">
        <f>_xlfn.XLOOKUP(A1018,ctas[Tipo Empleado],ctas[cta])</f>
        <v>2.1.1.1.01</v>
      </c>
      <c r="D1018" s="4" t="s">
        <v>2364</v>
      </c>
      <c r="E1018" t="s">
        <v>1172</v>
      </c>
      <c r="F1018" t="s">
        <v>205</v>
      </c>
      <c r="G1018" t="s">
        <v>1162</v>
      </c>
      <c r="H1018" t="s">
        <v>1766</v>
      </c>
      <c r="I1018" t="s">
        <v>3372</v>
      </c>
      <c r="J1018" t="s">
        <v>11</v>
      </c>
      <c r="K1018" t="s">
        <v>3414</v>
      </c>
    </row>
    <row r="1019" spans="1:11">
      <c r="A1019" t="s">
        <v>11</v>
      </c>
      <c r="B1019" t="str">
        <f t="shared" si="15"/>
        <v>2.1.1.1.0105600994197</v>
      </c>
      <c r="C1019" s="40" t="str">
        <f>_xlfn.XLOOKUP(A1019,ctas[Tipo Empleado],ctas[cta])</f>
        <v>2.1.1.1.01</v>
      </c>
      <c r="D1019" s="4" t="s">
        <v>1582</v>
      </c>
      <c r="E1019" t="s">
        <v>876</v>
      </c>
      <c r="F1019" t="s">
        <v>22</v>
      </c>
      <c r="G1019" t="s">
        <v>864</v>
      </c>
      <c r="H1019" t="s">
        <v>1741</v>
      </c>
      <c r="I1019" t="s">
        <v>3372</v>
      </c>
      <c r="J1019" t="s">
        <v>39</v>
      </c>
      <c r="K1019" t="s">
        <v>1582</v>
      </c>
    </row>
    <row r="1020" spans="1:11">
      <c r="A1020" t="s">
        <v>11</v>
      </c>
      <c r="B1020" t="str">
        <f t="shared" si="15"/>
        <v>2.1.1.1.0105601015711</v>
      </c>
      <c r="C1020" s="40" t="str">
        <f>_xlfn.XLOOKUP(A1020,ctas[Tipo Empleado],ctas[cta])</f>
        <v>2.1.1.1.01</v>
      </c>
      <c r="D1020" s="4" t="s">
        <v>1524</v>
      </c>
      <c r="E1020" t="s">
        <v>535</v>
      </c>
      <c r="F1020" t="s">
        <v>10</v>
      </c>
      <c r="G1020" t="s">
        <v>357</v>
      </c>
      <c r="H1020" t="s">
        <v>1738</v>
      </c>
      <c r="I1020" t="s">
        <v>3373</v>
      </c>
      <c r="J1020" t="s">
        <v>39</v>
      </c>
      <c r="K1020" t="s">
        <v>1524</v>
      </c>
    </row>
    <row r="1021" spans="1:11">
      <c r="A1021" t="s">
        <v>11</v>
      </c>
      <c r="B1021" t="str">
        <f t="shared" si="15"/>
        <v>2.1.1.1.0105601502692</v>
      </c>
      <c r="C1021" s="40" t="str">
        <f>_xlfn.XLOOKUP(A1021,ctas[Tipo Empleado],ctas[cta])</f>
        <v>2.1.1.1.01</v>
      </c>
      <c r="D1021" s="4" t="s">
        <v>2428</v>
      </c>
      <c r="E1021" t="s">
        <v>997</v>
      </c>
      <c r="F1021" t="s">
        <v>8</v>
      </c>
      <c r="G1021" t="s">
        <v>996</v>
      </c>
      <c r="H1021" t="s">
        <v>1786</v>
      </c>
      <c r="I1021" t="s">
        <v>3373</v>
      </c>
      <c r="J1021" t="s">
        <v>2146</v>
      </c>
      <c r="K1021" t="s">
        <v>3414</v>
      </c>
    </row>
    <row r="1022" spans="1:11">
      <c r="A1022" t="s">
        <v>11</v>
      </c>
      <c r="B1022" t="str">
        <f t="shared" si="15"/>
        <v>2.1.1.1.0105601565020</v>
      </c>
      <c r="C1022" s="40" t="str">
        <f>_xlfn.XLOOKUP(A1022,ctas[Tipo Empleado],ctas[cta])</f>
        <v>2.1.1.1.01</v>
      </c>
      <c r="D1022" s="4" t="s">
        <v>2397</v>
      </c>
      <c r="E1022" t="s">
        <v>981</v>
      </c>
      <c r="F1022" t="s">
        <v>61</v>
      </c>
      <c r="G1022" t="s">
        <v>2052</v>
      </c>
      <c r="H1022" t="s">
        <v>1737</v>
      </c>
      <c r="I1022" t="s">
        <v>3372</v>
      </c>
      <c r="J1022" t="s">
        <v>11</v>
      </c>
      <c r="K1022" t="s">
        <v>3414</v>
      </c>
    </row>
    <row r="1023" spans="1:11">
      <c r="A1023" t="s">
        <v>11</v>
      </c>
      <c r="B1023" t="str">
        <f t="shared" si="15"/>
        <v>2.1.1.1.0105601796690</v>
      </c>
      <c r="C1023" s="40" t="str">
        <f>_xlfn.XLOOKUP(A1023,ctas[Tipo Empleado],ctas[cta])</f>
        <v>2.1.1.1.01</v>
      </c>
      <c r="D1023" s="4" t="s">
        <v>2446</v>
      </c>
      <c r="E1023" t="s">
        <v>843</v>
      </c>
      <c r="F1023" t="s">
        <v>85</v>
      </c>
      <c r="G1023" t="s">
        <v>841</v>
      </c>
      <c r="H1023" t="s">
        <v>1772</v>
      </c>
      <c r="I1023" t="s">
        <v>3373</v>
      </c>
      <c r="J1023" t="s">
        <v>11</v>
      </c>
      <c r="K1023" t="s">
        <v>3414</v>
      </c>
    </row>
    <row r="1024" spans="1:11">
      <c r="A1024" t="s">
        <v>11</v>
      </c>
      <c r="B1024" t="str">
        <f t="shared" si="15"/>
        <v>2.1.1.1.0105800240839</v>
      </c>
      <c r="C1024" s="40" t="str">
        <f>_xlfn.XLOOKUP(A1024,ctas[Tipo Empleado],ctas[cta])</f>
        <v>2.1.1.1.01</v>
      </c>
      <c r="D1024" s="4" t="s">
        <v>2443</v>
      </c>
      <c r="E1024" t="s">
        <v>1034</v>
      </c>
      <c r="F1024" t="s">
        <v>819</v>
      </c>
      <c r="G1024" t="s">
        <v>999</v>
      </c>
      <c r="H1024" t="s">
        <v>1779</v>
      </c>
      <c r="I1024" t="s">
        <v>3372</v>
      </c>
      <c r="J1024" t="s">
        <v>11</v>
      </c>
      <c r="K1024" t="s">
        <v>3414</v>
      </c>
    </row>
    <row r="1025" spans="1:11">
      <c r="A1025" t="s">
        <v>11</v>
      </c>
      <c r="B1025" t="str">
        <f t="shared" si="15"/>
        <v>2.1.1.1.0105900090944</v>
      </c>
      <c r="C1025" s="40" t="str">
        <f>_xlfn.XLOOKUP(A1025,ctas[Tipo Empleado],ctas[cta])</f>
        <v>2.1.1.1.01</v>
      </c>
      <c r="D1025" s="4" t="s">
        <v>2359</v>
      </c>
      <c r="E1025" t="s">
        <v>252</v>
      </c>
      <c r="F1025" t="s">
        <v>15</v>
      </c>
      <c r="G1025" t="s">
        <v>731</v>
      </c>
      <c r="H1025" t="s">
        <v>1777</v>
      </c>
      <c r="I1025" t="s">
        <v>3372</v>
      </c>
      <c r="J1025" t="s">
        <v>11</v>
      </c>
      <c r="K1025" t="s">
        <v>3414</v>
      </c>
    </row>
    <row r="1026" spans="1:11">
      <c r="A1026" t="s">
        <v>11</v>
      </c>
      <c r="B1026" t="str">
        <f t="shared" si="15"/>
        <v>2.1.1.1.0105900153833</v>
      </c>
      <c r="C1026" s="40" t="str">
        <f>_xlfn.XLOOKUP(A1026,ctas[Tipo Empleado],ctas[cta])</f>
        <v>2.1.1.1.01</v>
      </c>
      <c r="D1026" s="4" t="s">
        <v>2814</v>
      </c>
      <c r="E1026" t="s">
        <v>1306</v>
      </c>
      <c r="F1026" t="s">
        <v>27</v>
      </c>
      <c r="G1026" t="s">
        <v>864</v>
      </c>
      <c r="H1026" t="s">
        <v>1741</v>
      </c>
      <c r="I1026" t="s">
        <v>3372</v>
      </c>
      <c r="J1026" t="s">
        <v>2146</v>
      </c>
      <c r="K1026" t="s">
        <v>3414</v>
      </c>
    </row>
    <row r="1027" spans="1:11">
      <c r="A1027" t="s">
        <v>11</v>
      </c>
      <c r="B1027" t="str">
        <f t="shared" ref="B1027:B1090" si="16">C1027&amp;D1027</f>
        <v>2.1.1.1.0105900163030</v>
      </c>
      <c r="C1027" s="40" t="str">
        <f>_xlfn.XLOOKUP(A1027,ctas[Tipo Empleado],ctas[cta])</f>
        <v>2.1.1.1.01</v>
      </c>
      <c r="D1027" s="4" t="s">
        <v>2519</v>
      </c>
      <c r="E1027" t="s">
        <v>1076</v>
      </c>
      <c r="F1027" t="s">
        <v>220</v>
      </c>
      <c r="G1027" t="s">
        <v>357</v>
      </c>
      <c r="H1027" t="s">
        <v>1738</v>
      </c>
      <c r="I1027" t="s">
        <v>3373</v>
      </c>
      <c r="J1027" t="s">
        <v>11</v>
      </c>
      <c r="K1027" t="s">
        <v>3414</v>
      </c>
    </row>
    <row r="1028" spans="1:11">
      <c r="A1028" t="s">
        <v>11</v>
      </c>
      <c r="B1028" t="str">
        <f t="shared" si="16"/>
        <v>2.1.1.1.0105900184028</v>
      </c>
      <c r="C1028" s="40" t="str">
        <f>_xlfn.XLOOKUP(A1028,ctas[Tipo Empleado],ctas[cta])</f>
        <v>2.1.1.1.01</v>
      </c>
      <c r="D1028" s="4" t="s">
        <v>2753</v>
      </c>
      <c r="E1028" t="s">
        <v>259</v>
      </c>
      <c r="F1028" t="s">
        <v>260</v>
      </c>
      <c r="G1028" t="s">
        <v>2058</v>
      </c>
      <c r="H1028" t="s">
        <v>1742</v>
      </c>
      <c r="I1028" t="s">
        <v>3372</v>
      </c>
      <c r="J1028" t="s">
        <v>11</v>
      </c>
      <c r="K1028" t="s">
        <v>3414</v>
      </c>
    </row>
    <row r="1029" spans="1:11">
      <c r="A1029" t="s">
        <v>11</v>
      </c>
      <c r="B1029" t="str">
        <f t="shared" si="16"/>
        <v>2.1.1.1.0106000090511</v>
      </c>
      <c r="C1029" s="40" t="str">
        <f>_xlfn.XLOOKUP(A1029,ctas[Tipo Empleado],ctas[cta])</f>
        <v>2.1.1.1.01</v>
      </c>
      <c r="D1029" s="4" t="s">
        <v>1391</v>
      </c>
      <c r="E1029" t="s">
        <v>193</v>
      </c>
      <c r="F1029" t="s">
        <v>195</v>
      </c>
      <c r="G1029" t="s">
        <v>2054</v>
      </c>
      <c r="H1029" t="s">
        <v>1754</v>
      </c>
      <c r="I1029" t="s">
        <v>3373</v>
      </c>
      <c r="J1029" t="s">
        <v>39</v>
      </c>
      <c r="K1029" t="s">
        <v>1391</v>
      </c>
    </row>
    <row r="1030" spans="1:11">
      <c r="A1030" t="s">
        <v>11</v>
      </c>
      <c r="B1030" t="str">
        <f t="shared" si="16"/>
        <v>2.1.1.1.0106100028676</v>
      </c>
      <c r="C1030" s="40" t="str">
        <f>_xlfn.XLOOKUP(A1030,ctas[Tipo Empleado],ctas[cta])</f>
        <v>2.1.1.1.01</v>
      </c>
      <c r="D1030" s="4" t="s">
        <v>2699</v>
      </c>
      <c r="E1030" t="s">
        <v>1209</v>
      </c>
      <c r="F1030" t="s">
        <v>457</v>
      </c>
      <c r="G1030" t="s">
        <v>357</v>
      </c>
      <c r="H1030" t="s">
        <v>1738</v>
      </c>
      <c r="I1030" t="s">
        <v>3372</v>
      </c>
      <c r="J1030" t="s">
        <v>11</v>
      </c>
      <c r="K1030" t="s">
        <v>3414</v>
      </c>
    </row>
    <row r="1031" spans="1:11">
      <c r="A1031" t="s">
        <v>11</v>
      </c>
      <c r="B1031" t="str">
        <f t="shared" si="16"/>
        <v>2.1.1.1.0106500028284</v>
      </c>
      <c r="C1031" s="40" t="str">
        <f>_xlfn.XLOOKUP(A1031,ctas[Tipo Empleado],ctas[cta])</f>
        <v>2.1.1.1.01</v>
      </c>
      <c r="D1031" s="4" t="s">
        <v>2490</v>
      </c>
      <c r="E1031" t="s">
        <v>377</v>
      </c>
      <c r="F1031" t="s">
        <v>10</v>
      </c>
      <c r="G1031" t="s">
        <v>357</v>
      </c>
      <c r="H1031" t="s">
        <v>1738</v>
      </c>
      <c r="I1031" t="s">
        <v>3373</v>
      </c>
      <c r="J1031" t="s">
        <v>39</v>
      </c>
      <c r="K1031" t="s">
        <v>2490</v>
      </c>
    </row>
    <row r="1032" spans="1:11">
      <c r="A1032" t="s">
        <v>11</v>
      </c>
      <c r="B1032" t="str">
        <f t="shared" si="16"/>
        <v>2.1.1.1.0106700025650</v>
      </c>
      <c r="C1032" s="40" t="str">
        <f>_xlfn.XLOOKUP(A1032,ctas[Tipo Empleado],ctas[cta])</f>
        <v>2.1.1.1.01</v>
      </c>
      <c r="D1032" s="4" t="s">
        <v>1456</v>
      </c>
      <c r="E1032" t="s">
        <v>375</v>
      </c>
      <c r="F1032" t="s">
        <v>376</v>
      </c>
      <c r="G1032" t="s">
        <v>357</v>
      </c>
      <c r="H1032" t="s">
        <v>1738</v>
      </c>
      <c r="I1032" t="s">
        <v>3373</v>
      </c>
      <c r="J1032" t="s">
        <v>39</v>
      </c>
      <c r="K1032" t="s">
        <v>1456</v>
      </c>
    </row>
    <row r="1033" spans="1:11">
      <c r="A1033" t="s">
        <v>11</v>
      </c>
      <c r="B1033" t="str">
        <f t="shared" si="16"/>
        <v>2.1.1.1.0106800138346</v>
      </c>
      <c r="C1033" s="40" t="str">
        <f>_xlfn.XLOOKUP(A1033,ctas[Tipo Empleado],ctas[cta])</f>
        <v>2.1.1.1.01</v>
      </c>
      <c r="D1033" s="4" t="s">
        <v>2816</v>
      </c>
      <c r="E1033" t="s">
        <v>884</v>
      </c>
      <c r="F1033" t="s">
        <v>8</v>
      </c>
      <c r="G1033" t="s">
        <v>864</v>
      </c>
      <c r="H1033" t="s">
        <v>1741</v>
      </c>
      <c r="I1033" t="s">
        <v>3373</v>
      </c>
      <c r="J1033" t="s">
        <v>39</v>
      </c>
      <c r="K1033" t="s">
        <v>2816</v>
      </c>
    </row>
    <row r="1034" spans="1:11">
      <c r="A1034" t="s">
        <v>11</v>
      </c>
      <c r="B1034" t="str">
        <f t="shared" si="16"/>
        <v>2.1.1.1.0106800412618</v>
      </c>
      <c r="C1034" s="40" t="str">
        <f>_xlfn.XLOOKUP(A1034,ctas[Tipo Empleado],ctas[cta])</f>
        <v>2.1.1.1.01</v>
      </c>
      <c r="D1034" s="4" t="s">
        <v>2363</v>
      </c>
      <c r="E1034" t="s">
        <v>825</v>
      </c>
      <c r="F1034" t="s">
        <v>139</v>
      </c>
      <c r="G1034" t="s">
        <v>748</v>
      </c>
      <c r="H1034" t="s">
        <v>1740</v>
      </c>
      <c r="I1034" t="s">
        <v>3372</v>
      </c>
      <c r="J1034" t="s">
        <v>2146</v>
      </c>
      <c r="K1034" t="s">
        <v>3414</v>
      </c>
    </row>
    <row r="1035" spans="1:11">
      <c r="A1035" t="s">
        <v>11</v>
      </c>
      <c r="B1035" t="str">
        <f t="shared" si="16"/>
        <v>2.1.1.1.0106800553338</v>
      </c>
      <c r="C1035" s="40" t="str">
        <f>_xlfn.XLOOKUP(A1035,ctas[Tipo Empleado],ctas[cta])</f>
        <v>2.1.1.1.01</v>
      </c>
      <c r="D1035" s="4" t="s">
        <v>3385</v>
      </c>
      <c r="E1035" t="s">
        <v>3405</v>
      </c>
      <c r="F1035" t="s">
        <v>756</v>
      </c>
      <c r="G1035" t="s">
        <v>1163</v>
      </c>
      <c r="H1035" t="s">
        <v>1748</v>
      </c>
      <c r="I1035" t="s">
        <v>3372</v>
      </c>
      <c r="J1035" t="s">
        <v>11</v>
      </c>
      <c r="K1035" t="s">
        <v>3414</v>
      </c>
    </row>
    <row r="1036" spans="1:11">
      <c r="A1036" t="s">
        <v>11</v>
      </c>
      <c r="B1036" t="str">
        <f t="shared" si="16"/>
        <v>2.1.1.1.0107100255715</v>
      </c>
      <c r="C1036" s="40" t="str">
        <f>_xlfn.XLOOKUP(A1036,ctas[Tipo Empleado],ctas[cta])</f>
        <v>2.1.1.1.01</v>
      </c>
      <c r="D1036" s="4" t="s">
        <v>2827</v>
      </c>
      <c r="E1036" t="s">
        <v>165</v>
      </c>
      <c r="F1036" t="s">
        <v>32</v>
      </c>
      <c r="G1036" t="s">
        <v>2050</v>
      </c>
      <c r="H1036" t="s">
        <v>1752</v>
      </c>
      <c r="I1036" t="s">
        <v>3373</v>
      </c>
      <c r="J1036" t="s">
        <v>11</v>
      </c>
      <c r="K1036" t="s">
        <v>3414</v>
      </c>
    </row>
    <row r="1037" spans="1:11">
      <c r="A1037" t="s">
        <v>11</v>
      </c>
      <c r="B1037" t="str">
        <f t="shared" si="16"/>
        <v>2.1.1.1.0107100476477</v>
      </c>
      <c r="C1037" s="40" t="str">
        <f>_xlfn.XLOOKUP(A1037,ctas[Tipo Empleado],ctas[cta])</f>
        <v>2.1.1.1.01</v>
      </c>
      <c r="D1037" s="4" t="s">
        <v>2645</v>
      </c>
      <c r="E1037" t="s">
        <v>520</v>
      </c>
      <c r="F1037" t="s">
        <v>32</v>
      </c>
      <c r="G1037" t="s">
        <v>357</v>
      </c>
      <c r="H1037" t="s">
        <v>1738</v>
      </c>
      <c r="I1037" t="s">
        <v>3373</v>
      </c>
      <c r="J1037" t="s">
        <v>11</v>
      </c>
      <c r="K1037" t="s">
        <v>3414</v>
      </c>
    </row>
    <row r="1038" spans="1:11">
      <c r="A1038" t="s">
        <v>11</v>
      </c>
      <c r="B1038" t="str">
        <f t="shared" si="16"/>
        <v>2.1.1.1.0107300049678</v>
      </c>
      <c r="C1038" s="40" t="str">
        <f>_xlfn.XLOOKUP(A1038,ctas[Tipo Empleado],ctas[cta])</f>
        <v>2.1.1.1.01</v>
      </c>
      <c r="D1038" s="4" t="s">
        <v>2617</v>
      </c>
      <c r="E1038" t="s">
        <v>671</v>
      </c>
      <c r="F1038" t="s">
        <v>27</v>
      </c>
      <c r="G1038" t="s">
        <v>2051</v>
      </c>
      <c r="H1038" t="s">
        <v>1746</v>
      </c>
      <c r="I1038" t="s">
        <v>3372</v>
      </c>
      <c r="J1038" t="s">
        <v>2146</v>
      </c>
      <c r="K1038" t="s">
        <v>3414</v>
      </c>
    </row>
    <row r="1039" spans="1:11">
      <c r="A1039" t="s">
        <v>11</v>
      </c>
      <c r="B1039" t="str">
        <f t="shared" si="16"/>
        <v>2.1.1.1.0107300123135</v>
      </c>
      <c r="C1039" s="40" t="str">
        <f>_xlfn.XLOOKUP(A1039,ctas[Tipo Empleado],ctas[cta])</f>
        <v>2.1.1.1.01</v>
      </c>
      <c r="D1039" s="4" t="s">
        <v>2333</v>
      </c>
      <c r="E1039" t="s">
        <v>12</v>
      </c>
      <c r="F1039" t="s">
        <v>13</v>
      </c>
      <c r="G1039" t="s">
        <v>2052</v>
      </c>
      <c r="H1039" t="s">
        <v>1737</v>
      </c>
      <c r="I1039" t="s">
        <v>3372</v>
      </c>
      <c r="J1039" t="s">
        <v>11</v>
      </c>
      <c r="K1039" t="s">
        <v>3414</v>
      </c>
    </row>
    <row r="1040" spans="1:11">
      <c r="A1040" t="s">
        <v>11</v>
      </c>
      <c r="B1040" t="str">
        <f t="shared" si="16"/>
        <v>2.1.1.1.0107500083543</v>
      </c>
      <c r="C1040" s="40" t="str">
        <f>_xlfn.XLOOKUP(A1040,ctas[Tipo Empleado],ctas[cta])</f>
        <v>2.1.1.1.01</v>
      </c>
      <c r="D1040" s="4" t="s">
        <v>1600</v>
      </c>
      <c r="E1040" t="s">
        <v>912</v>
      </c>
      <c r="F1040" t="s">
        <v>62</v>
      </c>
      <c r="G1040" t="s">
        <v>864</v>
      </c>
      <c r="H1040" t="s">
        <v>1741</v>
      </c>
      <c r="I1040" t="s">
        <v>3373</v>
      </c>
      <c r="J1040" t="s">
        <v>39</v>
      </c>
      <c r="K1040" t="s">
        <v>1600</v>
      </c>
    </row>
    <row r="1041" spans="1:11">
      <c r="A1041" t="s">
        <v>11</v>
      </c>
      <c r="B1041" t="str">
        <f t="shared" si="16"/>
        <v>2.1.1.1.0107600153840</v>
      </c>
      <c r="C1041" s="40" t="str">
        <f>_xlfn.XLOOKUP(A1041,ctas[Tipo Empleado],ctas[cta])</f>
        <v>2.1.1.1.01</v>
      </c>
      <c r="D1041" s="4" t="s">
        <v>2305</v>
      </c>
      <c r="E1041" t="s">
        <v>2023</v>
      </c>
      <c r="F1041" t="s">
        <v>756</v>
      </c>
      <c r="G1041" t="s">
        <v>748</v>
      </c>
      <c r="H1041" t="s">
        <v>1740</v>
      </c>
      <c r="I1041" t="s">
        <v>3372</v>
      </c>
      <c r="J1041" t="s">
        <v>2146</v>
      </c>
      <c r="K1041" t="s">
        <v>3414</v>
      </c>
    </row>
    <row r="1042" spans="1:11">
      <c r="A1042" t="s">
        <v>11</v>
      </c>
      <c r="B1042" t="str">
        <f t="shared" si="16"/>
        <v>2.1.1.1.0107800125002</v>
      </c>
      <c r="C1042" s="40" t="str">
        <f>_xlfn.XLOOKUP(A1042,ctas[Tipo Empleado],ctas[cta])</f>
        <v>2.1.1.1.01</v>
      </c>
      <c r="D1042" s="4" t="s">
        <v>2737</v>
      </c>
      <c r="E1042" t="s">
        <v>1323</v>
      </c>
      <c r="F1042" t="s">
        <v>30</v>
      </c>
      <c r="G1042" t="s">
        <v>357</v>
      </c>
      <c r="H1042" t="s">
        <v>1738</v>
      </c>
      <c r="I1042" t="s">
        <v>3372</v>
      </c>
      <c r="J1042" t="s">
        <v>2146</v>
      </c>
      <c r="K1042" t="s">
        <v>3414</v>
      </c>
    </row>
    <row r="1043" spans="1:11">
      <c r="A1043" t="s">
        <v>11</v>
      </c>
      <c r="B1043" t="str">
        <f t="shared" si="16"/>
        <v>2.1.1.1.0108100008575</v>
      </c>
      <c r="C1043" s="40" t="str">
        <f>_xlfn.XLOOKUP(A1043,ctas[Tipo Empleado],ctas[cta])</f>
        <v>2.1.1.1.01</v>
      </c>
      <c r="D1043" s="4" t="s">
        <v>2223</v>
      </c>
      <c r="E1043" t="s">
        <v>732</v>
      </c>
      <c r="F1043" t="s">
        <v>8</v>
      </c>
      <c r="G1043" t="s">
        <v>731</v>
      </c>
      <c r="H1043" t="s">
        <v>1777</v>
      </c>
      <c r="I1043" t="s">
        <v>3373</v>
      </c>
      <c r="J1043" t="s">
        <v>2146</v>
      </c>
      <c r="K1043" t="s">
        <v>3414</v>
      </c>
    </row>
    <row r="1044" spans="1:11">
      <c r="A1044" t="s">
        <v>11</v>
      </c>
      <c r="B1044" t="str">
        <f t="shared" si="16"/>
        <v>2.1.1.1.0108100053415</v>
      </c>
      <c r="C1044" s="40" t="str">
        <f>_xlfn.XLOOKUP(A1044,ctas[Tipo Empleado],ctas[cta])</f>
        <v>2.1.1.1.01</v>
      </c>
      <c r="D1044" s="4" t="s">
        <v>2270</v>
      </c>
      <c r="E1044" t="s">
        <v>955</v>
      </c>
      <c r="F1044" t="s">
        <v>114</v>
      </c>
      <c r="G1044" t="s">
        <v>2052</v>
      </c>
      <c r="H1044" t="s">
        <v>1737</v>
      </c>
      <c r="I1044" t="s">
        <v>3372</v>
      </c>
      <c r="J1044" t="s">
        <v>11</v>
      </c>
      <c r="K1044" t="s">
        <v>3414</v>
      </c>
    </row>
    <row r="1045" spans="1:11">
      <c r="A1045" t="s">
        <v>11</v>
      </c>
      <c r="B1045" t="str">
        <f t="shared" si="16"/>
        <v>2.1.1.1.0108200226895</v>
      </c>
      <c r="C1045" s="40" t="str">
        <f>_xlfn.XLOOKUP(A1045,ctas[Tipo Empleado],ctas[cta])</f>
        <v>2.1.1.1.01</v>
      </c>
      <c r="D1045" s="4" t="s">
        <v>1416</v>
      </c>
      <c r="E1045" t="s">
        <v>223</v>
      </c>
      <c r="F1045" t="s">
        <v>225</v>
      </c>
      <c r="G1045" t="s">
        <v>224</v>
      </c>
      <c r="H1045" t="s">
        <v>1761</v>
      </c>
      <c r="I1045" t="s">
        <v>3373</v>
      </c>
      <c r="J1045" t="s">
        <v>39</v>
      </c>
      <c r="K1045" t="s">
        <v>1416</v>
      </c>
    </row>
    <row r="1046" spans="1:11">
      <c r="A1046" t="s">
        <v>11</v>
      </c>
      <c r="B1046" t="str">
        <f t="shared" si="16"/>
        <v>2.1.1.1.0108200258062</v>
      </c>
      <c r="C1046" s="40" t="str">
        <f>_xlfn.XLOOKUP(A1046,ctas[Tipo Empleado],ctas[cta])</f>
        <v>2.1.1.1.01</v>
      </c>
      <c r="D1046" s="4" t="s">
        <v>2716</v>
      </c>
      <c r="E1046" t="s">
        <v>1254</v>
      </c>
      <c r="F1046" t="s">
        <v>220</v>
      </c>
      <c r="G1046" t="s">
        <v>357</v>
      </c>
      <c r="H1046" t="s">
        <v>1738</v>
      </c>
      <c r="I1046" t="s">
        <v>3373</v>
      </c>
      <c r="J1046" t="s">
        <v>11</v>
      </c>
      <c r="K1046" t="s">
        <v>3414</v>
      </c>
    </row>
    <row r="1047" spans="1:11">
      <c r="A1047" t="s">
        <v>11</v>
      </c>
      <c r="B1047" t="str">
        <f t="shared" si="16"/>
        <v>2.1.1.1.0108500009066</v>
      </c>
      <c r="C1047" s="40" t="str">
        <f>_xlfn.XLOOKUP(A1047,ctas[Tipo Empleado],ctas[cta])</f>
        <v>2.1.1.1.01</v>
      </c>
      <c r="D1047" s="4" t="s">
        <v>2689</v>
      </c>
      <c r="E1047" t="s">
        <v>570</v>
      </c>
      <c r="F1047" t="s">
        <v>134</v>
      </c>
      <c r="G1047" t="s">
        <v>357</v>
      </c>
      <c r="H1047" t="s">
        <v>1738</v>
      </c>
      <c r="I1047" t="s">
        <v>3372</v>
      </c>
      <c r="J1047" t="s">
        <v>2146</v>
      </c>
      <c r="K1047" t="s">
        <v>3414</v>
      </c>
    </row>
    <row r="1048" spans="1:11">
      <c r="A1048" t="s">
        <v>11</v>
      </c>
      <c r="B1048" t="str">
        <f t="shared" si="16"/>
        <v>2.1.1.1.0108500027027</v>
      </c>
      <c r="C1048" s="40" t="str">
        <f>_xlfn.XLOOKUP(A1048,ctas[Tipo Empleado],ctas[cta])</f>
        <v>2.1.1.1.01</v>
      </c>
      <c r="D1048" s="4" t="s">
        <v>2511</v>
      </c>
      <c r="E1048" t="s">
        <v>395</v>
      </c>
      <c r="F1048" t="s">
        <v>8</v>
      </c>
      <c r="G1048" t="s">
        <v>357</v>
      </c>
      <c r="H1048" t="s">
        <v>1738</v>
      </c>
      <c r="I1048" t="s">
        <v>3373</v>
      </c>
      <c r="J1048" t="s">
        <v>2146</v>
      </c>
      <c r="K1048" t="s">
        <v>3414</v>
      </c>
    </row>
    <row r="1049" spans="1:11">
      <c r="A1049" t="s">
        <v>11</v>
      </c>
      <c r="B1049" t="str">
        <f t="shared" si="16"/>
        <v>2.1.1.1.0108500092310</v>
      </c>
      <c r="C1049" s="40" t="str">
        <f>_xlfn.XLOOKUP(A1049,ctas[Tipo Empleado],ctas[cta])</f>
        <v>2.1.1.1.01</v>
      </c>
      <c r="D1049" s="4" t="s">
        <v>2721</v>
      </c>
      <c r="E1049" t="s">
        <v>596</v>
      </c>
      <c r="F1049" t="s">
        <v>134</v>
      </c>
      <c r="G1049" t="s">
        <v>357</v>
      </c>
      <c r="H1049" t="s">
        <v>1738</v>
      </c>
      <c r="I1049" t="s">
        <v>3372</v>
      </c>
      <c r="J1049" t="s">
        <v>2146</v>
      </c>
      <c r="K1049" t="s">
        <v>3414</v>
      </c>
    </row>
    <row r="1050" spans="1:11">
      <c r="A1050" t="s">
        <v>11</v>
      </c>
      <c r="B1050" t="str">
        <f t="shared" si="16"/>
        <v>2.1.1.1.0108600048410</v>
      </c>
      <c r="C1050" s="40" t="str">
        <f>_xlfn.XLOOKUP(A1050,ctas[Tipo Empleado],ctas[cta])</f>
        <v>2.1.1.1.01</v>
      </c>
      <c r="D1050" s="4" t="s">
        <v>2886</v>
      </c>
      <c r="E1050" t="s">
        <v>180</v>
      </c>
      <c r="F1050" t="s">
        <v>170</v>
      </c>
      <c r="G1050" t="s">
        <v>2050</v>
      </c>
      <c r="H1050" t="s">
        <v>1752</v>
      </c>
      <c r="I1050" t="s">
        <v>3372</v>
      </c>
      <c r="J1050" t="s">
        <v>11</v>
      </c>
      <c r="K1050" t="s">
        <v>3414</v>
      </c>
    </row>
    <row r="1051" spans="1:11">
      <c r="A1051" t="s">
        <v>11</v>
      </c>
      <c r="B1051" t="str">
        <f t="shared" si="16"/>
        <v>2.1.1.1.0109000072950</v>
      </c>
      <c r="C1051" s="40" t="str">
        <f>_xlfn.XLOOKUP(A1051,ctas[Tipo Empleado],ctas[cta])</f>
        <v>2.1.1.1.01</v>
      </c>
      <c r="D1051" s="4" t="s">
        <v>2966</v>
      </c>
      <c r="E1051" t="s">
        <v>131</v>
      </c>
      <c r="F1051" t="s">
        <v>8</v>
      </c>
      <c r="G1051" t="s">
        <v>109</v>
      </c>
      <c r="H1051" t="s">
        <v>1759</v>
      </c>
      <c r="I1051" t="s">
        <v>3373</v>
      </c>
      <c r="J1051" t="s">
        <v>2146</v>
      </c>
      <c r="K1051" t="s">
        <v>3414</v>
      </c>
    </row>
    <row r="1052" spans="1:11">
      <c r="A1052" t="s">
        <v>11</v>
      </c>
      <c r="B1052" t="str">
        <f t="shared" si="16"/>
        <v>2.1.1.1.0109000126566</v>
      </c>
      <c r="C1052" s="40" t="str">
        <f>_xlfn.XLOOKUP(A1052,ctas[Tipo Empleado],ctas[cta])</f>
        <v>2.1.1.1.01</v>
      </c>
      <c r="D1052" s="4" t="s">
        <v>1588</v>
      </c>
      <c r="E1052" t="s">
        <v>890</v>
      </c>
      <c r="F1052" t="s">
        <v>30</v>
      </c>
      <c r="G1052" t="s">
        <v>864</v>
      </c>
      <c r="H1052" t="s">
        <v>1741</v>
      </c>
      <c r="I1052" t="s">
        <v>3372</v>
      </c>
      <c r="J1052" t="s">
        <v>39</v>
      </c>
      <c r="K1052" t="s">
        <v>1588</v>
      </c>
    </row>
    <row r="1053" spans="1:11">
      <c r="A1053" t="s">
        <v>11</v>
      </c>
      <c r="B1053" t="str">
        <f t="shared" si="16"/>
        <v>2.1.1.1.0109100013417</v>
      </c>
      <c r="C1053" s="40" t="str">
        <f>_xlfn.XLOOKUP(A1053,ctas[Tipo Empleado],ctas[cta])</f>
        <v>2.1.1.1.01</v>
      </c>
      <c r="D1053" s="4" t="s">
        <v>1430</v>
      </c>
      <c r="E1053" t="s">
        <v>834</v>
      </c>
      <c r="F1053" t="s">
        <v>30</v>
      </c>
      <c r="G1053" t="s">
        <v>1163</v>
      </c>
      <c r="H1053" t="s">
        <v>1748</v>
      </c>
      <c r="I1053" t="s">
        <v>3372</v>
      </c>
      <c r="J1053" t="s">
        <v>39</v>
      </c>
      <c r="K1053" t="s">
        <v>1430</v>
      </c>
    </row>
    <row r="1054" spans="1:11">
      <c r="A1054" t="s">
        <v>11</v>
      </c>
      <c r="B1054" t="str">
        <f t="shared" si="16"/>
        <v>2.1.1.1.0109300123172</v>
      </c>
      <c r="C1054" s="40" t="str">
        <f>_xlfn.XLOOKUP(A1054,ctas[Tipo Empleado],ctas[cta])</f>
        <v>2.1.1.1.01</v>
      </c>
      <c r="D1054" s="4" t="s">
        <v>2245</v>
      </c>
      <c r="E1054" t="s">
        <v>951</v>
      </c>
      <c r="F1054" t="s">
        <v>78</v>
      </c>
      <c r="G1054" t="s">
        <v>2052</v>
      </c>
      <c r="H1054" t="s">
        <v>1737</v>
      </c>
      <c r="I1054" t="s">
        <v>3373</v>
      </c>
      <c r="J1054" t="s">
        <v>11</v>
      </c>
      <c r="K1054" t="s">
        <v>3414</v>
      </c>
    </row>
    <row r="1055" spans="1:11">
      <c r="A1055" t="s">
        <v>11</v>
      </c>
      <c r="B1055" t="str">
        <f t="shared" si="16"/>
        <v>2.1.1.1.0109300263275</v>
      </c>
      <c r="C1055" s="40" t="str">
        <f>_xlfn.XLOOKUP(A1055,ctas[Tipo Empleado],ctas[cta])</f>
        <v>2.1.1.1.01</v>
      </c>
      <c r="D1055" s="4" t="s">
        <v>2230</v>
      </c>
      <c r="E1055" t="s">
        <v>949</v>
      </c>
      <c r="F1055" t="s">
        <v>103</v>
      </c>
      <c r="G1055" t="s">
        <v>2052</v>
      </c>
      <c r="H1055" t="s">
        <v>1737</v>
      </c>
      <c r="I1055" t="s">
        <v>3372</v>
      </c>
      <c r="J1055" t="s">
        <v>11</v>
      </c>
      <c r="K1055" t="s">
        <v>3414</v>
      </c>
    </row>
    <row r="1056" spans="1:11">
      <c r="A1056" t="s">
        <v>11</v>
      </c>
      <c r="B1056" t="str">
        <f t="shared" si="16"/>
        <v>2.1.1.1.0109300316818</v>
      </c>
      <c r="C1056" s="40" t="str">
        <f>_xlfn.XLOOKUP(A1056,ctas[Tipo Empleado],ctas[cta])</f>
        <v>2.1.1.1.01</v>
      </c>
      <c r="D1056" s="4" t="s">
        <v>2351</v>
      </c>
      <c r="E1056" t="s">
        <v>1124</v>
      </c>
      <c r="F1056" t="s">
        <v>1125</v>
      </c>
      <c r="G1056" t="s">
        <v>245</v>
      </c>
      <c r="H1056" t="s">
        <v>1782</v>
      </c>
      <c r="I1056" t="s">
        <v>3372</v>
      </c>
      <c r="J1056" t="s">
        <v>11</v>
      </c>
      <c r="K1056" t="s">
        <v>3414</v>
      </c>
    </row>
    <row r="1057" spans="1:11">
      <c r="A1057" t="s">
        <v>11</v>
      </c>
      <c r="B1057" t="str">
        <f t="shared" si="16"/>
        <v>2.1.1.1.0109300640506</v>
      </c>
      <c r="C1057" s="40" t="str">
        <f>_xlfn.XLOOKUP(A1057,ctas[Tipo Empleado],ctas[cta])</f>
        <v>2.1.1.1.01</v>
      </c>
      <c r="D1057" s="4" t="s">
        <v>2431</v>
      </c>
      <c r="E1057" t="s">
        <v>984</v>
      </c>
      <c r="F1057" t="s">
        <v>114</v>
      </c>
      <c r="G1057" t="s">
        <v>2052</v>
      </c>
      <c r="H1057" t="s">
        <v>1737</v>
      </c>
      <c r="I1057" t="s">
        <v>3372</v>
      </c>
      <c r="J1057" t="s">
        <v>11</v>
      </c>
      <c r="K1057" t="s">
        <v>3414</v>
      </c>
    </row>
    <row r="1058" spans="1:11">
      <c r="A1058" t="s">
        <v>11</v>
      </c>
      <c r="B1058" t="str">
        <f t="shared" si="16"/>
        <v>2.1.1.1.0109300677029</v>
      </c>
      <c r="C1058" s="40" t="str">
        <f>_xlfn.XLOOKUP(A1058,ctas[Tipo Empleado],ctas[cta])</f>
        <v>2.1.1.1.01</v>
      </c>
      <c r="D1058" s="4" t="s">
        <v>2294</v>
      </c>
      <c r="E1058" t="s">
        <v>958</v>
      </c>
      <c r="F1058" t="s">
        <v>78</v>
      </c>
      <c r="G1058" t="s">
        <v>2052</v>
      </c>
      <c r="H1058" t="s">
        <v>1737</v>
      </c>
      <c r="I1058" t="s">
        <v>3373</v>
      </c>
      <c r="J1058" t="s">
        <v>11</v>
      </c>
      <c r="K1058" t="s">
        <v>3414</v>
      </c>
    </row>
    <row r="1059" spans="1:11">
      <c r="A1059" t="s">
        <v>11</v>
      </c>
      <c r="B1059" t="str">
        <f t="shared" si="16"/>
        <v>2.1.1.1.0109500068185</v>
      </c>
      <c r="C1059" s="40" t="str">
        <f>_xlfn.XLOOKUP(A1059,ctas[Tipo Empleado],ctas[cta])</f>
        <v>2.1.1.1.01</v>
      </c>
      <c r="D1059" s="4" t="s">
        <v>2835</v>
      </c>
      <c r="E1059" t="s">
        <v>772</v>
      </c>
      <c r="F1059" t="s">
        <v>8</v>
      </c>
      <c r="G1059" t="s">
        <v>760</v>
      </c>
      <c r="H1059" t="s">
        <v>1743</v>
      </c>
      <c r="I1059" t="s">
        <v>3373</v>
      </c>
      <c r="J1059" t="s">
        <v>2146</v>
      </c>
      <c r="K1059" t="s">
        <v>3414</v>
      </c>
    </row>
    <row r="1060" spans="1:11">
      <c r="A1060" t="s">
        <v>11</v>
      </c>
      <c r="B1060" t="str">
        <f t="shared" si="16"/>
        <v>2.1.1.1.0109500169926</v>
      </c>
      <c r="C1060" s="40" t="str">
        <f>_xlfn.XLOOKUP(A1060,ctas[Tipo Empleado],ctas[cta])</f>
        <v>2.1.1.1.01</v>
      </c>
      <c r="D1060" s="4" t="s">
        <v>1617</v>
      </c>
      <c r="E1060" t="s">
        <v>63</v>
      </c>
      <c r="F1060" t="s">
        <v>34</v>
      </c>
      <c r="G1060" t="s">
        <v>18</v>
      </c>
      <c r="H1060" t="s">
        <v>1798</v>
      </c>
      <c r="I1060" t="s">
        <v>3373</v>
      </c>
      <c r="J1060" t="s">
        <v>39</v>
      </c>
      <c r="K1060" t="s">
        <v>1617</v>
      </c>
    </row>
    <row r="1061" spans="1:11">
      <c r="A1061" t="s">
        <v>11</v>
      </c>
      <c r="B1061" t="str">
        <f t="shared" si="16"/>
        <v>2.1.1.1.0109600112420</v>
      </c>
      <c r="C1061" s="40" t="str">
        <f>_xlfn.XLOOKUP(A1061,ctas[Tipo Empleado],ctas[cta])</f>
        <v>2.1.1.1.01</v>
      </c>
      <c r="D1061" s="4" t="s">
        <v>2897</v>
      </c>
      <c r="E1061" t="s">
        <v>53</v>
      </c>
      <c r="F1061" t="s">
        <v>8</v>
      </c>
      <c r="G1061" t="s">
        <v>18</v>
      </c>
      <c r="H1061" t="s">
        <v>1798</v>
      </c>
      <c r="I1061" t="s">
        <v>3373</v>
      </c>
      <c r="J1061" t="s">
        <v>2146</v>
      </c>
      <c r="K1061" t="s">
        <v>3414</v>
      </c>
    </row>
    <row r="1062" spans="1:11">
      <c r="A1062" t="s">
        <v>11</v>
      </c>
      <c r="B1062" t="str">
        <f t="shared" si="16"/>
        <v>2.1.1.1.0109600260617</v>
      </c>
      <c r="C1062" s="40" t="str">
        <f>_xlfn.XLOOKUP(A1062,ctas[Tipo Empleado],ctas[cta])</f>
        <v>2.1.1.1.01</v>
      </c>
      <c r="D1062" s="4" t="s">
        <v>2244</v>
      </c>
      <c r="E1062" t="s">
        <v>302</v>
      </c>
      <c r="F1062" t="s">
        <v>303</v>
      </c>
      <c r="G1062" t="s">
        <v>301</v>
      </c>
      <c r="H1062" t="s">
        <v>1736</v>
      </c>
      <c r="I1062" t="s">
        <v>3373</v>
      </c>
      <c r="J1062" t="s">
        <v>11</v>
      </c>
      <c r="K1062" t="s">
        <v>3414</v>
      </c>
    </row>
    <row r="1063" spans="1:11">
      <c r="A1063" t="s">
        <v>11</v>
      </c>
      <c r="B1063" t="str">
        <f t="shared" si="16"/>
        <v>2.1.1.1.0110400123633</v>
      </c>
      <c r="C1063" s="40" t="str">
        <f>_xlfn.XLOOKUP(A1063,ctas[Tipo Empleado],ctas[cta])</f>
        <v>2.1.1.1.01</v>
      </c>
      <c r="D1063" s="4" t="s">
        <v>2539</v>
      </c>
      <c r="E1063" t="s">
        <v>426</v>
      </c>
      <c r="F1063" t="s">
        <v>427</v>
      </c>
      <c r="G1063" t="s">
        <v>357</v>
      </c>
      <c r="H1063" t="s">
        <v>1738</v>
      </c>
      <c r="I1063" t="s">
        <v>3372</v>
      </c>
      <c r="J1063" t="s">
        <v>11</v>
      </c>
      <c r="K1063" t="s">
        <v>3414</v>
      </c>
    </row>
    <row r="1064" spans="1:11">
      <c r="A1064" t="s">
        <v>11</v>
      </c>
      <c r="B1064" t="str">
        <f t="shared" si="16"/>
        <v>2.1.1.1.0110400155098</v>
      </c>
      <c r="C1064" s="40" t="str">
        <f>_xlfn.XLOOKUP(A1064,ctas[Tipo Empleado],ctas[cta])</f>
        <v>2.1.1.1.01</v>
      </c>
      <c r="D1064" s="4" t="s">
        <v>1460</v>
      </c>
      <c r="E1064" t="s">
        <v>385</v>
      </c>
      <c r="F1064" t="s">
        <v>134</v>
      </c>
      <c r="G1064" t="s">
        <v>357</v>
      </c>
      <c r="H1064" t="s">
        <v>1738</v>
      </c>
      <c r="I1064" t="s">
        <v>3372</v>
      </c>
      <c r="J1064" t="s">
        <v>39</v>
      </c>
      <c r="K1064" t="s">
        <v>1460</v>
      </c>
    </row>
    <row r="1065" spans="1:11">
      <c r="A1065" t="s">
        <v>11</v>
      </c>
      <c r="B1065" t="str">
        <f t="shared" si="16"/>
        <v>2.1.1.1.0110800091836</v>
      </c>
      <c r="C1065" s="40" t="str">
        <f>_xlfn.XLOOKUP(A1065,ctas[Tipo Empleado],ctas[cta])</f>
        <v>2.1.1.1.01</v>
      </c>
      <c r="D1065" s="4" t="s">
        <v>2822</v>
      </c>
      <c r="E1065" t="s">
        <v>889</v>
      </c>
      <c r="F1065" t="s">
        <v>8</v>
      </c>
      <c r="G1065" t="s">
        <v>864</v>
      </c>
      <c r="H1065" t="s">
        <v>1741</v>
      </c>
      <c r="I1065" t="s">
        <v>3373</v>
      </c>
      <c r="J1065" t="s">
        <v>2146</v>
      </c>
      <c r="K1065" t="s">
        <v>3414</v>
      </c>
    </row>
    <row r="1066" spans="1:11">
      <c r="A1066" t="s">
        <v>11</v>
      </c>
      <c r="B1066" t="str">
        <f t="shared" si="16"/>
        <v>2.1.1.1.0111300039101</v>
      </c>
      <c r="C1066" s="40" t="str">
        <f>_xlfn.XLOOKUP(A1066,ctas[Tipo Empleado],ctas[cta])</f>
        <v>2.1.1.1.01</v>
      </c>
      <c r="D1066" s="4" t="s">
        <v>2632</v>
      </c>
      <c r="E1066" t="s">
        <v>507</v>
      </c>
      <c r="F1066" t="s">
        <v>413</v>
      </c>
      <c r="G1066" t="s">
        <v>357</v>
      </c>
      <c r="H1066" t="s">
        <v>1738</v>
      </c>
      <c r="I1066" t="s">
        <v>3372</v>
      </c>
      <c r="J1066" t="s">
        <v>11</v>
      </c>
      <c r="K1066" t="s">
        <v>3414</v>
      </c>
    </row>
    <row r="1067" spans="1:11">
      <c r="A1067" t="s">
        <v>11</v>
      </c>
      <c r="B1067" t="str">
        <f t="shared" si="16"/>
        <v>2.1.1.1.0111800066661</v>
      </c>
      <c r="C1067" s="40" t="str">
        <f>_xlfn.XLOOKUP(A1067,ctas[Tipo Empleado],ctas[cta])</f>
        <v>2.1.1.1.01</v>
      </c>
      <c r="D1067" s="4" t="s">
        <v>1487</v>
      </c>
      <c r="E1067" t="s">
        <v>451</v>
      </c>
      <c r="F1067" t="s">
        <v>8</v>
      </c>
      <c r="G1067" t="s">
        <v>357</v>
      </c>
      <c r="H1067" t="s">
        <v>1738</v>
      </c>
      <c r="I1067" t="s">
        <v>3372</v>
      </c>
      <c r="K1067" t="s">
        <v>3414</v>
      </c>
    </row>
    <row r="1068" spans="1:11">
      <c r="A1068" t="s">
        <v>11</v>
      </c>
      <c r="B1068" t="str">
        <f t="shared" si="16"/>
        <v>2.1.1.1.0112300126682</v>
      </c>
      <c r="C1068" s="40" t="str">
        <f>_xlfn.XLOOKUP(A1068,ctas[Tipo Empleado],ctas[cta])</f>
        <v>2.1.1.1.01</v>
      </c>
      <c r="D1068" s="4" t="s">
        <v>1420</v>
      </c>
      <c r="E1068" t="s">
        <v>94</v>
      </c>
      <c r="F1068" t="s">
        <v>85</v>
      </c>
      <c r="G1068" t="s">
        <v>218</v>
      </c>
      <c r="H1068" t="s">
        <v>1739</v>
      </c>
      <c r="I1068" t="s">
        <v>3373</v>
      </c>
      <c r="J1068" t="s">
        <v>39</v>
      </c>
      <c r="K1068" t="s">
        <v>1420</v>
      </c>
    </row>
    <row r="1069" spans="1:11">
      <c r="A1069" t="s">
        <v>11</v>
      </c>
      <c r="B1069" t="str">
        <f t="shared" si="16"/>
        <v>2.1.1.1.0113600169133</v>
      </c>
      <c r="C1069" s="40" t="str">
        <f>_xlfn.XLOOKUP(A1069,ctas[Tipo Empleado],ctas[cta])</f>
        <v>2.1.1.1.01</v>
      </c>
      <c r="D1069" s="4" t="s">
        <v>2228</v>
      </c>
      <c r="E1069" t="s">
        <v>1662</v>
      </c>
      <c r="F1069" t="s">
        <v>8</v>
      </c>
      <c r="G1069" t="s">
        <v>278</v>
      </c>
      <c r="H1069" t="s">
        <v>1756</v>
      </c>
      <c r="I1069" t="s">
        <v>3372</v>
      </c>
      <c r="J1069" t="s">
        <v>2146</v>
      </c>
      <c r="K1069" t="s">
        <v>3414</v>
      </c>
    </row>
    <row r="1070" spans="1:11">
      <c r="A1070" t="s">
        <v>11</v>
      </c>
      <c r="B1070" t="str">
        <f t="shared" si="16"/>
        <v>2.1.1.1.0122300033705</v>
      </c>
      <c r="C1070" s="40" t="str">
        <f>_xlfn.XLOOKUP(A1070,ctas[Tipo Empleado],ctas[cta])</f>
        <v>2.1.1.1.01</v>
      </c>
      <c r="D1070" s="4" t="s">
        <v>2749</v>
      </c>
      <c r="E1070" t="s">
        <v>1879</v>
      </c>
      <c r="F1070" t="s">
        <v>8</v>
      </c>
      <c r="G1070" t="s">
        <v>2058</v>
      </c>
      <c r="H1070" t="s">
        <v>1742</v>
      </c>
      <c r="I1070" t="s">
        <v>3373</v>
      </c>
      <c r="J1070" t="s">
        <v>2146</v>
      </c>
      <c r="K1070" t="s">
        <v>3414</v>
      </c>
    </row>
    <row r="1071" spans="1:11">
      <c r="A1071" t="s">
        <v>11</v>
      </c>
      <c r="B1071" t="str">
        <f t="shared" si="16"/>
        <v>2.1.1.1.0122300082520</v>
      </c>
      <c r="C1071" s="40" t="str">
        <f>_xlfn.XLOOKUP(A1071,ctas[Tipo Empleado],ctas[cta])</f>
        <v>2.1.1.1.01</v>
      </c>
      <c r="D1071" s="4" t="s">
        <v>2908</v>
      </c>
      <c r="E1071" t="s">
        <v>143</v>
      </c>
      <c r="F1071" t="s">
        <v>139</v>
      </c>
      <c r="G1071" t="s">
        <v>313</v>
      </c>
      <c r="H1071" t="s">
        <v>1773</v>
      </c>
      <c r="I1071" t="s">
        <v>3372</v>
      </c>
      <c r="J1071" t="s">
        <v>2146</v>
      </c>
      <c r="K1071" t="s">
        <v>3414</v>
      </c>
    </row>
    <row r="1072" spans="1:11">
      <c r="A1072" t="s">
        <v>11</v>
      </c>
      <c r="B1072" t="str">
        <f t="shared" si="16"/>
        <v>2.1.1.1.0122300115858</v>
      </c>
      <c r="C1072" s="40" t="str">
        <f>_xlfn.XLOOKUP(A1072,ctas[Tipo Empleado],ctas[cta])</f>
        <v>2.1.1.1.01</v>
      </c>
      <c r="D1072" s="4" t="s">
        <v>2634</v>
      </c>
      <c r="E1072" t="s">
        <v>1082</v>
      </c>
      <c r="F1072" t="s">
        <v>220</v>
      </c>
      <c r="G1072" t="s">
        <v>357</v>
      </c>
      <c r="H1072" t="s">
        <v>1738</v>
      </c>
      <c r="I1072" t="s">
        <v>3373</v>
      </c>
      <c r="J1072" t="s">
        <v>11</v>
      </c>
      <c r="K1072" t="s">
        <v>3414</v>
      </c>
    </row>
    <row r="1073" spans="1:11">
      <c r="A1073" t="s">
        <v>11</v>
      </c>
      <c r="B1073" t="str">
        <f t="shared" si="16"/>
        <v>2.1.1.1.0122300142522</v>
      </c>
      <c r="C1073" s="40" t="str">
        <f>_xlfn.XLOOKUP(A1073,ctas[Tipo Empleado],ctas[cta])</f>
        <v>2.1.1.1.01</v>
      </c>
      <c r="D1073" s="4" t="s">
        <v>1607</v>
      </c>
      <c r="E1073" t="s">
        <v>919</v>
      </c>
      <c r="F1073" t="s">
        <v>62</v>
      </c>
      <c r="G1073" t="s">
        <v>864</v>
      </c>
      <c r="H1073" t="s">
        <v>1741</v>
      </c>
      <c r="I1073" t="s">
        <v>3373</v>
      </c>
      <c r="J1073" t="s">
        <v>39</v>
      </c>
      <c r="K1073" t="s">
        <v>1607</v>
      </c>
    </row>
    <row r="1074" spans="1:11">
      <c r="A1074" t="s">
        <v>11</v>
      </c>
      <c r="B1074" t="str">
        <f t="shared" si="16"/>
        <v>2.1.1.1.0122300152372</v>
      </c>
      <c r="C1074" s="40" t="str">
        <f>_xlfn.XLOOKUP(A1074,ctas[Tipo Empleado],ctas[cta])</f>
        <v>2.1.1.1.01</v>
      </c>
      <c r="D1074" s="4" t="s">
        <v>2674</v>
      </c>
      <c r="E1074" t="s">
        <v>1086</v>
      </c>
      <c r="F1074" t="s">
        <v>27</v>
      </c>
      <c r="G1074" t="s">
        <v>357</v>
      </c>
      <c r="H1074" t="s">
        <v>1738</v>
      </c>
      <c r="I1074" t="s">
        <v>3372</v>
      </c>
      <c r="J1074" t="s">
        <v>2146</v>
      </c>
      <c r="K1074" t="s">
        <v>3414</v>
      </c>
    </row>
    <row r="1075" spans="1:11">
      <c r="A1075" t="s">
        <v>11</v>
      </c>
      <c r="B1075" t="str">
        <f t="shared" si="16"/>
        <v>2.1.1.1.0122300238296</v>
      </c>
      <c r="C1075" s="40" t="str">
        <f>_xlfn.XLOOKUP(A1075,ctas[Tipo Empleado],ctas[cta])</f>
        <v>2.1.1.1.01</v>
      </c>
      <c r="D1075" s="4" t="s">
        <v>1366</v>
      </c>
      <c r="E1075" t="s">
        <v>281</v>
      </c>
      <c r="F1075" t="s">
        <v>242</v>
      </c>
      <c r="G1075" t="s">
        <v>2047</v>
      </c>
      <c r="H1075" t="s">
        <v>1794</v>
      </c>
      <c r="I1075" t="s">
        <v>3372</v>
      </c>
      <c r="J1075" t="s">
        <v>39</v>
      </c>
      <c r="K1075" t="s">
        <v>1366</v>
      </c>
    </row>
    <row r="1076" spans="1:11">
      <c r="A1076" t="s">
        <v>11</v>
      </c>
      <c r="B1076" t="str">
        <f t="shared" si="16"/>
        <v>2.1.1.1.0122300245127</v>
      </c>
      <c r="C1076" s="40" t="str">
        <f>_xlfn.XLOOKUP(A1076,ctas[Tipo Empleado],ctas[cta])</f>
        <v>2.1.1.1.01</v>
      </c>
      <c r="D1076" s="4" t="s">
        <v>1426</v>
      </c>
      <c r="E1076" t="s">
        <v>2130</v>
      </c>
      <c r="F1076" t="s">
        <v>10</v>
      </c>
      <c r="G1076" t="s">
        <v>2063</v>
      </c>
      <c r="H1076" t="s">
        <v>1799</v>
      </c>
      <c r="I1076" t="s">
        <v>3373</v>
      </c>
      <c r="J1076" t="s">
        <v>39</v>
      </c>
      <c r="K1076" t="s">
        <v>1426</v>
      </c>
    </row>
    <row r="1077" spans="1:11">
      <c r="A1077" t="s">
        <v>11</v>
      </c>
      <c r="B1077" t="str">
        <f t="shared" si="16"/>
        <v>2.1.1.1.0122300271925</v>
      </c>
      <c r="C1077" s="40" t="str">
        <f>_xlfn.XLOOKUP(A1077,ctas[Tipo Empleado],ctas[cta])</f>
        <v>2.1.1.1.01</v>
      </c>
      <c r="D1077" s="4" t="s">
        <v>2345</v>
      </c>
      <c r="E1077" t="s">
        <v>970</v>
      </c>
      <c r="F1077" t="s">
        <v>305</v>
      </c>
      <c r="G1077" t="s">
        <v>2052</v>
      </c>
      <c r="H1077" t="s">
        <v>1737</v>
      </c>
      <c r="I1077" t="s">
        <v>3372</v>
      </c>
      <c r="J1077" t="s">
        <v>2146</v>
      </c>
      <c r="K1077" t="s">
        <v>3414</v>
      </c>
    </row>
    <row r="1078" spans="1:11">
      <c r="A1078" t="s">
        <v>11</v>
      </c>
      <c r="B1078" t="str">
        <f t="shared" si="16"/>
        <v>2.1.1.1.0122300326414</v>
      </c>
      <c r="C1078" s="40" t="str">
        <f>_xlfn.XLOOKUP(A1078,ctas[Tipo Empleado],ctas[cta])</f>
        <v>2.1.1.1.01</v>
      </c>
      <c r="D1078" s="4" t="s">
        <v>2673</v>
      </c>
      <c r="E1078" t="s">
        <v>2156</v>
      </c>
      <c r="F1078" t="s">
        <v>220</v>
      </c>
      <c r="G1078" t="s">
        <v>357</v>
      </c>
      <c r="H1078" t="s">
        <v>1738</v>
      </c>
      <c r="I1078" t="s">
        <v>3372</v>
      </c>
      <c r="J1078" t="s">
        <v>11</v>
      </c>
      <c r="K1078" t="s">
        <v>3414</v>
      </c>
    </row>
    <row r="1079" spans="1:11">
      <c r="A1079" t="s">
        <v>11</v>
      </c>
      <c r="B1079" t="str">
        <f t="shared" si="16"/>
        <v>2.1.1.1.0122300396771</v>
      </c>
      <c r="C1079" s="40" t="str">
        <f>_xlfn.XLOOKUP(A1079,ctas[Tipo Empleado],ctas[cta])</f>
        <v>2.1.1.1.01</v>
      </c>
      <c r="D1079" s="4" t="s">
        <v>1438</v>
      </c>
      <c r="E1079" t="s">
        <v>269</v>
      </c>
      <c r="F1079" t="s">
        <v>10</v>
      </c>
      <c r="G1079" t="s">
        <v>267</v>
      </c>
      <c r="H1079" t="s">
        <v>1764</v>
      </c>
      <c r="I1079" t="s">
        <v>3373</v>
      </c>
      <c r="J1079" t="s">
        <v>39</v>
      </c>
      <c r="K1079" t="s">
        <v>1438</v>
      </c>
    </row>
    <row r="1080" spans="1:11">
      <c r="A1080" t="s">
        <v>11</v>
      </c>
      <c r="B1080" t="str">
        <f t="shared" si="16"/>
        <v>2.1.1.1.0122300498510</v>
      </c>
      <c r="C1080" s="40" t="str">
        <f>_xlfn.XLOOKUP(A1080,ctas[Tipo Empleado],ctas[cta])</f>
        <v>2.1.1.1.01</v>
      </c>
      <c r="D1080" s="4" t="s">
        <v>2638</v>
      </c>
      <c r="E1080" t="s">
        <v>1170</v>
      </c>
      <c r="F1080" t="s">
        <v>242</v>
      </c>
      <c r="G1080" t="s">
        <v>357</v>
      </c>
      <c r="H1080" t="s">
        <v>1738</v>
      </c>
      <c r="I1080" t="s">
        <v>3373</v>
      </c>
      <c r="J1080" t="s">
        <v>11</v>
      </c>
      <c r="K1080" t="s">
        <v>3414</v>
      </c>
    </row>
    <row r="1081" spans="1:11">
      <c r="A1081" t="s">
        <v>11</v>
      </c>
      <c r="B1081" t="str">
        <f t="shared" si="16"/>
        <v>2.1.1.1.0122300531641</v>
      </c>
      <c r="C1081" s="40" t="str">
        <f>_xlfn.XLOOKUP(A1081,ctas[Tipo Empleado],ctas[cta])</f>
        <v>2.1.1.1.01</v>
      </c>
      <c r="D1081" s="4" t="s">
        <v>2761</v>
      </c>
      <c r="E1081" t="s">
        <v>2024</v>
      </c>
      <c r="F1081" t="s">
        <v>10</v>
      </c>
      <c r="G1081" t="s">
        <v>2049</v>
      </c>
      <c r="H1081" t="s">
        <v>1751</v>
      </c>
      <c r="I1081" t="s">
        <v>3373</v>
      </c>
      <c r="J1081" t="s">
        <v>2146</v>
      </c>
      <c r="K1081" t="s">
        <v>3414</v>
      </c>
    </row>
    <row r="1082" spans="1:11">
      <c r="A1082" t="s">
        <v>11</v>
      </c>
      <c r="B1082" t="str">
        <f t="shared" si="16"/>
        <v>2.1.1.1.0122300614553</v>
      </c>
      <c r="C1082" s="40" t="str">
        <f>_xlfn.XLOOKUP(A1082,ctas[Tipo Empleado],ctas[cta])</f>
        <v>2.1.1.1.01</v>
      </c>
      <c r="D1082" s="4" t="s">
        <v>2732</v>
      </c>
      <c r="E1082" t="s">
        <v>1092</v>
      </c>
      <c r="F1082" t="s">
        <v>220</v>
      </c>
      <c r="G1082" t="s">
        <v>357</v>
      </c>
      <c r="H1082" t="s">
        <v>1738</v>
      </c>
      <c r="I1082" t="s">
        <v>3373</v>
      </c>
      <c r="J1082" t="s">
        <v>11</v>
      </c>
      <c r="K1082" t="s">
        <v>3414</v>
      </c>
    </row>
    <row r="1083" spans="1:11">
      <c r="A1083" t="s">
        <v>11</v>
      </c>
      <c r="B1083" t="str">
        <f t="shared" si="16"/>
        <v>2.1.1.1.0122300625591</v>
      </c>
      <c r="C1083" s="40" t="str">
        <f>_xlfn.XLOOKUP(A1083,ctas[Tipo Empleado],ctas[cta])</f>
        <v>2.1.1.1.01</v>
      </c>
      <c r="D1083" s="4" t="s">
        <v>2569</v>
      </c>
      <c r="E1083" t="s">
        <v>454</v>
      </c>
      <c r="F1083" t="s">
        <v>455</v>
      </c>
      <c r="G1083" t="s">
        <v>357</v>
      </c>
      <c r="H1083" t="s">
        <v>1738</v>
      </c>
      <c r="I1083" t="s">
        <v>3373</v>
      </c>
      <c r="J1083" t="s">
        <v>11</v>
      </c>
      <c r="K1083" t="s">
        <v>3414</v>
      </c>
    </row>
    <row r="1084" spans="1:11">
      <c r="A1084" t="s">
        <v>11</v>
      </c>
      <c r="B1084" t="str">
        <f t="shared" si="16"/>
        <v>2.1.1.1.0122300649609</v>
      </c>
      <c r="C1084" s="40" t="str">
        <f>_xlfn.XLOOKUP(A1084,ctas[Tipo Empleado],ctas[cta])</f>
        <v>2.1.1.1.01</v>
      </c>
      <c r="D1084" s="4" t="s">
        <v>2439</v>
      </c>
      <c r="E1084" t="s">
        <v>1291</v>
      </c>
      <c r="F1084" t="s">
        <v>56</v>
      </c>
      <c r="G1084" t="s">
        <v>334</v>
      </c>
      <c r="H1084" t="s">
        <v>1763</v>
      </c>
      <c r="I1084" t="s">
        <v>3373</v>
      </c>
      <c r="J1084" t="s">
        <v>2146</v>
      </c>
      <c r="K1084" t="s">
        <v>3414</v>
      </c>
    </row>
    <row r="1085" spans="1:11">
      <c r="A1085" t="s">
        <v>11</v>
      </c>
      <c r="B1085" t="str">
        <f t="shared" si="16"/>
        <v>2.1.1.1.0122300687054</v>
      </c>
      <c r="C1085" s="40" t="str">
        <f>_xlfn.XLOOKUP(A1085,ctas[Tipo Empleado],ctas[cta])</f>
        <v>2.1.1.1.01</v>
      </c>
      <c r="D1085" s="4" t="s">
        <v>1483</v>
      </c>
      <c r="E1085" t="s">
        <v>439</v>
      </c>
      <c r="F1085" t="s">
        <v>361</v>
      </c>
      <c r="G1085" t="s">
        <v>357</v>
      </c>
      <c r="H1085" t="s">
        <v>1738</v>
      </c>
      <c r="I1085" t="s">
        <v>3373</v>
      </c>
      <c r="J1085" t="s">
        <v>39</v>
      </c>
      <c r="K1085" t="s">
        <v>1483</v>
      </c>
    </row>
    <row r="1086" spans="1:11">
      <c r="A1086" t="s">
        <v>11</v>
      </c>
      <c r="B1086" t="str">
        <f t="shared" si="16"/>
        <v>2.1.1.1.0122300832627</v>
      </c>
      <c r="C1086" s="40" t="str">
        <f>_xlfn.XLOOKUP(A1086,ctas[Tipo Empleado],ctas[cta])</f>
        <v>2.1.1.1.01</v>
      </c>
      <c r="D1086" s="4" t="s">
        <v>2938</v>
      </c>
      <c r="E1086" t="s">
        <v>2025</v>
      </c>
      <c r="F1086" t="s">
        <v>27</v>
      </c>
      <c r="G1086" t="s">
        <v>864</v>
      </c>
      <c r="H1086" t="s">
        <v>1741</v>
      </c>
      <c r="I1086" t="s">
        <v>3372</v>
      </c>
      <c r="J1086" t="s">
        <v>2146</v>
      </c>
      <c r="K1086" t="s">
        <v>3414</v>
      </c>
    </row>
    <row r="1087" spans="1:11">
      <c r="A1087" t="s">
        <v>11</v>
      </c>
      <c r="B1087" t="str">
        <f t="shared" si="16"/>
        <v>2.1.1.1.0122300925991</v>
      </c>
      <c r="C1087" s="40" t="str">
        <f>_xlfn.XLOOKUP(A1087,ctas[Tipo Empleado],ctas[cta])</f>
        <v>2.1.1.1.01</v>
      </c>
      <c r="D1087" s="4" t="s">
        <v>2651</v>
      </c>
      <c r="E1087" t="s">
        <v>529</v>
      </c>
      <c r="F1087" t="s">
        <v>8</v>
      </c>
      <c r="G1087" t="s">
        <v>357</v>
      </c>
      <c r="H1087" t="s">
        <v>1738</v>
      </c>
      <c r="I1087" t="s">
        <v>3373</v>
      </c>
      <c r="J1087" t="s">
        <v>2146</v>
      </c>
      <c r="K1087" t="s">
        <v>3414</v>
      </c>
    </row>
    <row r="1088" spans="1:11">
      <c r="A1088" t="s">
        <v>11</v>
      </c>
      <c r="B1088" t="str">
        <f t="shared" si="16"/>
        <v>2.1.1.1.0122300933672</v>
      </c>
      <c r="C1088" s="40" t="str">
        <f>_xlfn.XLOOKUP(A1088,ctas[Tipo Empleado],ctas[cta])</f>
        <v>2.1.1.1.01</v>
      </c>
      <c r="D1088" s="4" t="s">
        <v>2740</v>
      </c>
      <c r="E1088" t="s">
        <v>1093</v>
      </c>
      <c r="F1088" t="s">
        <v>220</v>
      </c>
      <c r="G1088" t="s">
        <v>357</v>
      </c>
      <c r="H1088" t="s">
        <v>1738</v>
      </c>
      <c r="I1088" t="s">
        <v>3372</v>
      </c>
      <c r="J1088" t="s">
        <v>11</v>
      </c>
      <c r="K1088" t="s">
        <v>3414</v>
      </c>
    </row>
    <row r="1089" spans="1:11">
      <c r="A1089" t="s">
        <v>11</v>
      </c>
      <c r="B1089" t="str">
        <f t="shared" si="16"/>
        <v>2.1.1.1.0122300948084</v>
      </c>
      <c r="C1089" s="40" t="str">
        <f>_xlfn.XLOOKUP(A1089,ctas[Tipo Empleado],ctas[cta])</f>
        <v>2.1.1.1.01</v>
      </c>
      <c r="D1089" s="4" t="s">
        <v>2907</v>
      </c>
      <c r="E1089" t="s">
        <v>925</v>
      </c>
      <c r="F1089" t="s">
        <v>36</v>
      </c>
      <c r="G1089" t="s">
        <v>864</v>
      </c>
      <c r="H1089" t="s">
        <v>1741</v>
      </c>
      <c r="I1089" t="s">
        <v>3372</v>
      </c>
      <c r="J1089" t="s">
        <v>11</v>
      </c>
      <c r="K1089" t="s">
        <v>3414</v>
      </c>
    </row>
    <row r="1090" spans="1:11">
      <c r="A1090" t="s">
        <v>11</v>
      </c>
      <c r="B1090" t="str">
        <f t="shared" si="16"/>
        <v>2.1.1.1.0122301150284</v>
      </c>
      <c r="C1090" s="40" t="str">
        <f>_xlfn.XLOOKUP(A1090,ctas[Tipo Empleado],ctas[cta])</f>
        <v>2.1.1.1.01</v>
      </c>
      <c r="D1090" s="4" t="s">
        <v>2585</v>
      </c>
      <c r="E1090" t="s">
        <v>470</v>
      </c>
      <c r="F1090" t="s">
        <v>8</v>
      </c>
      <c r="G1090" t="s">
        <v>357</v>
      </c>
      <c r="H1090" t="s">
        <v>1738</v>
      </c>
      <c r="I1090" t="s">
        <v>3373</v>
      </c>
      <c r="J1090" t="s">
        <v>2146</v>
      </c>
      <c r="K1090" t="s">
        <v>3414</v>
      </c>
    </row>
    <row r="1091" spans="1:11">
      <c r="A1091" t="s">
        <v>11</v>
      </c>
      <c r="B1091" t="str">
        <f t="shared" ref="B1091:B1154" si="17">C1091&amp;D1091</f>
        <v>2.1.1.1.0122301154310</v>
      </c>
      <c r="C1091" s="40" t="str">
        <f>_xlfn.XLOOKUP(A1091,ctas[Tipo Empleado],ctas[cta])</f>
        <v>2.1.1.1.01</v>
      </c>
      <c r="D1091" s="4" t="s">
        <v>2739</v>
      </c>
      <c r="E1091" t="s">
        <v>2026</v>
      </c>
      <c r="F1091" t="s">
        <v>8</v>
      </c>
      <c r="G1091" t="s">
        <v>357</v>
      </c>
      <c r="H1091" t="s">
        <v>1738</v>
      </c>
      <c r="I1091" t="s">
        <v>3373</v>
      </c>
      <c r="J1091" t="s">
        <v>2146</v>
      </c>
      <c r="K1091" t="s">
        <v>3414</v>
      </c>
    </row>
    <row r="1092" spans="1:11">
      <c r="A1092" t="s">
        <v>11</v>
      </c>
      <c r="B1092" t="str">
        <f t="shared" si="17"/>
        <v>2.1.1.1.0122301265470</v>
      </c>
      <c r="C1092" s="40" t="str">
        <f>_xlfn.XLOOKUP(A1092,ctas[Tipo Empleado],ctas[cta])</f>
        <v>2.1.1.1.01</v>
      </c>
      <c r="D1092" s="4" t="s">
        <v>2210</v>
      </c>
      <c r="E1092" t="s">
        <v>335</v>
      </c>
      <c r="F1092" t="s">
        <v>271</v>
      </c>
      <c r="G1092" t="s">
        <v>334</v>
      </c>
      <c r="H1092" t="s">
        <v>1763</v>
      </c>
      <c r="I1092" t="s">
        <v>3373</v>
      </c>
      <c r="J1092" t="s">
        <v>11</v>
      </c>
      <c r="K1092" t="s">
        <v>3414</v>
      </c>
    </row>
    <row r="1093" spans="1:11">
      <c r="A1093" t="s">
        <v>11</v>
      </c>
      <c r="B1093" t="str">
        <f t="shared" si="17"/>
        <v>2.1.1.1.0122301286989</v>
      </c>
      <c r="C1093" s="40" t="str">
        <f>_xlfn.XLOOKUP(A1093,ctas[Tipo Empleado],ctas[cta])</f>
        <v>2.1.1.1.01</v>
      </c>
      <c r="D1093" s="4" t="s">
        <v>2657</v>
      </c>
      <c r="E1093" t="s">
        <v>1940</v>
      </c>
      <c r="F1093" t="s">
        <v>409</v>
      </c>
      <c r="G1093" t="s">
        <v>357</v>
      </c>
      <c r="H1093" t="s">
        <v>1738</v>
      </c>
      <c r="I1093" t="s">
        <v>3372</v>
      </c>
      <c r="J1093" t="s">
        <v>11</v>
      </c>
      <c r="K1093" t="s">
        <v>3414</v>
      </c>
    </row>
    <row r="1094" spans="1:11">
      <c r="A1094" t="s">
        <v>11</v>
      </c>
      <c r="B1094" t="str">
        <f t="shared" si="17"/>
        <v>2.1.1.1.0122301456970</v>
      </c>
      <c r="C1094" s="40" t="str">
        <f>_xlfn.XLOOKUP(A1094,ctas[Tipo Empleado],ctas[cta])</f>
        <v>2.1.1.1.01</v>
      </c>
      <c r="D1094" s="4" t="s">
        <v>2487</v>
      </c>
      <c r="E1094" t="s">
        <v>1197</v>
      </c>
      <c r="F1094" t="s">
        <v>8</v>
      </c>
      <c r="G1094" t="s">
        <v>357</v>
      </c>
      <c r="H1094" t="s">
        <v>1738</v>
      </c>
      <c r="I1094" t="s">
        <v>3373</v>
      </c>
      <c r="J1094" t="s">
        <v>2146</v>
      </c>
      <c r="K1094" t="s">
        <v>3414</v>
      </c>
    </row>
    <row r="1095" spans="1:11">
      <c r="A1095" t="s">
        <v>11</v>
      </c>
      <c r="B1095" t="str">
        <f t="shared" si="17"/>
        <v>2.1.1.1.0122301596932</v>
      </c>
      <c r="C1095" s="40" t="str">
        <f>_xlfn.XLOOKUP(A1095,ctas[Tipo Empleado],ctas[cta])</f>
        <v>2.1.1.1.01</v>
      </c>
      <c r="D1095" s="4" t="s">
        <v>2415</v>
      </c>
      <c r="E1095" t="s">
        <v>300</v>
      </c>
      <c r="F1095" t="s">
        <v>228</v>
      </c>
      <c r="G1095" t="s">
        <v>295</v>
      </c>
      <c r="H1095" t="s">
        <v>1790</v>
      </c>
      <c r="I1095" t="s">
        <v>3372</v>
      </c>
      <c r="J1095" t="s">
        <v>2146</v>
      </c>
      <c r="K1095" t="s">
        <v>3414</v>
      </c>
    </row>
    <row r="1096" spans="1:11">
      <c r="A1096" t="s">
        <v>11</v>
      </c>
      <c r="B1096" t="str">
        <f t="shared" si="17"/>
        <v>2.1.1.1.0122301697045</v>
      </c>
      <c r="C1096" s="40" t="str">
        <f>_xlfn.XLOOKUP(A1096,ctas[Tipo Empleado],ctas[cta])</f>
        <v>2.1.1.1.01</v>
      </c>
      <c r="D1096" s="4" t="s">
        <v>2688</v>
      </c>
      <c r="E1096" t="s">
        <v>1208</v>
      </c>
      <c r="F1096" t="s">
        <v>220</v>
      </c>
      <c r="G1096" t="s">
        <v>357</v>
      </c>
      <c r="H1096" t="s">
        <v>1738</v>
      </c>
      <c r="I1096" t="s">
        <v>3372</v>
      </c>
      <c r="J1096" t="s">
        <v>11</v>
      </c>
      <c r="K1096" t="s">
        <v>3414</v>
      </c>
    </row>
    <row r="1097" spans="1:11">
      <c r="A1097" t="s">
        <v>11</v>
      </c>
      <c r="B1097" t="str">
        <f t="shared" si="17"/>
        <v>2.1.1.1.0122301803593</v>
      </c>
      <c r="C1097" s="40" t="str">
        <f>_xlfn.XLOOKUP(A1097,ctas[Tipo Empleado],ctas[cta])</f>
        <v>2.1.1.1.01</v>
      </c>
      <c r="D1097" s="4" t="s">
        <v>2717</v>
      </c>
      <c r="E1097" t="s">
        <v>1253</v>
      </c>
      <c r="F1097" t="s">
        <v>220</v>
      </c>
      <c r="G1097" t="s">
        <v>357</v>
      </c>
      <c r="H1097" t="s">
        <v>1738</v>
      </c>
      <c r="I1097" t="s">
        <v>3373</v>
      </c>
      <c r="J1097" t="s">
        <v>11</v>
      </c>
      <c r="K1097" t="s">
        <v>3414</v>
      </c>
    </row>
    <row r="1098" spans="1:11">
      <c r="A1098" t="s">
        <v>11</v>
      </c>
      <c r="B1098" t="str">
        <f t="shared" si="17"/>
        <v>2.1.1.1.0122400310227</v>
      </c>
      <c r="C1098" s="40" t="str">
        <f>_xlfn.XLOOKUP(A1098,ctas[Tipo Empleado],ctas[cta])</f>
        <v>2.1.1.1.01</v>
      </c>
      <c r="D1098" s="4" t="s">
        <v>1377</v>
      </c>
      <c r="E1098" t="s">
        <v>810</v>
      </c>
      <c r="F1098" t="s">
        <v>10</v>
      </c>
      <c r="G1098" t="s">
        <v>2057</v>
      </c>
      <c r="H1098" t="s">
        <v>1745</v>
      </c>
      <c r="I1098" t="s">
        <v>3373</v>
      </c>
      <c r="J1098" t="s">
        <v>39</v>
      </c>
      <c r="K1098" t="s">
        <v>1377</v>
      </c>
    </row>
    <row r="1099" spans="1:11">
      <c r="A1099" t="s">
        <v>11</v>
      </c>
      <c r="B1099" t="str">
        <f t="shared" si="17"/>
        <v>2.1.1.1.0122400409961</v>
      </c>
      <c r="C1099" s="40" t="str">
        <f>_xlfn.XLOOKUP(A1099,ctas[Tipo Empleado],ctas[cta])</f>
        <v>2.1.1.1.01</v>
      </c>
      <c r="D1099" s="4" t="s">
        <v>2730</v>
      </c>
      <c r="E1099" t="s">
        <v>1040</v>
      </c>
      <c r="F1099" t="s">
        <v>74</v>
      </c>
      <c r="G1099" t="s">
        <v>357</v>
      </c>
      <c r="H1099" t="s">
        <v>1738</v>
      </c>
      <c r="I1099" t="s">
        <v>3373</v>
      </c>
      <c r="J1099" t="s">
        <v>11</v>
      </c>
      <c r="K1099" t="s">
        <v>3414</v>
      </c>
    </row>
    <row r="1100" spans="1:11">
      <c r="A1100" t="s">
        <v>11</v>
      </c>
      <c r="B1100" t="str">
        <f t="shared" si="17"/>
        <v>2.1.1.1.0122400743328</v>
      </c>
      <c r="C1100" s="40" t="str">
        <f>_xlfn.XLOOKUP(A1100,ctas[Tipo Empleado],ctas[cta])</f>
        <v>2.1.1.1.01</v>
      </c>
      <c r="D1100" s="4" t="s">
        <v>2525</v>
      </c>
      <c r="E1100" t="s">
        <v>406</v>
      </c>
      <c r="F1100" t="s">
        <v>220</v>
      </c>
      <c r="G1100" t="s">
        <v>357</v>
      </c>
      <c r="H1100" t="s">
        <v>1738</v>
      </c>
      <c r="I1100" t="s">
        <v>3373</v>
      </c>
      <c r="J1100" t="s">
        <v>11</v>
      </c>
      <c r="K1100" t="s">
        <v>3414</v>
      </c>
    </row>
    <row r="1101" spans="1:11">
      <c r="A1101" t="s">
        <v>11</v>
      </c>
      <c r="B1101" t="str">
        <f t="shared" si="17"/>
        <v>2.1.1.1.0122400758128</v>
      </c>
      <c r="C1101" s="40" t="str">
        <f>_xlfn.XLOOKUP(A1101,ctas[Tipo Empleado],ctas[cta])</f>
        <v>2.1.1.1.01</v>
      </c>
      <c r="D1101" s="4" t="s">
        <v>2469</v>
      </c>
      <c r="E1101" t="s">
        <v>1265</v>
      </c>
      <c r="F1101" t="s">
        <v>409</v>
      </c>
      <c r="G1101" t="s">
        <v>245</v>
      </c>
      <c r="H1101" t="s">
        <v>1782</v>
      </c>
      <c r="I1101" t="s">
        <v>3372</v>
      </c>
      <c r="J1101" t="s">
        <v>11</v>
      </c>
      <c r="K1101" t="s">
        <v>3414</v>
      </c>
    </row>
    <row r="1102" spans="1:11">
      <c r="A1102" t="s">
        <v>11</v>
      </c>
      <c r="B1102" t="str">
        <f t="shared" si="17"/>
        <v>2.1.1.1.0122500010073</v>
      </c>
      <c r="C1102" s="40" t="str">
        <f>_xlfn.XLOOKUP(A1102,ctas[Tipo Empleado],ctas[cta])</f>
        <v>2.1.1.1.01</v>
      </c>
      <c r="D1102" s="4" t="s">
        <v>2919</v>
      </c>
      <c r="E1102" t="s">
        <v>144</v>
      </c>
      <c r="F1102" t="s">
        <v>15</v>
      </c>
      <c r="G1102" t="s">
        <v>313</v>
      </c>
      <c r="H1102" t="s">
        <v>1773</v>
      </c>
      <c r="I1102" t="s">
        <v>3372</v>
      </c>
      <c r="J1102" t="s">
        <v>11</v>
      </c>
      <c r="K1102" t="s">
        <v>3414</v>
      </c>
    </row>
    <row r="1103" spans="1:11">
      <c r="A1103" t="s">
        <v>11</v>
      </c>
      <c r="B1103" t="str">
        <f t="shared" si="17"/>
        <v>2.1.1.1.0122500099878</v>
      </c>
      <c r="C1103" s="40" t="str">
        <f>_xlfn.XLOOKUP(A1103,ctas[Tipo Empleado],ctas[cta])</f>
        <v>2.1.1.1.01</v>
      </c>
      <c r="D1103" s="4" t="s">
        <v>2546</v>
      </c>
      <c r="E1103" t="s">
        <v>1345</v>
      </c>
      <c r="F1103" t="s">
        <v>409</v>
      </c>
      <c r="G1103" t="s">
        <v>357</v>
      </c>
      <c r="H1103" t="s">
        <v>1738</v>
      </c>
      <c r="I1103" t="s">
        <v>3373</v>
      </c>
      <c r="J1103" t="s">
        <v>11</v>
      </c>
      <c r="K1103" t="s">
        <v>3414</v>
      </c>
    </row>
    <row r="1104" spans="1:11">
      <c r="A1104" t="s">
        <v>11</v>
      </c>
      <c r="B1104" t="str">
        <f t="shared" si="17"/>
        <v>2.1.1.1.0122500100676</v>
      </c>
      <c r="C1104" s="40" t="str">
        <f>_xlfn.XLOOKUP(A1104,ctas[Tipo Empleado],ctas[cta])</f>
        <v>2.1.1.1.01</v>
      </c>
      <c r="D1104" s="4" t="s">
        <v>2350</v>
      </c>
      <c r="E1104" t="s">
        <v>971</v>
      </c>
      <c r="F1104" t="s">
        <v>114</v>
      </c>
      <c r="G1104" t="s">
        <v>2052</v>
      </c>
      <c r="H1104" t="s">
        <v>1737</v>
      </c>
      <c r="I1104" t="s">
        <v>3372</v>
      </c>
      <c r="J1104" t="s">
        <v>11</v>
      </c>
      <c r="K1104" t="s">
        <v>3414</v>
      </c>
    </row>
    <row r="1105" spans="1:11">
      <c r="A1105" t="s">
        <v>11</v>
      </c>
      <c r="B1105" t="str">
        <f t="shared" si="17"/>
        <v>2.1.1.1.0122500153824</v>
      </c>
      <c r="C1105" s="40" t="str">
        <f>_xlfn.XLOOKUP(A1105,ctas[Tipo Empleado],ctas[cta])</f>
        <v>2.1.1.1.01</v>
      </c>
      <c r="D1105" s="4" t="s">
        <v>2825</v>
      </c>
      <c r="E1105" t="s">
        <v>79</v>
      </c>
      <c r="F1105" t="s">
        <v>80</v>
      </c>
      <c r="G1105" t="s">
        <v>76</v>
      </c>
      <c r="H1105" t="s">
        <v>1753</v>
      </c>
      <c r="I1105" t="s">
        <v>3372</v>
      </c>
      <c r="J1105" t="s">
        <v>11</v>
      </c>
      <c r="K1105" t="s">
        <v>3414</v>
      </c>
    </row>
    <row r="1106" spans="1:11">
      <c r="A1106" t="s">
        <v>11</v>
      </c>
      <c r="B1106" t="str">
        <f t="shared" si="17"/>
        <v>2.1.1.1.0122500260512</v>
      </c>
      <c r="C1106" s="40" t="str">
        <f>_xlfn.XLOOKUP(A1106,ctas[Tipo Empleado],ctas[cta])</f>
        <v>2.1.1.1.01</v>
      </c>
      <c r="D1106" s="4" t="s">
        <v>2215</v>
      </c>
      <c r="E1106" t="s">
        <v>1330</v>
      </c>
      <c r="F1106" t="s">
        <v>497</v>
      </c>
      <c r="G1106" t="s">
        <v>727</v>
      </c>
      <c r="H1106" t="s">
        <v>1789</v>
      </c>
      <c r="I1106" t="s">
        <v>3372</v>
      </c>
      <c r="J1106" t="s">
        <v>2146</v>
      </c>
      <c r="K1106" t="s">
        <v>3414</v>
      </c>
    </row>
    <row r="1107" spans="1:11">
      <c r="A1107" t="s">
        <v>11</v>
      </c>
      <c r="B1107" t="str">
        <f t="shared" si="17"/>
        <v>2.1.1.1.0122500320811</v>
      </c>
      <c r="C1107" s="40" t="str">
        <f>_xlfn.XLOOKUP(A1107,ctas[Tipo Empleado],ctas[cta])</f>
        <v>2.1.1.1.01</v>
      </c>
      <c r="D1107" s="4" t="s">
        <v>2273</v>
      </c>
      <c r="E1107" t="s">
        <v>1038</v>
      </c>
      <c r="F1107" t="s">
        <v>965</v>
      </c>
      <c r="G1107" t="s">
        <v>2055</v>
      </c>
      <c r="H1107" t="s">
        <v>1768</v>
      </c>
      <c r="I1107" t="s">
        <v>3372</v>
      </c>
      <c r="J1107" t="s">
        <v>809</v>
      </c>
      <c r="K1107" t="s">
        <v>3414</v>
      </c>
    </row>
    <row r="1108" spans="1:11">
      <c r="A1108" t="s">
        <v>11</v>
      </c>
      <c r="B1108" t="str">
        <f t="shared" si="17"/>
        <v>2.1.1.1.0122500343623</v>
      </c>
      <c r="C1108" s="40" t="str">
        <f>_xlfn.XLOOKUP(A1108,ctas[Tipo Empleado],ctas[cta])</f>
        <v>2.1.1.1.01</v>
      </c>
      <c r="D1108" s="4" t="s">
        <v>2815</v>
      </c>
      <c r="E1108" t="s">
        <v>883</v>
      </c>
      <c r="F1108" t="s">
        <v>120</v>
      </c>
      <c r="G1108" t="s">
        <v>864</v>
      </c>
      <c r="H1108" t="s">
        <v>1741</v>
      </c>
      <c r="I1108" t="s">
        <v>3372</v>
      </c>
      <c r="J1108" t="s">
        <v>11</v>
      </c>
      <c r="K1108" t="s">
        <v>3414</v>
      </c>
    </row>
    <row r="1109" spans="1:11">
      <c r="A1109" t="s">
        <v>11</v>
      </c>
      <c r="B1109" t="str">
        <f t="shared" si="17"/>
        <v>2.1.1.1.0122500385939</v>
      </c>
      <c r="C1109" s="40" t="str">
        <f>_xlfn.XLOOKUP(A1109,ctas[Tipo Empleado],ctas[cta])</f>
        <v>2.1.1.1.01</v>
      </c>
      <c r="D1109" s="4" t="s">
        <v>2629</v>
      </c>
      <c r="E1109" t="s">
        <v>1081</v>
      </c>
      <c r="F1109" t="s">
        <v>220</v>
      </c>
      <c r="G1109" t="s">
        <v>357</v>
      </c>
      <c r="H1109" t="s">
        <v>1738</v>
      </c>
      <c r="I1109" t="s">
        <v>3373</v>
      </c>
      <c r="J1109" t="s">
        <v>11</v>
      </c>
      <c r="K1109" t="s">
        <v>3414</v>
      </c>
    </row>
    <row r="1110" spans="1:11">
      <c r="A1110" t="s">
        <v>11</v>
      </c>
      <c r="B1110" t="str">
        <f t="shared" si="17"/>
        <v>2.1.1.1.0122500528835</v>
      </c>
      <c r="C1110" s="40" t="str">
        <f>_xlfn.XLOOKUP(A1110,ctas[Tipo Empleado],ctas[cta])</f>
        <v>2.1.1.1.01</v>
      </c>
      <c r="D1110" s="4" t="s">
        <v>2268</v>
      </c>
      <c r="E1110" t="s">
        <v>1113</v>
      </c>
      <c r="F1110" t="s">
        <v>134</v>
      </c>
      <c r="G1110" t="s">
        <v>1163</v>
      </c>
      <c r="H1110" t="s">
        <v>1748</v>
      </c>
      <c r="I1110" t="s">
        <v>3372</v>
      </c>
      <c r="J1110" t="s">
        <v>2146</v>
      </c>
      <c r="K1110" t="s">
        <v>3414</v>
      </c>
    </row>
    <row r="1111" spans="1:11">
      <c r="A1111" t="s">
        <v>11</v>
      </c>
      <c r="B1111" t="str">
        <f t="shared" si="17"/>
        <v>2.1.1.1.0122500684331</v>
      </c>
      <c r="C1111" s="40" t="str">
        <f>_xlfn.XLOOKUP(A1111,ctas[Tipo Empleado],ctas[cta])</f>
        <v>2.1.1.1.01</v>
      </c>
      <c r="D1111" s="4" t="s">
        <v>2438</v>
      </c>
      <c r="E1111" t="s">
        <v>1290</v>
      </c>
      <c r="F1111" t="s">
        <v>10</v>
      </c>
      <c r="G1111" t="s">
        <v>334</v>
      </c>
      <c r="H1111" t="s">
        <v>1763</v>
      </c>
      <c r="I1111" t="s">
        <v>3373</v>
      </c>
      <c r="J1111" t="s">
        <v>2146</v>
      </c>
      <c r="K1111" t="s">
        <v>3414</v>
      </c>
    </row>
    <row r="1112" spans="1:11">
      <c r="A1112" t="s">
        <v>11</v>
      </c>
      <c r="B1112" t="str">
        <f t="shared" si="17"/>
        <v>2.1.1.1.0122500700939</v>
      </c>
      <c r="C1112" s="40" t="str">
        <f>_xlfn.XLOOKUP(A1112,ctas[Tipo Empleado],ctas[cta])</f>
        <v>2.1.1.1.01</v>
      </c>
      <c r="D1112" s="4" t="s">
        <v>2556</v>
      </c>
      <c r="E1112" t="s">
        <v>442</v>
      </c>
      <c r="F1112" t="s">
        <v>8</v>
      </c>
      <c r="G1112" t="s">
        <v>357</v>
      </c>
      <c r="H1112" t="s">
        <v>1738</v>
      </c>
      <c r="I1112" t="s">
        <v>3372</v>
      </c>
      <c r="J1112" t="s">
        <v>2146</v>
      </c>
      <c r="K1112" t="s">
        <v>3414</v>
      </c>
    </row>
    <row r="1113" spans="1:11">
      <c r="A1113" t="s">
        <v>11</v>
      </c>
      <c r="B1113" t="str">
        <f t="shared" si="17"/>
        <v>2.1.1.1.0122500705896</v>
      </c>
      <c r="C1113" s="40" t="str">
        <f>_xlfn.XLOOKUP(A1113,ctas[Tipo Empleado],ctas[cta])</f>
        <v>2.1.1.1.01</v>
      </c>
      <c r="D1113" s="4" t="s">
        <v>2249</v>
      </c>
      <c r="E1113" t="s">
        <v>2148</v>
      </c>
      <c r="F1113" t="s">
        <v>32</v>
      </c>
      <c r="G1113" t="s">
        <v>2053</v>
      </c>
      <c r="H1113" t="s">
        <v>1769</v>
      </c>
      <c r="I1113" t="s">
        <v>3373</v>
      </c>
      <c r="J1113" t="s">
        <v>11</v>
      </c>
      <c r="K1113" t="s">
        <v>3414</v>
      </c>
    </row>
    <row r="1114" spans="1:11">
      <c r="A1114" t="s">
        <v>11</v>
      </c>
      <c r="B1114" t="str">
        <f t="shared" si="17"/>
        <v>2.1.1.1.0122500786433</v>
      </c>
      <c r="C1114" s="40" t="str">
        <f>_xlfn.XLOOKUP(A1114,ctas[Tipo Empleado],ctas[cta])</f>
        <v>2.1.1.1.01</v>
      </c>
      <c r="D1114" s="4" t="s">
        <v>2246</v>
      </c>
      <c r="E1114" t="s">
        <v>2027</v>
      </c>
      <c r="F1114" t="s">
        <v>409</v>
      </c>
      <c r="G1114" t="s">
        <v>2054</v>
      </c>
      <c r="H1114" t="s">
        <v>1754</v>
      </c>
      <c r="I1114" t="s">
        <v>3372</v>
      </c>
      <c r="J1114" t="s">
        <v>11</v>
      </c>
      <c r="K1114" t="s">
        <v>3414</v>
      </c>
    </row>
    <row r="1115" spans="1:11">
      <c r="A1115" t="s">
        <v>11</v>
      </c>
      <c r="B1115" t="str">
        <f t="shared" si="17"/>
        <v>2.1.1.1.0122500889567</v>
      </c>
      <c r="C1115" s="40" t="str">
        <f>_xlfn.XLOOKUP(A1115,ctas[Tipo Empleado],ctas[cta])</f>
        <v>2.1.1.1.01</v>
      </c>
      <c r="D1115" s="4" t="s">
        <v>2968</v>
      </c>
      <c r="E1115" t="s">
        <v>1639</v>
      </c>
      <c r="F1115" t="s">
        <v>32</v>
      </c>
      <c r="G1115" t="s">
        <v>109</v>
      </c>
      <c r="H1115" t="s">
        <v>1759</v>
      </c>
      <c r="I1115" t="s">
        <v>3373</v>
      </c>
      <c r="J1115" t="s">
        <v>11</v>
      </c>
      <c r="K1115" t="s">
        <v>3414</v>
      </c>
    </row>
    <row r="1116" spans="1:11">
      <c r="A1116" t="s">
        <v>11</v>
      </c>
      <c r="B1116" t="str">
        <f t="shared" si="17"/>
        <v>2.1.1.1.0122600085405</v>
      </c>
      <c r="C1116" s="40" t="str">
        <f>_xlfn.XLOOKUP(A1116,ctas[Tipo Empleado],ctas[cta])</f>
        <v>2.1.1.1.01</v>
      </c>
      <c r="D1116" s="4" t="s">
        <v>2441</v>
      </c>
      <c r="E1116" t="s">
        <v>1439</v>
      </c>
      <c r="F1116" t="s">
        <v>409</v>
      </c>
      <c r="G1116" t="s">
        <v>2055</v>
      </c>
      <c r="H1116" t="s">
        <v>1768</v>
      </c>
      <c r="I1116" t="s">
        <v>3372</v>
      </c>
      <c r="J1116" t="s">
        <v>11</v>
      </c>
      <c r="K1116" t="s">
        <v>3414</v>
      </c>
    </row>
    <row r="1117" spans="1:11">
      <c r="A1117" t="s">
        <v>11</v>
      </c>
      <c r="B1117" t="str">
        <f t="shared" si="17"/>
        <v>2.1.1.1.0122800011789</v>
      </c>
      <c r="C1117" s="40" t="str">
        <f>_xlfn.XLOOKUP(A1117,ctas[Tipo Empleado],ctas[cta])</f>
        <v>2.1.1.1.01</v>
      </c>
      <c r="D1117" s="4" t="s">
        <v>2296</v>
      </c>
      <c r="E1117" t="s">
        <v>1115</v>
      </c>
      <c r="F1117" t="s">
        <v>271</v>
      </c>
      <c r="G1117" t="s">
        <v>331</v>
      </c>
      <c r="H1117" t="s">
        <v>1747</v>
      </c>
      <c r="I1117" t="s">
        <v>3373</v>
      </c>
      <c r="J1117" t="s">
        <v>11</v>
      </c>
      <c r="K1117" t="s">
        <v>3414</v>
      </c>
    </row>
    <row r="1118" spans="1:11">
      <c r="A1118" t="s">
        <v>11</v>
      </c>
      <c r="B1118" t="str">
        <f t="shared" si="17"/>
        <v>2.1.1.1.0122900125737</v>
      </c>
      <c r="C1118" s="40" t="str">
        <f>_xlfn.XLOOKUP(A1118,ctas[Tipo Empleado],ctas[cta])</f>
        <v>2.1.1.1.01</v>
      </c>
      <c r="D1118" s="4" t="s">
        <v>2200</v>
      </c>
      <c r="E1118" t="s">
        <v>333</v>
      </c>
      <c r="F1118" t="s">
        <v>271</v>
      </c>
      <c r="G1118" t="s">
        <v>334</v>
      </c>
      <c r="H1118" t="s">
        <v>1763</v>
      </c>
      <c r="I1118" t="s">
        <v>3373</v>
      </c>
      <c r="J1118" t="s">
        <v>11</v>
      </c>
      <c r="K1118" t="s">
        <v>3414</v>
      </c>
    </row>
    <row r="1119" spans="1:11">
      <c r="A1119" t="s">
        <v>11</v>
      </c>
      <c r="B1119" t="str">
        <f t="shared" si="17"/>
        <v>2.1.1.1.0140200459143</v>
      </c>
      <c r="C1119" s="40" t="str">
        <f>_xlfn.XLOOKUP(A1119,ctas[Tipo Empleado],ctas[cta])</f>
        <v>2.1.1.1.01</v>
      </c>
      <c r="D1119" s="4" t="s">
        <v>2845</v>
      </c>
      <c r="E1119" t="s">
        <v>2131</v>
      </c>
      <c r="F1119" t="s">
        <v>27</v>
      </c>
      <c r="G1119" t="s">
        <v>864</v>
      </c>
      <c r="H1119" t="s">
        <v>1741</v>
      </c>
      <c r="I1119" t="s">
        <v>3372</v>
      </c>
      <c r="J1119" t="s">
        <v>2146</v>
      </c>
      <c r="K1119" t="s">
        <v>3414</v>
      </c>
    </row>
    <row r="1120" spans="1:11">
      <c r="A1120" t="s">
        <v>11</v>
      </c>
      <c r="B1120" t="str">
        <f t="shared" si="17"/>
        <v>2.1.1.1.0140200561831</v>
      </c>
      <c r="C1120" s="40" t="str">
        <f>_xlfn.XLOOKUP(A1120,ctas[Tipo Empleado],ctas[cta])</f>
        <v>2.1.1.1.01</v>
      </c>
      <c r="D1120" s="4" t="s">
        <v>2447</v>
      </c>
      <c r="E1120" t="s">
        <v>1894</v>
      </c>
      <c r="F1120" t="s">
        <v>409</v>
      </c>
      <c r="G1120" t="s">
        <v>267</v>
      </c>
      <c r="H1120" t="s">
        <v>1764</v>
      </c>
      <c r="I1120" t="s">
        <v>3372</v>
      </c>
      <c r="J1120" t="s">
        <v>11</v>
      </c>
      <c r="K1120" t="s">
        <v>3414</v>
      </c>
    </row>
    <row r="1121" spans="1:11">
      <c r="A1121" t="s">
        <v>11</v>
      </c>
      <c r="B1121" t="str">
        <f t="shared" si="17"/>
        <v>2.1.1.1.0140200656136</v>
      </c>
      <c r="C1121" s="40" t="str">
        <f>_xlfn.XLOOKUP(A1121,ctas[Tipo Empleado],ctas[cta])</f>
        <v>2.1.1.1.01</v>
      </c>
      <c r="D1121" s="4" t="s">
        <v>2505</v>
      </c>
      <c r="E1121" t="s">
        <v>1075</v>
      </c>
      <c r="F1121" t="s">
        <v>220</v>
      </c>
      <c r="G1121" t="s">
        <v>357</v>
      </c>
      <c r="H1121" t="s">
        <v>1738</v>
      </c>
      <c r="I1121" t="s">
        <v>3373</v>
      </c>
      <c r="J1121" t="s">
        <v>11</v>
      </c>
      <c r="K1121" t="s">
        <v>3414</v>
      </c>
    </row>
    <row r="1122" spans="1:11">
      <c r="A1122" t="s">
        <v>11</v>
      </c>
      <c r="B1122" t="str">
        <f t="shared" si="17"/>
        <v>2.1.1.1.0140200723027</v>
      </c>
      <c r="C1122" s="40" t="str">
        <f>_xlfn.XLOOKUP(A1122,ctas[Tipo Empleado],ctas[cta])</f>
        <v>2.1.1.1.01</v>
      </c>
      <c r="D1122" s="4" t="s">
        <v>2507</v>
      </c>
      <c r="E1122" t="s">
        <v>1262</v>
      </c>
      <c r="F1122" t="s">
        <v>220</v>
      </c>
      <c r="G1122" t="s">
        <v>357</v>
      </c>
      <c r="H1122" t="s">
        <v>1738</v>
      </c>
      <c r="I1122" t="s">
        <v>3373</v>
      </c>
      <c r="J1122" t="s">
        <v>11</v>
      </c>
      <c r="K1122" t="s">
        <v>3414</v>
      </c>
    </row>
    <row r="1123" spans="1:11">
      <c r="A1123" t="s">
        <v>11</v>
      </c>
      <c r="B1123" t="str">
        <f t="shared" si="17"/>
        <v>2.1.1.1.0140200739742</v>
      </c>
      <c r="C1123" s="40" t="str">
        <f>_xlfn.XLOOKUP(A1123,ctas[Tipo Empleado],ctas[cta])</f>
        <v>2.1.1.1.01</v>
      </c>
      <c r="D1123" s="4" t="s">
        <v>2499</v>
      </c>
      <c r="E1123" t="s">
        <v>1895</v>
      </c>
      <c r="F1123" t="s">
        <v>400</v>
      </c>
      <c r="G1123" t="s">
        <v>357</v>
      </c>
      <c r="H1123" t="s">
        <v>1738</v>
      </c>
      <c r="I1123" t="s">
        <v>3373</v>
      </c>
      <c r="J1123" t="s">
        <v>11</v>
      </c>
      <c r="K1123" t="s">
        <v>3414</v>
      </c>
    </row>
    <row r="1124" spans="1:11">
      <c r="A1124" t="s">
        <v>11</v>
      </c>
      <c r="B1124" t="str">
        <f t="shared" si="17"/>
        <v>2.1.1.1.0140208923512</v>
      </c>
      <c r="C1124" s="40" t="str">
        <f>_xlfn.XLOOKUP(A1124,ctas[Tipo Empleado],ctas[cta])</f>
        <v>2.1.1.1.01</v>
      </c>
      <c r="D1124" s="4" t="s">
        <v>2817</v>
      </c>
      <c r="E1124" t="s">
        <v>1213</v>
      </c>
      <c r="F1124" t="s">
        <v>42</v>
      </c>
      <c r="G1124" t="s">
        <v>18</v>
      </c>
      <c r="H1124" t="s">
        <v>1798</v>
      </c>
      <c r="I1124" t="s">
        <v>3372</v>
      </c>
      <c r="J1124" t="s">
        <v>2146</v>
      </c>
      <c r="K1124" t="s">
        <v>3414</v>
      </c>
    </row>
    <row r="1125" spans="1:11">
      <c r="A1125" t="s">
        <v>11</v>
      </c>
      <c r="B1125" t="str">
        <f t="shared" si="17"/>
        <v>2.1.1.1.0140209007976</v>
      </c>
      <c r="C1125" s="40" t="str">
        <f>_xlfn.XLOOKUP(A1125,ctas[Tipo Empleado],ctas[cta])</f>
        <v>2.1.1.1.01</v>
      </c>
      <c r="D1125" s="4" t="s">
        <v>2590</v>
      </c>
      <c r="E1125" t="s">
        <v>1079</v>
      </c>
      <c r="F1125" t="s">
        <v>220</v>
      </c>
      <c r="G1125" t="s">
        <v>357</v>
      </c>
      <c r="H1125" t="s">
        <v>1738</v>
      </c>
      <c r="I1125" t="s">
        <v>3373</v>
      </c>
      <c r="J1125" t="s">
        <v>11</v>
      </c>
      <c r="K1125" t="s">
        <v>3414</v>
      </c>
    </row>
    <row r="1126" spans="1:11">
      <c r="A1126" t="s">
        <v>11</v>
      </c>
      <c r="B1126" t="str">
        <f t="shared" si="17"/>
        <v>2.1.1.1.0140209263827</v>
      </c>
      <c r="C1126" s="40" t="str">
        <f>_xlfn.XLOOKUP(A1126,ctas[Tipo Empleado],ctas[cta])</f>
        <v>2.1.1.1.01</v>
      </c>
      <c r="D1126" s="4" t="s">
        <v>2726</v>
      </c>
      <c r="E1126" t="s">
        <v>1897</v>
      </c>
      <c r="F1126" t="s">
        <v>10</v>
      </c>
      <c r="G1126" t="s">
        <v>2051</v>
      </c>
      <c r="H1126" t="s">
        <v>1746</v>
      </c>
      <c r="I1126" t="s">
        <v>3373</v>
      </c>
      <c r="J1126" t="s">
        <v>2146</v>
      </c>
      <c r="K1126" t="s">
        <v>3414</v>
      </c>
    </row>
    <row r="1127" spans="1:11">
      <c r="A1127" t="s">
        <v>11</v>
      </c>
      <c r="B1127" t="str">
        <f t="shared" si="17"/>
        <v>2.1.1.1.0140210218562</v>
      </c>
      <c r="C1127" s="40" t="str">
        <f>_xlfn.XLOOKUP(A1127,ctas[Tipo Empleado],ctas[cta])</f>
        <v>2.1.1.1.01</v>
      </c>
      <c r="D1127" s="4" t="s">
        <v>2696</v>
      </c>
      <c r="E1127" t="s">
        <v>1089</v>
      </c>
      <c r="F1127" t="s">
        <v>220</v>
      </c>
      <c r="G1127" t="s">
        <v>357</v>
      </c>
      <c r="H1127" t="s">
        <v>1738</v>
      </c>
      <c r="I1127" t="s">
        <v>3373</v>
      </c>
      <c r="J1127" t="s">
        <v>11</v>
      </c>
      <c r="K1127" t="s">
        <v>3414</v>
      </c>
    </row>
    <row r="1128" spans="1:11">
      <c r="A1128" t="s">
        <v>11</v>
      </c>
      <c r="B1128" t="str">
        <f t="shared" si="17"/>
        <v>2.1.1.1.0140210424962</v>
      </c>
      <c r="C1128" s="40" t="str">
        <f>_xlfn.XLOOKUP(A1128,ctas[Tipo Empleado],ctas[cta])</f>
        <v>2.1.1.1.01</v>
      </c>
      <c r="D1128" s="4" t="s">
        <v>2692</v>
      </c>
      <c r="E1128" t="s">
        <v>1303</v>
      </c>
      <c r="F1128" t="s">
        <v>220</v>
      </c>
      <c r="G1128" t="s">
        <v>2051</v>
      </c>
      <c r="H1128" t="s">
        <v>1746</v>
      </c>
      <c r="I1128" t="s">
        <v>3373</v>
      </c>
      <c r="J1128" t="s">
        <v>11</v>
      </c>
      <c r="K1128" t="s">
        <v>3414</v>
      </c>
    </row>
    <row r="1129" spans="1:11">
      <c r="A1129" t="s">
        <v>11</v>
      </c>
      <c r="B1129" t="str">
        <f t="shared" si="17"/>
        <v>2.1.1.1.0140210930778</v>
      </c>
      <c r="C1129" s="40" t="str">
        <f>_xlfn.XLOOKUP(A1129,ctas[Tipo Empleado],ctas[cta])</f>
        <v>2.1.1.1.01</v>
      </c>
      <c r="D1129" s="4" t="s">
        <v>2888</v>
      </c>
      <c r="E1129" t="s">
        <v>1242</v>
      </c>
      <c r="F1129" t="s">
        <v>62</v>
      </c>
      <c r="G1129" t="s">
        <v>760</v>
      </c>
      <c r="H1129" t="s">
        <v>1743</v>
      </c>
      <c r="I1129" t="s">
        <v>3373</v>
      </c>
      <c r="J1129" t="s">
        <v>11</v>
      </c>
      <c r="K1129" t="s">
        <v>3414</v>
      </c>
    </row>
    <row r="1130" spans="1:11">
      <c r="A1130" t="s">
        <v>11</v>
      </c>
      <c r="B1130" t="str">
        <f t="shared" si="17"/>
        <v>2.1.1.1.0140211165937</v>
      </c>
      <c r="C1130" s="40" t="str">
        <f>_xlfn.XLOOKUP(A1130,ctas[Tipo Empleado],ctas[cta])</f>
        <v>2.1.1.1.01</v>
      </c>
      <c r="D1130" s="4" t="s">
        <v>2250</v>
      </c>
      <c r="E1130" t="s">
        <v>1276</v>
      </c>
      <c r="F1130" t="s">
        <v>10</v>
      </c>
      <c r="G1130" t="s">
        <v>278</v>
      </c>
      <c r="H1130" t="s">
        <v>1756</v>
      </c>
      <c r="I1130" t="s">
        <v>3373</v>
      </c>
      <c r="J1130" t="s">
        <v>2146</v>
      </c>
      <c r="K1130" t="s">
        <v>3414</v>
      </c>
    </row>
    <row r="1131" spans="1:11">
      <c r="A1131" t="s">
        <v>11</v>
      </c>
      <c r="B1131" t="str">
        <f t="shared" si="17"/>
        <v>2.1.1.1.0140211194812</v>
      </c>
      <c r="C1131" s="40" t="str">
        <f>_xlfn.XLOOKUP(A1131,ctas[Tipo Empleado],ctas[cta])</f>
        <v>2.1.1.1.01</v>
      </c>
      <c r="D1131" s="4" t="s">
        <v>2631</v>
      </c>
      <c r="E1131" t="s">
        <v>2630</v>
      </c>
      <c r="F1131" t="s">
        <v>400</v>
      </c>
      <c r="G1131" t="s">
        <v>357</v>
      </c>
      <c r="H1131" t="s">
        <v>1738</v>
      </c>
      <c r="I1131" t="s">
        <v>3372</v>
      </c>
      <c r="J1131" t="s">
        <v>11</v>
      </c>
      <c r="K1131" t="s">
        <v>3414</v>
      </c>
    </row>
    <row r="1132" spans="1:11">
      <c r="A1132" t="s">
        <v>11</v>
      </c>
      <c r="B1132" t="str">
        <f t="shared" si="17"/>
        <v>2.1.1.1.0140212237750</v>
      </c>
      <c r="C1132" s="40" t="str">
        <f>_xlfn.XLOOKUP(A1132,ctas[Tipo Empleado],ctas[cta])</f>
        <v>2.1.1.1.01</v>
      </c>
      <c r="D1132" s="4" t="s">
        <v>2263</v>
      </c>
      <c r="E1132" t="s">
        <v>1668</v>
      </c>
      <c r="F1132" t="s">
        <v>409</v>
      </c>
      <c r="G1132" t="s">
        <v>2055</v>
      </c>
      <c r="H1132" t="s">
        <v>1768</v>
      </c>
      <c r="I1132" t="s">
        <v>3373</v>
      </c>
      <c r="J1132" t="s">
        <v>11</v>
      </c>
      <c r="K1132" t="s">
        <v>3414</v>
      </c>
    </row>
    <row r="1133" spans="1:11">
      <c r="A1133" t="s">
        <v>11</v>
      </c>
      <c r="B1133" t="str">
        <f t="shared" si="17"/>
        <v>2.1.1.1.0140212317693</v>
      </c>
      <c r="C1133" s="40" t="str">
        <f>_xlfn.XLOOKUP(A1133,ctas[Tipo Empleado],ctas[cta])</f>
        <v>2.1.1.1.01</v>
      </c>
      <c r="D1133" s="4" t="s">
        <v>3386</v>
      </c>
      <c r="E1133" t="s">
        <v>3406</v>
      </c>
      <c r="F1133" t="s">
        <v>56</v>
      </c>
      <c r="G1133" t="s">
        <v>357</v>
      </c>
      <c r="H1133" t="s">
        <v>1738</v>
      </c>
      <c r="I1133" t="s">
        <v>3373</v>
      </c>
      <c r="J1133" t="s">
        <v>11</v>
      </c>
      <c r="K1133" t="s">
        <v>3414</v>
      </c>
    </row>
    <row r="1134" spans="1:11">
      <c r="A1134" t="s">
        <v>11</v>
      </c>
      <c r="B1134" t="str">
        <f t="shared" si="17"/>
        <v>2.1.1.1.0140212588772</v>
      </c>
      <c r="C1134" s="40" t="str">
        <f>_xlfn.XLOOKUP(A1134,ctas[Tipo Empleado],ctas[cta])</f>
        <v>2.1.1.1.01</v>
      </c>
      <c r="D1134" s="4" t="s">
        <v>2810</v>
      </c>
      <c r="E1134" t="s">
        <v>1962</v>
      </c>
      <c r="F1134" t="s">
        <v>792</v>
      </c>
      <c r="G1134" t="s">
        <v>864</v>
      </c>
      <c r="H1134" t="s">
        <v>1741</v>
      </c>
      <c r="I1134" t="s">
        <v>3372</v>
      </c>
      <c r="J1134" t="s">
        <v>11</v>
      </c>
      <c r="K1134" t="s">
        <v>3414</v>
      </c>
    </row>
    <row r="1135" spans="1:11">
      <c r="A1135" t="s">
        <v>11</v>
      </c>
      <c r="B1135" t="str">
        <f t="shared" si="17"/>
        <v>2.1.1.1.0140213169440</v>
      </c>
      <c r="C1135" s="40" t="str">
        <f>_xlfn.XLOOKUP(A1135,ctas[Tipo Empleado],ctas[cta])</f>
        <v>2.1.1.1.01</v>
      </c>
      <c r="D1135" s="4" t="s">
        <v>2464</v>
      </c>
      <c r="E1135" t="s">
        <v>1322</v>
      </c>
      <c r="F1135" t="s">
        <v>457</v>
      </c>
      <c r="G1135" t="s">
        <v>334</v>
      </c>
      <c r="H1135" t="s">
        <v>1763</v>
      </c>
      <c r="I1135" t="s">
        <v>3372</v>
      </c>
      <c r="J1135" t="s">
        <v>11</v>
      </c>
      <c r="K1135" t="s">
        <v>3414</v>
      </c>
    </row>
    <row r="1136" spans="1:11">
      <c r="A1136" t="s">
        <v>11</v>
      </c>
      <c r="B1136" t="str">
        <f t="shared" si="17"/>
        <v>2.1.1.1.0140213551191</v>
      </c>
      <c r="C1136" s="40" t="str">
        <f>_xlfn.XLOOKUP(A1136,ctas[Tipo Empleado],ctas[cta])</f>
        <v>2.1.1.1.01</v>
      </c>
      <c r="D1136" s="4" t="s">
        <v>2671</v>
      </c>
      <c r="E1136" t="s">
        <v>2155</v>
      </c>
      <c r="F1136" t="s">
        <v>380</v>
      </c>
      <c r="G1136" t="s">
        <v>357</v>
      </c>
      <c r="H1136" t="s">
        <v>1738</v>
      </c>
      <c r="I1136" t="s">
        <v>3373</v>
      </c>
      <c r="J1136" t="s">
        <v>2146</v>
      </c>
      <c r="K1136" t="s">
        <v>3414</v>
      </c>
    </row>
    <row r="1137" spans="1:11">
      <c r="A1137" t="s">
        <v>11</v>
      </c>
      <c r="B1137" t="str">
        <f t="shared" si="17"/>
        <v>2.1.1.1.0140213694280</v>
      </c>
      <c r="C1137" s="40" t="str">
        <f>_xlfn.XLOOKUP(A1137,ctas[Tipo Empleado],ctas[cta])</f>
        <v>2.1.1.1.01</v>
      </c>
      <c r="D1137" s="4" t="s">
        <v>2404</v>
      </c>
      <c r="E1137" t="s">
        <v>1287</v>
      </c>
      <c r="F1137" t="s">
        <v>10</v>
      </c>
      <c r="G1137" t="s">
        <v>199</v>
      </c>
      <c r="H1137" t="s">
        <v>1788</v>
      </c>
      <c r="I1137" t="s">
        <v>3373</v>
      </c>
      <c r="J1137" t="s">
        <v>2146</v>
      </c>
      <c r="K1137" t="s">
        <v>3414</v>
      </c>
    </row>
    <row r="1138" spans="1:11">
      <c r="A1138" t="s">
        <v>11</v>
      </c>
      <c r="B1138" t="str">
        <f t="shared" si="17"/>
        <v>2.1.1.1.0140214733400</v>
      </c>
      <c r="C1138" s="40" t="str">
        <f>_xlfn.XLOOKUP(A1138,ctas[Tipo Empleado],ctas[cta])</f>
        <v>2.1.1.1.01</v>
      </c>
      <c r="D1138" s="4" t="s">
        <v>2450</v>
      </c>
      <c r="E1138" t="s">
        <v>1176</v>
      </c>
      <c r="F1138" t="s">
        <v>10</v>
      </c>
      <c r="G1138" t="s">
        <v>1163</v>
      </c>
      <c r="H1138" t="s">
        <v>1748</v>
      </c>
      <c r="I1138" t="s">
        <v>3373</v>
      </c>
      <c r="J1138" t="s">
        <v>152</v>
      </c>
      <c r="K1138" t="s">
        <v>3414</v>
      </c>
    </row>
    <row r="1139" spans="1:11">
      <c r="A1139" t="s">
        <v>11</v>
      </c>
      <c r="B1139" t="str">
        <f t="shared" si="17"/>
        <v>2.1.1.1.0140214835361</v>
      </c>
      <c r="C1139" s="40" t="str">
        <f>_xlfn.XLOOKUP(A1139,ctas[Tipo Empleado],ctas[cta])</f>
        <v>2.1.1.1.01</v>
      </c>
      <c r="D1139" s="4" t="s">
        <v>2568</v>
      </c>
      <c r="E1139" t="s">
        <v>2028</v>
      </c>
      <c r="F1139" t="s">
        <v>400</v>
      </c>
      <c r="G1139" t="s">
        <v>357</v>
      </c>
      <c r="H1139" t="s">
        <v>1738</v>
      </c>
      <c r="I1139" t="s">
        <v>3373</v>
      </c>
      <c r="J1139" t="s">
        <v>11</v>
      </c>
      <c r="K1139" t="s">
        <v>3414</v>
      </c>
    </row>
    <row r="1140" spans="1:11">
      <c r="A1140" t="s">
        <v>11</v>
      </c>
      <c r="B1140" t="str">
        <f t="shared" si="17"/>
        <v>2.1.1.1.0140215376118</v>
      </c>
      <c r="C1140" s="40" t="str">
        <f>_xlfn.XLOOKUP(A1140,ctas[Tipo Empleado],ctas[cta])</f>
        <v>2.1.1.1.01</v>
      </c>
      <c r="D1140" s="4" t="s">
        <v>2311</v>
      </c>
      <c r="E1140" t="s">
        <v>1934</v>
      </c>
      <c r="F1140" t="s">
        <v>307</v>
      </c>
      <c r="G1140" t="s">
        <v>301</v>
      </c>
      <c r="H1140" t="s">
        <v>1736</v>
      </c>
      <c r="I1140" t="s">
        <v>3372</v>
      </c>
      <c r="J1140" t="s">
        <v>2146</v>
      </c>
      <c r="K1140" t="s">
        <v>3414</v>
      </c>
    </row>
    <row r="1141" spans="1:11">
      <c r="A1141" t="s">
        <v>11</v>
      </c>
      <c r="B1141" t="str">
        <f t="shared" si="17"/>
        <v>2.1.1.1.0140215400819</v>
      </c>
      <c r="C1141" s="40" t="str">
        <f>_xlfn.XLOOKUP(A1141,ctas[Tipo Empleado],ctas[cta])</f>
        <v>2.1.1.1.01</v>
      </c>
      <c r="D1141" s="4" t="s">
        <v>2972</v>
      </c>
      <c r="E1141" t="s">
        <v>2132</v>
      </c>
      <c r="F1141" t="s">
        <v>8</v>
      </c>
      <c r="G1141" t="s">
        <v>109</v>
      </c>
      <c r="H1141" t="s">
        <v>1759</v>
      </c>
      <c r="I1141" t="s">
        <v>3373</v>
      </c>
      <c r="J1141" t="s">
        <v>2146</v>
      </c>
      <c r="K1141" t="s">
        <v>3414</v>
      </c>
    </row>
    <row r="1142" spans="1:11">
      <c r="A1142" t="s">
        <v>11</v>
      </c>
      <c r="B1142" t="str">
        <f t="shared" si="17"/>
        <v>2.1.1.1.0140217308432</v>
      </c>
      <c r="C1142" s="40" t="str">
        <f>_xlfn.XLOOKUP(A1142,ctas[Tipo Empleado],ctas[cta])</f>
        <v>2.1.1.1.01</v>
      </c>
      <c r="D1142" s="4" t="s">
        <v>2426</v>
      </c>
      <c r="E1142" t="s">
        <v>1270</v>
      </c>
      <c r="F1142" t="s">
        <v>85</v>
      </c>
      <c r="G1142" t="s">
        <v>841</v>
      </c>
      <c r="H1142" t="s">
        <v>1772</v>
      </c>
      <c r="I1142" t="s">
        <v>3372</v>
      </c>
      <c r="J1142" t="s">
        <v>11</v>
      </c>
      <c r="K1142" t="s">
        <v>3414</v>
      </c>
    </row>
    <row r="1143" spans="1:11">
      <c r="A1143" t="s">
        <v>11</v>
      </c>
      <c r="B1143" t="str">
        <f t="shared" si="17"/>
        <v>2.1.1.1.0140218997092</v>
      </c>
      <c r="C1143" s="40" t="str">
        <f>_xlfn.XLOOKUP(A1143,ctas[Tipo Empleado],ctas[cta])</f>
        <v>2.1.1.1.01</v>
      </c>
      <c r="D1143" s="4" t="s">
        <v>2527</v>
      </c>
      <c r="E1143" t="s">
        <v>1199</v>
      </c>
      <c r="F1143" t="s">
        <v>179</v>
      </c>
      <c r="G1143" t="s">
        <v>357</v>
      </c>
      <c r="H1143" t="s">
        <v>1738</v>
      </c>
      <c r="I1143" t="s">
        <v>3373</v>
      </c>
      <c r="J1143" t="s">
        <v>2146</v>
      </c>
      <c r="K1143" t="s">
        <v>3414</v>
      </c>
    </row>
    <row r="1144" spans="1:11">
      <c r="A1144" t="s">
        <v>11</v>
      </c>
      <c r="B1144" t="str">
        <f t="shared" si="17"/>
        <v>2.1.1.1.0140219116916</v>
      </c>
      <c r="C1144" s="40" t="str">
        <f>_xlfn.XLOOKUP(A1144,ctas[Tipo Empleado],ctas[cta])</f>
        <v>2.1.1.1.01</v>
      </c>
      <c r="D1144" s="4" t="s">
        <v>2588</v>
      </c>
      <c r="E1144" t="s">
        <v>1258</v>
      </c>
      <c r="F1144" t="s">
        <v>220</v>
      </c>
      <c r="G1144" t="s">
        <v>357</v>
      </c>
      <c r="H1144" t="s">
        <v>1738</v>
      </c>
      <c r="I1144" t="s">
        <v>3373</v>
      </c>
      <c r="J1144" t="s">
        <v>11</v>
      </c>
      <c r="K1144" t="s">
        <v>3414</v>
      </c>
    </row>
    <row r="1145" spans="1:11">
      <c r="A1145" t="s">
        <v>11</v>
      </c>
      <c r="B1145" t="str">
        <f t="shared" si="17"/>
        <v>2.1.1.1.0140220166538</v>
      </c>
      <c r="C1145" s="40" t="str">
        <f>_xlfn.XLOOKUP(A1145,ctas[Tipo Empleado],ctas[cta])</f>
        <v>2.1.1.1.01</v>
      </c>
      <c r="D1145" s="4" t="s">
        <v>2304</v>
      </c>
      <c r="E1145" t="s">
        <v>1933</v>
      </c>
      <c r="F1145" t="s">
        <v>305</v>
      </c>
      <c r="G1145" t="s">
        <v>301</v>
      </c>
      <c r="H1145" t="s">
        <v>1736</v>
      </c>
      <c r="I1145" t="s">
        <v>3372</v>
      </c>
      <c r="J1145" t="s">
        <v>2146</v>
      </c>
      <c r="K1145" t="s">
        <v>3414</v>
      </c>
    </row>
    <row r="1146" spans="1:11">
      <c r="A1146" t="s">
        <v>11</v>
      </c>
      <c r="B1146" t="str">
        <f t="shared" si="17"/>
        <v>2.1.1.1.0140220259622</v>
      </c>
      <c r="C1146" s="40" t="str">
        <f>_xlfn.XLOOKUP(A1146,ctas[Tipo Empleado],ctas[cta])</f>
        <v>2.1.1.1.01</v>
      </c>
      <c r="D1146" s="4" t="s">
        <v>2506</v>
      </c>
      <c r="E1146" t="s">
        <v>805</v>
      </c>
      <c r="F1146" t="s">
        <v>8</v>
      </c>
      <c r="G1146" t="s">
        <v>357</v>
      </c>
      <c r="H1146" t="s">
        <v>1738</v>
      </c>
      <c r="I1146" t="s">
        <v>3373</v>
      </c>
      <c r="J1146" t="s">
        <v>2146</v>
      </c>
      <c r="K1146" t="s">
        <v>3414</v>
      </c>
    </row>
    <row r="1147" spans="1:11">
      <c r="A1147" t="s">
        <v>11</v>
      </c>
      <c r="B1147" t="str">
        <f t="shared" si="17"/>
        <v>2.1.1.1.0140220286617</v>
      </c>
      <c r="C1147" s="40" t="str">
        <f>_xlfn.XLOOKUP(A1147,ctas[Tipo Empleado],ctas[cta])</f>
        <v>2.1.1.1.01</v>
      </c>
      <c r="D1147" s="4" t="s">
        <v>2396</v>
      </c>
      <c r="E1147" t="s">
        <v>1317</v>
      </c>
      <c r="F1147" t="s">
        <v>339</v>
      </c>
      <c r="G1147" t="s">
        <v>334</v>
      </c>
      <c r="H1147" t="s">
        <v>1763</v>
      </c>
      <c r="I1147" t="s">
        <v>3372</v>
      </c>
      <c r="J1147" t="s">
        <v>11</v>
      </c>
      <c r="K1147" t="s">
        <v>3414</v>
      </c>
    </row>
    <row r="1148" spans="1:11">
      <c r="A1148" t="s">
        <v>11</v>
      </c>
      <c r="B1148" t="str">
        <f t="shared" si="17"/>
        <v>2.1.1.1.0140220372789</v>
      </c>
      <c r="C1148" s="40" t="str">
        <f>_xlfn.XLOOKUP(A1148,ctas[Tipo Empleado],ctas[cta])</f>
        <v>2.1.1.1.01</v>
      </c>
      <c r="D1148" s="4" t="s">
        <v>2440</v>
      </c>
      <c r="E1148" t="s">
        <v>2133</v>
      </c>
      <c r="F1148" t="s">
        <v>1239</v>
      </c>
      <c r="G1148" t="s">
        <v>1163</v>
      </c>
      <c r="H1148" t="s">
        <v>1748</v>
      </c>
      <c r="I1148" t="s">
        <v>3372</v>
      </c>
      <c r="J1148" t="s">
        <v>152</v>
      </c>
      <c r="K1148" t="s">
        <v>3414</v>
      </c>
    </row>
    <row r="1149" spans="1:11">
      <c r="A1149" t="s">
        <v>11</v>
      </c>
      <c r="B1149" t="str">
        <f t="shared" si="17"/>
        <v>2.1.1.1.0140220532465</v>
      </c>
      <c r="C1149" s="40" t="str">
        <f>_xlfn.XLOOKUP(A1149,ctas[Tipo Empleado],ctas[cta])</f>
        <v>2.1.1.1.01</v>
      </c>
      <c r="D1149" s="4" t="s">
        <v>2545</v>
      </c>
      <c r="E1149" t="s">
        <v>2029</v>
      </c>
      <c r="F1149" t="s">
        <v>305</v>
      </c>
      <c r="G1149" t="s">
        <v>357</v>
      </c>
      <c r="H1149" t="s">
        <v>1738</v>
      </c>
      <c r="I1149" t="s">
        <v>3373</v>
      </c>
      <c r="J1149" t="s">
        <v>2146</v>
      </c>
      <c r="K1149" t="s">
        <v>3414</v>
      </c>
    </row>
    <row r="1150" spans="1:11">
      <c r="A1150" t="s">
        <v>11</v>
      </c>
      <c r="B1150" t="str">
        <f t="shared" si="17"/>
        <v>2.1.1.1.0140220649640</v>
      </c>
      <c r="C1150" s="40" t="str">
        <f>_xlfn.XLOOKUP(A1150,ctas[Tipo Empleado],ctas[cta])</f>
        <v>2.1.1.1.01</v>
      </c>
      <c r="D1150" s="4" t="s">
        <v>2316</v>
      </c>
      <c r="E1150" t="s">
        <v>340</v>
      </c>
      <c r="F1150" t="s">
        <v>271</v>
      </c>
      <c r="G1150" t="s">
        <v>334</v>
      </c>
      <c r="H1150" t="s">
        <v>1763</v>
      </c>
      <c r="I1150" t="s">
        <v>3372</v>
      </c>
      <c r="J1150" t="s">
        <v>11</v>
      </c>
      <c r="K1150" t="s">
        <v>3414</v>
      </c>
    </row>
    <row r="1151" spans="1:11">
      <c r="A1151" t="s">
        <v>11</v>
      </c>
      <c r="B1151" t="str">
        <f t="shared" si="17"/>
        <v>2.1.1.1.0140220742734</v>
      </c>
      <c r="C1151" s="40" t="str">
        <f>_xlfn.XLOOKUP(A1151,ctas[Tipo Empleado],ctas[cta])</f>
        <v>2.1.1.1.01</v>
      </c>
      <c r="D1151" s="4" t="s">
        <v>2679</v>
      </c>
      <c r="E1151" t="s">
        <v>1088</v>
      </c>
      <c r="F1151" t="s">
        <v>220</v>
      </c>
      <c r="G1151" t="s">
        <v>357</v>
      </c>
      <c r="H1151" t="s">
        <v>1738</v>
      </c>
      <c r="I1151" t="s">
        <v>3372</v>
      </c>
      <c r="J1151" t="s">
        <v>11</v>
      </c>
      <c r="K1151" t="s">
        <v>3414</v>
      </c>
    </row>
    <row r="1152" spans="1:11">
      <c r="A1152" t="s">
        <v>11</v>
      </c>
      <c r="B1152" t="str">
        <f t="shared" si="17"/>
        <v>2.1.1.1.0140220780429</v>
      </c>
      <c r="C1152" s="40" t="str">
        <f>_xlfn.XLOOKUP(A1152,ctas[Tipo Empleado],ctas[cta])</f>
        <v>2.1.1.1.01</v>
      </c>
      <c r="D1152" s="4" t="s">
        <v>2553</v>
      </c>
      <c r="E1152" t="s">
        <v>1094</v>
      </c>
      <c r="F1152" t="s">
        <v>409</v>
      </c>
      <c r="G1152" t="s">
        <v>2051</v>
      </c>
      <c r="H1152" t="s">
        <v>1746</v>
      </c>
      <c r="I1152" t="s">
        <v>3372</v>
      </c>
      <c r="J1152" t="s">
        <v>11</v>
      </c>
      <c r="K1152" t="s">
        <v>3414</v>
      </c>
    </row>
    <row r="1153" spans="1:11">
      <c r="A1153" t="s">
        <v>11</v>
      </c>
      <c r="B1153" t="str">
        <f t="shared" si="17"/>
        <v>2.1.1.1.0140220834788</v>
      </c>
      <c r="C1153" s="40" t="str">
        <f>_xlfn.XLOOKUP(A1153,ctas[Tipo Empleado],ctas[cta])</f>
        <v>2.1.1.1.01</v>
      </c>
      <c r="D1153" s="4" t="s">
        <v>2528</v>
      </c>
      <c r="E1153" t="s">
        <v>1902</v>
      </c>
      <c r="F1153" t="s">
        <v>400</v>
      </c>
      <c r="G1153" t="s">
        <v>357</v>
      </c>
      <c r="H1153" t="s">
        <v>1738</v>
      </c>
      <c r="I1153" t="s">
        <v>3373</v>
      </c>
      <c r="J1153" t="s">
        <v>11</v>
      </c>
      <c r="K1153" t="s">
        <v>3414</v>
      </c>
    </row>
    <row r="1154" spans="1:11">
      <c r="A1154" t="s">
        <v>11</v>
      </c>
      <c r="B1154" t="str">
        <f t="shared" si="17"/>
        <v>2.1.1.1.0140220862953</v>
      </c>
      <c r="C1154" s="40" t="str">
        <f>_xlfn.XLOOKUP(A1154,ctas[Tipo Empleado],ctas[cta])</f>
        <v>2.1.1.1.01</v>
      </c>
      <c r="D1154" s="4" t="s">
        <v>2733</v>
      </c>
      <c r="E1154" t="s">
        <v>607</v>
      </c>
      <c r="F1154" t="s">
        <v>220</v>
      </c>
      <c r="G1154" t="s">
        <v>357</v>
      </c>
      <c r="H1154" t="s">
        <v>1738</v>
      </c>
      <c r="I1154" t="s">
        <v>3373</v>
      </c>
      <c r="J1154" t="s">
        <v>11</v>
      </c>
      <c r="K1154" t="s">
        <v>3414</v>
      </c>
    </row>
    <row r="1155" spans="1:11">
      <c r="A1155" t="s">
        <v>11</v>
      </c>
      <c r="B1155" t="str">
        <f t="shared" ref="B1155:B1218" si="18">C1155&amp;D1155</f>
        <v>2.1.1.1.0140221050533</v>
      </c>
      <c r="C1155" s="40" t="str">
        <f>_xlfn.XLOOKUP(A1155,ctas[Tipo Empleado],ctas[cta])</f>
        <v>2.1.1.1.01</v>
      </c>
      <c r="D1155" s="4" t="s">
        <v>2321</v>
      </c>
      <c r="E1155" t="s">
        <v>963</v>
      </c>
      <c r="F1155" t="s">
        <v>78</v>
      </c>
      <c r="G1155" t="s">
        <v>2052</v>
      </c>
      <c r="H1155" t="s">
        <v>1737</v>
      </c>
      <c r="I1155" t="s">
        <v>3372</v>
      </c>
      <c r="J1155" t="s">
        <v>11</v>
      </c>
      <c r="K1155" t="s">
        <v>3414</v>
      </c>
    </row>
    <row r="1156" spans="1:11">
      <c r="A1156" t="s">
        <v>11</v>
      </c>
      <c r="B1156" t="str">
        <f t="shared" si="18"/>
        <v>2.1.1.1.0140221068394</v>
      </c>
      <c r="C1156" s="40" t="str">
        <f>_xlfn.XLOOKUP(A1156,ctas[Tipo Empleado],ctas[cta])</f>
        <v>2.1.1.1.01</v>
      </c>
      <c r="D1156" s="4" t="s">
        <v>2547</v>
      </c>
      <c r="E1156" t="s">
        <v>1904</v>
      </c>
      <c r="F1156" t="s">
        <v>409</v>
      </c>
      <c r="G1156" t="s">
        <v>2051</v>
      </c>
      <c r="H1156" t="s">
        <v>1746</v>
      </c>
      <c r="I1156" t="s">
        <v>3372</v>
      </c>
      <c r="J1156" t="s">
        <v>11</v>
      </c>
      <c r="K1156" t="s">
        <v>3414</v>
      </c>
    </row>
    <row r="1157" spans="1:11">
      <c r="A1157" t="s">
        <v>11</v>
      </c>
      <c r="B1157" t="str">
        <f t="shared" si="18"/>
        <v>2.1.1.1.0140221237569</v>
      </c>
      <c r="C1157" s="40" t="str">
        <f>_xlfn.XLOOKUP(A1157,ctas[Tipo Empleado],ctas[cta])</f>
        <v>2.1.1.1.01</v>
      </c>
      <c r="D1157" s="4" t="s">
        <v>2216</v>
      </c>
      <c r="E1157" t="s">
        <v>1192</v>
      </c>
      <c r="F1157" t="s">
        <v>56</v>
      </c>
      <c r="G1157" t="s">
        <v>267</v>
      </c>
      <c r="H1157" t="s">
        <v>1764</v>
      </c>
      <c r="I1157" t="s">
        <v>3373</v>
      </c>
      <c r="J1157" t="s">
        <v>11</v>
      </c>
      <c r="K1157" t="s">
        <v>3414</v>
      </c>
    </row>
    <row r="1158" spans="1:11">
      <c r="A1158" t="s">
        <v>11</v>
      </c>
      <c r="B1158" t="str">
        <f t="shared" si="18"/>
        <v>2.1.1.1.0140221301753</v>
      </c>
      <c r="C1158" s="40" t="str">
        <f>_xlfn.XLOOKUP(A1158,ctas[Tipo Empleado],ctas[cta])</f>
        <v>2.1.1.1.01</v>
      </c>
      <c r="D1158" s="4" t="s">
        <v>2849</v>
      </c>
      <c r="E1158" t="s">
        <v>9</v>
      </c>
      <c r="F1158" t="s">
        <v>10</v>
      </c>
      <c r="G1158" t="s">
        <v>7</v>
      </c>
      <c r="H1158" t="s">
        <v>1797</v>
      </c>
      <c r="I1158" t="s">
        <v>3373</v>
      </c>
      <c r="J1158" t="s">
        <v>2146</v>
      </c>
      <c r="K1158" t="s">
        <v>3414</v>
      </c>
    </row>
    <row r="1159" spans="1:11">
      <c r="A1159" t="s">
        <v>11</v>
      </c>
      <c r="B1159" t="str">
        <f t="shared" si="18"/>
        <v>2.1.1.1.0140221526771</v>
      </c>
      <c r="C1159" s="40" t="str">
        <f>_xlfn.XLOOKUP(A1159,ctas[Tipo Empleado],ctas[cta])</f>
        <v>2.1.1.1.01</v>
      </c>
      <c r="D1159" s="4" t="s">
        <v>2806</v>
      </c>
      <c r="E1159" t="s">
        <v>160</v>
      </c>
      <c r="F1159" t="s">
        <v>153</v>
      </c>
      <c r="G1159" t="s">
        <v>2050</v>
      </c>
      <c r="H1159" t="s">
        <v>1752</v>
      </c>
      <c r="I1159" t="s">
        <v>3373</v>
      </c>
      <c r="J1159" t="s">
        <v>11</v>
      </c>
      <c r="K1159" t="s">
        <v>3414</v>
      </c>
    </row>
    <row r="1160" spans="1:11">
      <c r="A1160" t="s">
        <v>11</v>
      </c>
      <c r="B1160" t="str">
        <f t="shared" si="18"/>
        <v>2.1.1.1.0140221626779</v>
      </c>
      <c r="C1160" s="40" t="str">
        <f>_xlfn.XLOOKUP(A1160,ctas[Tipo Empleado],ctas[cta])</f>
        <v>2.1.1.1.01</v>
      </c>
      <c r="D1160" s="4" t="s">
        <v>2540</v>
      </c>
      <c r="E1160" t="s">
        <v>428</v>
      </c>
      <c r="F1160" t="s">
        <v>220</v>
      </c>
      <c r="G1160" t="s">
        <v>357</v>
      </c>
      <c r="H1160" t="s">
        <v>1738</v>
      </c>
      <c r="I1160" t="s">
        <v>3372</v>
      </c>
      <c r="J1160" t="s">
        <v>11</v>
      </c>
      <c r="K1160" t="s">
        <v>3414</v>
      </c>
    </row>
    <row r="1161" spans="1:11">
      <c r="A1161" t="s">
        <v>11</v>
      </c>
      <c r="B1161" t="str">
        <f t="shared" si="18"/>
        <v>2.1.1.1.0140222119212</v>
      </c>
      <c r="C1161" s="40" t="str">
        <f>_xlfn.XLOOKUP(A1161,ctas[Tipo Empleado],ctas[cta])</f>
        <v>2.1.1.1.01</v>
      </c>
      <c r="D1161" s="4" t="s">
        <v>2915</v>
      </c>
      <c r="E1161" t="s">
        <v>1329</v>
      </c>
      <c r="F1161" t="s">
        <v>113</v>
      </c>
      <c r="G1161" t="s">
        <v>76</v>
      </c>
      <c r="H1161" t="s">
        <v>1753</v>
      </c>
      <c r="I1161" t="s">
        <v>3372</v>
      </c>
      <c r="J1161" t="s">
        <v>2146</v>
      </c>
      <c r="K1161" t="s">
        <v>3414</v>
      </c>
    </row>
    <row r="1162" spans="1:11">
      <c r="A1162" t="s">
        <v>11</v>
      </c>
      <c r="B1162" t="str">
        <f t="shared" si="18"/>
        <v>2.1.1.1.0140222377166</v>
      </c>
      <c r="C1162" s="40" t="str">
        <f>_xlfn.XLOOKUP(A1162,ctas[Tipo Empleado],ctas[cta])</f>
        <v>2.1.1.1.01</v>
      </c>
      <c r="D1162" s="4" t="s">
        <v>2532</v>
      </c>
      <c r="E1162" t="s">
        <v>1200</v>
      </c>
      <c r="F1162" t="s">
        <v>380</v>
      </c>
      <c r="G1162" t="s">
        <v>357</v>
      </c>
      <c r="H1162" t="s">
        <v>1738</v>
      </c>
      <c r="I1162" t="s">
        <v>3373</v>
      </c>
      <c r="J1162" t="s">
        <v>2146</v>
      </c>
      <c r="K1162" t="s">
        <v>3414</v>
      </c>
    </row>
    <row r="1163" spans="1:11">
      <c r="A1163" t="s">
        <v>11</v>
      </c>
      <c r="B1163" t="str">
        <f t="shared" si="18"/>
        <v>2.1.1.1.0140222472223</v>
      </c>
      <c r="C1163" s="40" t="str">
        <f>_xlfn.XLOOKUP(A1163,ctas[Tipo Empleado],ctas[cta])</f>
        <v>2.1.1.1.01</v>
      </c>
      <c r="D1163" s="4" t="s">
        <v>2916</v>
      </c>
      <c r="E1163" t="s">
        <v>1945</v>
      </c>
      <c r="F1163" t="s">
        <v>10</v>
      </c>
      <c r="G1163" t="s">
        <v>18</v>
      </c>
      <c r="H1163" t="s">
        <v>1798</v>
      </c>
      <c r="I1163" t="s">
        <v>3373</v>
      </c>
      <c r="J1163" t="s">
        <v>2146</v>
      </c>
      <c r="K1163" t="s">
        <v>3414</v>
      </c>
    </row>
    <row r="1164" spans="1:11">
      <c r="A1164" t="s">
        <v>11</v>
      </c>
      <c r="B1164" t="str">
        <f t="shared" si="18"/>
        <v>2.1.1.1.0140222502334</v>
      </c>
      <c r="C1164" s="40" t="str">
        <f>_xlfn.XLOOKUP(A1164,ctas[Tipo Empleado],ctas[cta])</f>
        <v>2.1.1.1.01</v>
      </c>
      <c r="D1164" s="4" t="s">
        <v>2334</v>
      </c>
      <c r="E1164" t="s">
        <v>1096</v>
      </c>
      <c r="F1164" t="s">
        <v>756</v>
      </c>
      <c r="G1164" t="s">
        <v>748</v>
      </c>
      <c r="H1164" t="s">
        <v>1740</v>
      </c>
      <c r="I1164" t="s">
        <v>3372</v>
      </c>
      <c r="J1164" t="s">
        <v>2146</v>
      </c>
      <c r="K1164" t="s">
        <v>3414</v>
      </c>
    </row>
    <row r="1165" spans="1:11">
      <c r="A1165" t="s">
        <v>11</v>
      </c>
      <c r="B1165" t="str">
        <f t="shared" si="18"/>
        <v>2.1.1.1.0140222908994</v>
      </c>
      <c r="C1165" s="40" t="str">
        <f>_xlfn.XLOOKUP(A1165,ctas[Tipo Empleado],ctas[cta])</f>
        <v>2.1.1.1.01</v>
      </c>
      <c r="D1165" s="4" t="s">
        <v>2859</v>
      </c>
      <c r="E1165" t="s">
        <v>2030</v>
      </c>
      <c r="F1165" t="s">
        <v>22</v>
      </c>
      <c r="G1165" t="s">
        <v>864</v>
      </c>
      <c r="H1165" t="s">
        <v>1741</v>
      </c>
      <c r="I1165" t="s">
        <v>3372</v>
      </c>
      <c r="J1165" t="s">
        <v>2146</v>
      </c>
      <c r="K1165" t="s">
        <v>3414</v>
      </c>
    </row>
    <row r="1166" spans="1:11">
      <c r="A1166" t="s">
        <v>11</v>
      </c>
      <c r="B1166" t="str">
        <f t="shared" si="18"/>
        <v>2.1.1.1.0140223059656</v>
      </c>
      <c r="C1166" s="40" t="str">
        <f>_xlfn.XLOOKUP(A1166,ctas[Tipo Empleado],ctas[cta])</f>
        <v>2.1.1.1.01</v>
      </c>
      <c r="D1166" s="4" t="s">
        <v>2586</v>
      </c>
      <c r="E1166" t="s">
        <v>1178</v>
      </c>
      <c r="F1166" t="s">
        <v>220</v>
      </c>
      <c r="G1166" t="s">
        <v>357</v>
      </c>
      <c r="H1166" t="s">
        <v>1738</v>
      </c>
      <c r="I1166" t="s">
        <v>3372</v>
      </c>
      <c r="J1166" t="s">
        <v>11</v>
      </c>
      <c r="K1166" t="s">
        <v>3414</v>
      </c>
    </row>
    <row r="1167" spans="1:11">
      <c r="A1167" t="s">
        <v>11</v>
      </c>
      <c r="B1167" t="str">
        <f t="shared" si="18"/>
        <v>2.1.1.1.0140223250768</v>
      </c>
      <c r="C1167" s="40" t="str">
        <f>_xlfn.XLOOKUP(A1167,ctas[Tipo Empleado],ctas[cta])</f>
        <v>2.1.1.1.01</v>
      </c>
      <c r="D1167" s="4" t="s">
        <v>2357</v>
      </c>
      <c r="E1167" t="s">
        <v>1074</v>
      </c>
      <c r="F1167" t="s">
        <v>10</v>
      </c>
      <c r="G1167" t="s">
        <v>331</v>
      </c>
      <c r="H1167" t="s">
        <v>1747</v>
      </c>
      <c r="I1167" t="s">
        <v>3373</v>
      </c>
      <c r="J1167" t="s">
        <v>2146</v>
      </c>
      <c r="K1167" t="s">
        <v>3414</v>
      </c>
    </row>
    <row r="1168" spans="1:11">
      <c r="A1168" t="s">
        <v>11</v>
      </c>
      <c r="B1168" t="str">
        <f t="shared" si="18"/>
        <v>2.1.1.1.0140223340577</v>
      </c>
      <c r="C1168" s="40" t="str">
        <f>_xlfn.XLOOKUP(A1168,ctas[Tipo Empleado],ctas[cta])</f>
        <v>2.1.1.1.01</v>
      </c>
      <c r="D1168" s="4" t="s">
        <v>2398</v>
      </c>
      <c r="E1168" t="s">
        <v>1671</v>
      </c>
      <c r="F1168" t="s">
        <v>8</v>
      </c>
      <c r="G1168" t="s">
        <v>278</v>
      </c>
      <c r="H1168" t="s">
        <v>1756</v>
      </c>
      <c r="I1168" t="s">
        <v>3372</v>
      </c>
      <c r="J1168" t="s">
        <v>2146</v>
      </c>
      <c r="K1168" t="s">
        <v>3414</v>
      </c>
    </row>
    <row r="1169" spans="1:11">
      <c r="A1169" t="s">
        <v>11</v>
      </c>
      <c r="B1169" t="str">
        <f t="shared" si="18"/>
        <v>2.1.1.1.0140223542875</v>
      </c>
      <c r="C1169" s="40" t="str">
        <f>_xlfn.XLOOKUP(A1169,ctas[Tipo Empleado],ctas[cta])</f>
        <v>2.1.1.1.01</v>
      </c>
      <c r="D1169" s="4" t="s">
        <v>2731</v>
      </c>
      <c r="E1169" t="s">
        <v>2157</v>
      </c>
      <c r="F1169" t="s">
        <v>10</v>
      </c>
      <c r="G1169" t="s">
        <v>357</v>
      </c>
      <c r="H1169" t="s">
        <v>1738</v>
      </c>
      <c r="I1169" t="s">
        <v>3373</v>
      </c>
      <c r="J1169" t="s">
        <v>2146</v>
      </c>
      <c r="K1169" t="s">
        <v>3414</v>
      </c>
    </row>
    <row r="1170" spans="1:11">
      <c r="A1170" t="s">
        <v>11</v>
      </c>
      <c r="B1170" t="str">
        <f t="shared" si="18"/>
        <v>2.1.1.1.0140223559150</v>
      </c>
      <c r="C1170" s="40" t="str">
        <f>_xlfn.XLOOKUP(A1170,ctas[Tipo Empleado],ctas[cta])</f>
        <v>2.1.1.1.01</v>
      </c>
      <c r="D1170" s="4" t="s">
        <v>2407</v>
      </c>
      <c r="E1170" t="s">
        <v>982</v>
      </c>
      <c r="F1170" t="s">
        <v>61</v>
      </c>
      <c r="G1170" t="s">
        <v>2052</v>
      </c>
      <c r="H1170" t="s">
        <v>1737</v>
      </c>
      <c r="I1170" t="s">
        <v>3372</v>
      </c>
      <c r="J1170" t="s">
        <v>11</v>
      </c>
      <c r="K1170" t="s">
        <v>3414</v>
      </c>
    </row>
    <row r="1171" spans="1:11">
      <c r="A1171" t="s">
        <v>11</v>
      </c>
      <c r="B1171" t="str">
        <f t="shared" si="18"/>
        <v>2.1.1.1.0140223884723</v>
      </c>
      <c r="C1171" s="40" t="str">
        <f>_xlfn.XLOOKUP(A1171,ctas[Tipo Empleado],ctas[cta])</f>
        <v>2.1.1.1.01</v>
      </c>
      <c r="D1171" s="4" t="s">
        <v>2648</v>
      </c>
      <c r="E1171" t="s">
        <v>1913</v>
      </c>
      <c r="F1171" t="s">
        <v>220</v>
      </c>
      <c r="G1171" t="s">
        <v>357</v>
      </c>
      <c r="H1171" t="s">
        <v>1738</v>
      </c>
      <c r="I1171" t="s">
        <v>3372</v>
      </c>
      <c r="J1171" t="s">
        <v>11</v>
      </c>
      <c r="K1171" t="s">
        <v>3414</v>
      </c>
    </row>
    <row r="1172" spans="1:11">
      <c r="A1172" t="s">
        <v>11</v>
      </c>
      <c r="B1172" t="str">
        <f t="shared" si="18"/>
        <v>2.1.1.1.0140224044624</v>
      </c>
      <c r="C1172" s="40" t="str">
        <f>_xlfn.XLOOKUP(A1172,ctas[Tipo Empleado],ctas[cta])</f>
        <v>2.1.1.1.01</v>
      </c>
      <c r="D1172" s="4" t="s">
        <v>2954</v>
      </c>
      <c r="E1172" t="s">
        <v>1251</v>
      </c>
      <c r="F1172" t="s">
        <v>179</v>
      </c>
      <c r="G1172" t="s">
        <v>76</v>
      </c>
      <c r="H1172" t="s">
        <v>1753</v>
      </c>
      <c r="I1172" t="s">
        <v>3373</v>
      </c>
      <c r="J1172" t="s">
        <v>2146</v>
      </c>
      <c r="K1172" t="s">
        <v>3414</v>
      </c>
    </row>
    <row r="1173" spans="1:11">
      <c r="A1173" t="s">
        <v>11</v>
      </c>
      <c r="B1173" t="str">
        <f t="shared" si="18"/>
        <v>2.1.1.1.0140224218764</v>
      </c>
      <c r="C1173" s="40" t="str">
        <f>_xlfn.XLOOKUP(A1173,ctas[Tipo Empleado],ctas[cta])</f>
        <v>2.1.1.1.01</v>
      </c>
      <c r="D1173" s="4" t="s">
        <v>2728</v>
      </c>
      <c r="E1173" t="s">
        <v>605</v>
      </c>
      <c r="F1173" t="s">
        <v>413</v>
      </c>
      <c r="G1173" t="s">
        <v>357</v>
      </c>
      <c r="H1173" t="s">
        <v>1738</v>
      </c>
      <c r="I1173" t="s">
        <v>3373</v>
      </c>
      <c r="J1173" t="s">
        <v>11</v>
      </c>
      <c r="K1173" t="s">
        <v>3414</v>
      </c>
    </row>
    <row r="1174" spans="1:11">
      <c r="A1174" t="s">
        <v>11</v>
      </c>
      <c r="B1174" t="str">
        <f t="shared" si="18"/>
        <v>2.1.1.1.0140224430807</v>
      </c>
      <c r="C1174" s="40" t="str">
        <f>_xlfn.XLOOKUP(A1174,ctas[Tipo Empleado],ctas[cta])</f>
        <v>2.1.1.1.01</v>
      </c>
      <c r="D1174" s="4" t="s">
        <v>2931</v>
      </c>
      <c r="E1174" t="s">
        <v>1255</v>
      </c>
      <c r="F1174" t="s">
        <v>62</v>
      </c>
      <c r="G1174" t="s">
        <v>76</v>
      </c>
      <c r="H1174" t="s">
        <v>1753</v>
      </c>
      <c r="I1174" t="s">
        <v>3373</v>
      </c>
      <c r="J1174" t="s">
        <v>11</v>
      </c>
      <c r="K1174" t="s">
        <v>3414</v>
      </c>
    </row>
    <row r="1175" spans="1:11">
      <c r="A1175" t="s">
        <v>11</v>
      </c>
      <c r="B1175" t="str">
        <f t="shared" si="18"/>
        <v>2.1.1.1.0140224489068</v>
      </c>
      <c r="C1175" s="40" t="str">
        <f>_xlfn.XLOOKUP(A1175,ctas[Tipo Empleado],ctas[cta])</f>
        <v>2.1.1.1.01</v>
      </c>
      <c r="D1175" s="4" t="s">
        <v>2360</v>
      </c>
      <c r="E1175" t="s">
        <v>1936</v>
      </c>
      <c r="F1175" t="s">
        <v>307</v>
      </c>
      <c r="G1175" t="s">
        <v>301</v>
      </c>
      <c r="H1175" t="s">
        <v>1736</v>
      </c>
      <c r="I1175" t="s">
        <v>3372</v>
      </c>
      <c r="J1175" t="s">
        <v>2146</v>
      </c>
      <c r="K1175" t="s">
        <v>3414</v>
      </c>
    </row>
    <row r="1176" spans="1:11">
      <c r="A1176" t="s">
        <v>11</v>
      </c>
      <c r="B1176" t="str">
        <f t="shared" si="18"/>
        <v>2.1.1.1.0140224771754</v>
      </c>
      <c r="C1176" s="40" t="str">
        <f>_xlfn.XLOOKUP(A1176,ctas[Tipo Empleado],ctas[cta])</f>
        <v>2.1.1.1.01</v>
      </c>
      <c r="D1176" s="4" t="s">
        <v>2402</v>
      </c>
      <c r="E1176" t="s">
        <v>2152</v>
      </c>
      <c r="F1176" t="s">
        <v>8</v>
      </c>
      <c r="G1176" t="s">
        <v>2052</v>
      </c>
      <c r="H1176" t="s">
        <v>1737</v>
      </c>
      <c r="I1176" t="s">
        <v>3373</v>
      </c>
      <c r="J1176" t="s">
        <v>2146</v>
      </c>
      <c r="K1176" t="s">
        <v>3414</v>
      </c>
    </row>
    <row r="1177" spans="1:11">
      <c r="A1177" t="s">
        <v>11</v>
      </c>
      <c r="B1177" t="str">
        <f t="shared" si="18"/>
        <v>2.1.1.1.0140226007512</v>
      </c>
      <c r="C1177" s="40" t="str">
        <f>_xlfn.XLOOKUP(A1177,ctas[Tipo Empleado],ctas[cta])</f>
        <v>2.1.1.1.01</v>
      </c>
      <c r="D1177" s="4" t="s">
        <v>2741</v>
      </c>
      <c r="E1177" t="s">
        <v>2135</v>
      </c>
      <c r="F1177" t="s">
        <v>380</v>
      </c>
      <c r="G1177" t="s">
        <v>357</v>
      </c>
      <c r="H1177" t="s">
        <v>1738</v>
      </c>
      <c r="I1177" t="s">
        <v>3373</v>
      </c>
      <c r="J1177" t="s">
        <v>2146</v>
      </c>
      <c r="K1177" t="s">
        <v>3414</v>
      </c>
    </row>
    <row r="1178" spans="1:11">
      <c r="A1178" t="s">
        <v>11</v>
      </c>
      <c r="B1178" t="str">
        <f t="shared" si="18"/>
        <v>2.1.1.1.0140226275226</v>
      </c>
      <c r="C1178" s="40" t="str">
        <f>_xlfn.XLOOKUP(A1178,ctas[Tipo Empleado],ctas[cta])</f>
        <v>2.1.1.1.01</v>
      </c>
      <c r="D1178" s="4" t="s">
        <v>2198</v>
      </c>
      <c r="E1178" t="s">
        <v>1665</v>
      </c>
      <c r="F1178" t="s">
        <v>10</v>
      </c>
      <c r="G1178" t="s">
        <v>1163</v>
      </c>
      <c r="H1178" t="s">
        <v>1748</v>
      </c>
      <c r="I1178" t="s">
        <v>3373</v>
      </c>
      <c r="J1178" t="s">
        <v>152</v>
      </c>
      <c r="K1178" t="s">
        <v>3414</v>
      </c>
    </row>
    <row r="1179" spans="1:11">
      <c r="A1179" t="s">
        <v>11</v>
      </c>
      <c r="B1179" t="str">
        <f t="shared" si="18"/>
        <v>2.1.1.1.0140227063241</v>
      </c>
      <c r="C1179" s="40" t="str">
        <f>_xlfn.XLOOKUP(A1179,ctas[Tipo Empleado],ctas[cta])</f>
        <v>2.1.1.1.01</v>
      </c>
      <c r="D1179" s="4" t="s">
        <v>2939</v>
      </c>
      <c r="E1179" t="s">
        <v>1238</v>
      </c>
      <c r="F1179" t="s">
        <v>62</v>
      </c>
      <c r="G1179" t="s">
        <v>18</v>
      </c>
      <c r="H1179" t="s">
        <v>1798</v>
      </c>
      <c r="I1179" t="s">
        <v>3373</v>
      </c>
      <c r="J1179" t="s">
        <v>11</v>
      </c>
      <c r="K1179" t="s">
        <v>3414</v>
      </c>
    </row>
    <row r="1180" spans="1:11">
      <c r="A1180" t="s">
        <v>11</v>
      </c>
      <c r="B1180" t="str">
        <f t="shared" si="18"/>
        <v>2.1.1.1.0140228020489</v>
      </c>
      <c r="C1180" s="40" t="str">
        <f>_xlfn.XLOOKUP(A1180,ctas[Tipo Empleado],ctas[cta])</f>
        <v>2.1.1.1.01</v>
      </c>
      <c r="D1180" s="4" t="s">
        <v>2641</v>
      </c>
      <c r="E1180" t="s">
        <v>1083</v>
      </c>
      <c r="F1180" t="s">
        <v>220</v>
      </c>
      <c r="G1180" t="s">
        <v>357</v>
      </c>
      <c r="H1180" t="s">
        <v>1738</v>
      </c>
      <c r="I1180" t="s">
        <v>3372</v>
      </c>
      <c r="J1180" t="s">
        <v>11</v>
      </c>
      <c r="K1180" t="s">
        <v>3414</v>
      </c>
    </row>
    <row r="1181" spans="1:11">
      <c r="A1181" t="s">
        <v>11</v>
      </c>
      <c r="B1181" t="str">
        <f t="shared" si="18"/>
        <v>2.1.1.1.0140228341083</v>
      </c>
      <c r="C1181" s="40" t="str">
        <f>_xlfn.XLOOKUP(A1181,ctas[Tipo Empleado],ctas[cta])</f>
        <v>2.1.1.1.01</v>
      </c>
      <c r="D1181" s="4" t="s">
        <v>2226</v>
      </c>
      <c r="E1181" t="s">
        <v>1660</v>
      </c>
      <c r="F1181" t="s">
        <v>1661</v>
      </c>
      <c r="G1181" t="s">
        <v>1163</v>
      </c>
      <c r="H1181" t="s">
        <v>1748</v>
      </c>
      <c r="I1181" t="s">
        <v>3372</v>
      </c>
      <c r="J1181" t="s">
        <v>2146</v>
      </c>
      <c r="K1181" t="s">
        <v>3414</v>
      </c>
    </row>
    <row r="1182" spans="1:11">
      <c r="A1182" t="s">
        <v>11</v>
      </c>
      <c r="B1182" t="str">
        <f t="shared" si="18"/>
        <v>2.1.1.1.0140228380941</v>
      </c>
      <c r="C1182" s="40" t="str">
        <f>_xlfn.XLOOKUP(A1182,ctas[Tipo Empleado],ctas[cta])</f>
        <v>2.1.1.1.01</v>
      </c>
      <c r="D1182" s="4" t="s">
        <v>2406</v>
      </c>
      <c r="E1182" t="s">
        <v>2031</v>
      </c>
      <c r="F1182" t="s">
        <v>2046</v>
      </c>
      <c r="G1182" t="s">
        <v>301</v>
      </c>
      <c r="H1182" t="s">
        <v>1736</v>
      </c>
      <c r="I1182" t="s">
        <v>3372</v>
      </c>
      <c r="J1182" t="s">
        <v>2146</v>
      </c>
      <c r="K1182" t="s">
        <v>3414</v>
      </c>
    </row>
    <row r="1183" spans="1:11">
      <c r="A1183" t="s">
        <v>11</v>
      </c>
      <c r="B1183" t="str">
        <f t="shared" si="18"/>
        <v>2.1.1.1.0140228624421</v>
      </c>
      <c r="C1183" s="40" t="str">
        <f>_xlfn.XLOOKUP(A1183,ctas[Tipo Empleado],ctas[cta])</f>
        <v>2.1.1.1.01</v>
      </c>
      <c r="D1183" s="4" t="s">
        <v>2229</v>
      </c>
      <c r="E1183" t="s">
        <v>1284</v>
      </c>
      <c r="F1183" t="s">
        <v>134</v>
      </c>
      <c r="G1183" t="s">
        <v>1163</v>
      </c>
      <c r="H1183" t="s">
        <v>1748</v>
      </c>
      <c r="I1183" t="s">
        <v>3372</v>
      </c>
      <c r="J1183" t="s">
        <v>2146</v>
      </c>
      <c r="K1183" t="s">
        <v>3414</v>
      </c>
    </row>
    <row r="1184" spans="1:11">
      <c r="A1184" t="s">
        <v>11</v>
      </c>
      <c r="B1184" t="str">
        <f t="shared" si="18"/>
        <v>2.1.1.1.0140229319203</v>
      </c>
      <c r="C1184" s="40" t="str">
        <f>_xlfn.XLOOKUP(A1184,ctas[Tipo Empleado],ctas[cta])</f>
        <v>2.1.1.1.01</v>
      </c>
      <c r="D1184" s="4" t="s">
        <v>2767</v>
      </c>
      <c r="E1184" t="s">
        <v>1263</v>
      </c>
      <c r="F1184" t="s">
        <v>56</v>
      </c>
      <c r="G1184" t="s">
        <v>76</v>
      </c>
      <c r="H1184" t="s">
        <v>1753</v>
      </c>
      <c r="I1184" t="s">
        <v>3373</v>
      </c>
      <c r="J1184" t="s">
        <v>11</v>
      </c>
      <c r="K1184" t="s">
        <v>3414</v>
      </c>
    </row>
    <row r="1185" spans="1:11">
      <c r="A1185" t="s">
        <v>11</v>
      </c>
      <c r="B1185" t="str">
        <f t="shared" si="18"/>
        <v>2.1.1.1.0140229453101</v>
      </c>
      <c r="C1185" s="40" t="str">
        <f>_xlfn.XLOOKUP(A1185,ctas[Tipo Empleado],ctas[cta])</f>
        <v>2.1.1.1.01</v>
      </c>
      <c r="D1185" s="4" t="s">
        <v>2238</v>
      </c>
      <c r="E1185" t="s">
        <v>1312</v>
      </c>
      <c r="F1185" t="s">
        <v>8</v>
      </c>
      <c r="G1185" t="s">
        <v>731</v>
      </c>
      <c r="H1185" t="s">
        <v>1777</v>
      </c>
      <c r="I1185" t="s">
        <v>3373</v>
      </c>
      <c r="J1185" t="s">
        <v>2146</v>
      </c>
      <c r="K1185" t="s">
        <v>3414</v>
      </c>
    </row>
    <row r="1186" spans="1:11">
      <c r="A1186" t="s">
        <v>11</v>
      </c>
      <c r="B1186" t="str">
        <f t="shared" si="18"/>
        <v>2.1.1.1.0140229768862</v>
      </c>
      <c r="C1186" s="40" t="str">
        <f>_xlfn.XLOOKUP(A1186,ctas[Tipo Empleado],ctas[cta])</f>
        <v>2.1.1.1.01</v>
      </c>
      <c r="D1186" s="4" t="s">
        <v>2520</v>
      </c>
      <c r="E1186" t="s">
        <v>1921</v>
      </c>
      <c r="F1186" t="s">
        <v>56</v>
      </c>
      <c r="G1186" t="s">
        <v>357</v>
      </c>
      <c r="H1186" t="s">
        <v>1738</v>
      </c>
      <c r="I1186" t="s">
        <v>3373</v>
      </c>
      <c r="J1186" t="s">
        <v>11</v>
      </c>
      <c r="K1186" t="s">
        <v>3414</v>
      </c>
    </row>
    <row r="1187" spans="1:11">
      <c r="A1187" t="s">
        <v>11</v>
      </c>
      <c r="B1187" t="str">
        <f t="shared" si="18"/>
        <v>2.1.1.1.0140231193208</v>
      </c>
      <c r="C1187" s="40" t="str">
        <f>_xlfn.XLOOKUP(A1187,ctas[Tipo Empleado],ctas[cta])</f>
        <v>2.1.1.1.01</v>
      </c>
      <c r="D1187" s="4" t="s">
        <v>2199</v>
      </c>
      <c r="E1187" t="s">
        <v>1283</v>
      </c>
      <c r="F1187" t="s">
        <v>228</v>
      </c>
      <c r="G1187" t="s">
        <v>1163</v>
      </c>
      <c r="H1187" t="s">
        <v>1748</v>
      </c>
      <c r="I1187" t="s">
        <v>3372</v>
      </c>
      <c r="J1187" t="s">
        <v>2146</v>
      </c>
      <c r="K1187" t="s">
        <v>3414</v>
      </c>
    </row>
    <row r="1188" spans="1:11">
      <c r="A1188" t="s">
        <v>11</v>
      </c>
      <c r="B1188" t="str">
        <f t="shared" si="18"/>
        <v>2.1.1.1.0140231251337</v>
      </c>
      <c r="C1188" s="40" t="str">
        <f>_xlfn.XLOOKUP(A1188,ctas[Tipo Empleado],ctas[cta])</f>
        <v>2.1.1.1.01</v>
      </c>
      <c r="D1188" s="4" t="s">
        <v>2600</v>
      </c>
      <c r="E1188" t="s">
        <v>1080</v>
      </c>
      <c r="F1188" t="s">
        <v>220</v>
      </c>
      <c r="G1188" t="s">
        <v>357</v>
      </c>
      <c r="H1188" t="s">
        <v>1738</v>
      </c>
      <c r="I1188" t="s">
        <v>3372</v>
      </c>
      <c r="J1188" t="s">
        <v>11</v>
      </c>
      <c r="K1188" t="s">
        <v>3414</v>
      </c>
    </row>
    <row r="1189" spans="1:11">
      <c r="A1189" t="s">
        <v>11</v>
      </c>
      <c r="B1189" t="str">
        <f t="shared" si="18"/>
        <v>2.1.1.1.0140232184339</v>
      </c>
      <c r="C1189" s="40" t="str">
        <f>_xlfn.XLOOKUP(A1189,ctas[Tipo Empleado],ctas[cta])</f>
        <v>2.1.1.1.01</v>
      </c>
      <c r="D1189" s="4" t="s">
        <v>2575</v>
      </c>
      <c r="E1189" t="s">
        <v>1202</v>
      </c>
      <c r="F1189" t="s">
        <v>220</v>
      </c>
      <c r="G1189" t="s">
        <v>357</v>
      </c>
      <c r="H1189" t="s">
        <v>1738</v>
      </c>
      <c r="I1189" t="s">
        <v>3373</v>
      </c>
      <c r="J1189" t="s">
        <v>11</v>
      </c>
      <c r="K1189" t="s">
        <v>3414</v>
      </c>
    </row>
    <row r="1190" spans="1:11">
      <c r="A1190" t="s">
        <v>11</v>
      </c>
      <c r="B1190" t="str">
        <f t="shared" si="18"/>
        <v>2.1.1.1.0140233814652</v>
      </c>
      <c r="C1190" s="40" t="str">
        <f>_xlfn.XLOOKUP(A1190,ctas[Tipo Empleado],ctas[cta])</f>
        <v>2.1.1.1.01</v>
      </c>
      <c r="D1190" s="4" t="s">
        <v>2501</v>
      </c>
      <c r="E1190" t="s">
        <v>1922</v>
      </c>
      <c r="F1190" t="s">
        <v>107</v>
      </c>
      <c r="G1190" t="s">
        <v>357</v>
      </c>
      <c r="H1190" t="s">
        <v>1738</v>
      </c>
      <c r="I1190" t="s">
        <v>3373</v>
      </c>
      <c r="J1190" t="s">
        <v>11</v>
      </c>
      <c r="K1190" t="s">
        <v>3414</v>
      </c>
    </row>
    <row r="1191" spans="1:11">
      <c r="A1191" t="s">
        <v>11</v>
      </c>
      <c r="B1191" t="str">
        <f t="shared" si="18"/>
        <v>2.1.1.1.0140234595425</v>
      </c>
      <c r="C1191" s="40" t="str">
        <f>_xlfn.XLOOKUP(A1191,ctas[Tipo Empleado],ctas[cta])</f>
        <v>2.1.1.1.01</v>
      </c>
      <c r="D1191" s="4" t="s">
        <v>2965</v>
      </c>
      <c r="E1191" t="s">
        <v>1949</v>
      </c>
      <c r="F1191" t="s">
        <v>134</v>
      </c>
      <c r="G1191" t="s">
        <v>109</v>
      </c>
      <c r="H1191" t="s">
        <v>1759</v>
      </c>
      <c r="I1191" t="s">
        <v>3373</v>
      </c>
      <c r="J1191" t="s">
        <v>2146</v>
      </c>
      <c r="K1191" t="s">
        <v>3414</v>
      </c>
    </row>
    <row r="1192" spans="1:11">
      <c r="A1192" t="s">
        <v>11</v>
      </c>
      <c r="B1192" t="str">
        <f t="shared" si="18"/>
        <v>2.1.1.1.0140236780371</v>
      </c>
      <c r="C1192" s="40" t="str">
        <f>_xlfn.XLOOKUP(A1192,ctas[Tipo Empleado],ctas[cta])</f>
        <v>2.1.1.1.01</v>
      </c>
      <c r="D1192" s="4" t="s">
        <v>2454</v>
      </c>
      <c r="E1192" t="s">
        <v>1268</v>
      </c>
      <c r="F1192" t="s">
        <v>179</v>
      </c>
      <c r="G1192" t="s">
        <v>724</v>
      </c>
      <c r="H1192" t="s">
        <v>1793</v>
      </c>
      <c r="I1192" t="s">
        <v>3373</v>
      </c>
      <c r="J1192" t="s">
        <v>2146</v>
      </c>
      <c r="K1192" t="s">
        <v>3414</v>
      </c>
    </row>
    <row r="1193" spans="1:11">
      <c r="A1193" t="s">
        <v>11</v>
      </c>
      <c r="B1193" t="str">
        <f t="shared" si="18"/>
        <v>2.1.1.1.0140237450529</v>
      </c>
      <c r="C1193" s="40" t="str">
        <f>_xlfn.XLOOKUP(A1193,ctas[Tipo Empleado],ctas[cta])</f>
        <v>2.1.1.1.01</v>
      </c>
      <c r="D1193" s="4" t="s">
        <v>2452</v>
      </c>
      <c r="E1193" t="s">
        <v>1938</v>
      </c>
      <c r="F1193" t="s">
        <v>32</v>
      </c>
      <c r="G1193" t="s">
        <v>996</v>
      </c>
      <c r="H1193" t="s">
        <v>1786</v>
      </c>
      <c r="I1193" t="s">
        <v>3373</v>
      </c>
      <c r="J1193" t="s">
        <v>11</v>
      </c>
      <c r="K1193" t="s">
        <v>3414</v>
      </c>
    </row>
    <row r="1194" spans="1:11">
      <c r="A1194" t="s">
        <v>11</v>
      </c>
      <c r="B1194" t="str">
        <f t="shared" si="18"/>
        <v>2.1.1.1.0140237938861</v>
      </c>
      <c r="C1194" s="40" t="str">
        <f>_xlfn.XLOOKUP(A1194,ctas[Tipo Empleado],ctas[cta])</f>
        <v>2.1.1.1.01</v>
      </c>
      <c r="D1194" s="4" t="s">
        <v>2433</v>
      </c>
      <c r="E1194" t="s">
        <v>1318</v>
      </c>
      <c r="F1194" t="s">
        <v>134</v>
      </c>
      <c r="G1194" t="s">
        <v>1163</v>
      </c>
      <c r="H1194" t="s">
        <v>1748</v>
      </c>
      <c r="I1194" t="s">
        <v>3372</v>
      </c>
      <c r="J1194" t="s">
        <v>2146</v>
      </c>
      <c r="K1194" t="s">
        <v>3414</v>
      </c>
    </row>
    <row r="1195" spans="1:11">
      <c r="A1195" t="s">
        <v>11</v>
      </c>
      <c r="B1195" t="str">
        <f t="shared" si="18"/>
        <v>2.1.1.1.0140238644708</v>
      </c>
      <c r="C1195" s="40" t="str">
        <f>_xlfn.XLOOKUP(A1195,ctas[Tipo Empleado],ctas[cta])</f>
        <v>2.1.1.1.01</v>
      </c>
      <c r="D1195" s="4" t="s">
        <v>2856</v>
      </c>
      <c r="E1195" t="s">
        <v>2032</v>
      </c>
      <c r="F1195" t="s">
        <v>27</v>
      </c>
      <c r="G1195" t="s">
        <v>864</v>
      </c>
      <c r="H1195" t="s">
        <v>1741</v>
      </c>
      <c r="I1195" t="s">
        <v>3372</v>
      </c>
      <c r="J1195" t="s">
        <v>2146</v>
      </c>
      <c r="K1195" t="s">
        <v>3414</v>
      </c>
    </row>
    <row r="1196" spans="1:11">
      <c r="A1196" t="s">
        <v>11</v>
      </c>
      <c r="B1196" t="str">
        <f t="shared" si="18"/>
        <v>2.1.1.1.0140239298637</v>
      </c>
      <c r="C1196" s="40" t="str">
        <f>_xlfn.XLOOKUP(A1196,ctas[Tipo Empleado],ctas[cta])</f>
        <v>2.1.1.1.01</v>
      </c>
      <c r="D1196" s="4" t="s">
        <v>2683</v>
      </c>
      <c r="E1196" t="s">
        <v>1676</v>
      </c>
      <c r="F1196" t="s">
        <v>400</v>
      </c>
      <c r="G1196" t="s">
        <v>357</v>
      </c>
      <c r="H1196" t="s">
        <v>1738</v>
      </c>
      <c r="I1196" t="s">
        <v>3372</v>
      </c>
      <c r="J1196" t="s">
        <v>11</v>
      </c>
      <c r="K1196" t="s">
        <v>3414</v>
      </c>
    </row>
    <row r="1197" spans="1:11">
      <c r="A1197" t="s">
        <v>11</v>
      </c>
      <c r="B1197" t="str">
        <f t="shared" si="18"/>
        <v>2.1.1.1.0140239817873</v>
      </c>
      <c r="C1197" s="40" t="str">
        <f>_xlfn.XLOOKUP(A1197,ctas[Tipo Empleado],ctas[cta])</f>
        <v>2.1.1.1.01</v>
      </c>
      <c r="D1197" s="4" t="s">
        <v>2777</v>
      </c>
      <c r="E1197" t="s">
        <v>2136</v>
      </c>
      <c r="F1197" t="s">
        <v>8</v>
      </c>
      <c r="G1197" t="s">
        <v>76</v>
      </c>
      <c r="H1197" t="s">
        <v>1753</v>
      </c>
      <c r="I1197" t="s">
        <v>3373</v>
      </c>
      <c r="J1197" t="s">
        <v>2146</v>
      </c>
      <c r="K1197" t="s">
        <v>3414</v>
      </c>
    </row>
    <row r="1198" spans="1:11">
      <c r="A1198" t="s">
        <v>11</v>
      </c>
      <c r="B1198" t="str">
        <f t="shared" si="18"/>
        <v>2.1.1.1.0140239996990</v>
      </c>
      <c r="C1198" s="40" t="str">
        <f>_xlfn.XLOOKUP(A1198,ctas[Tipo Empleado],ctas[cta])</f>
        <v>2.1.1.1.01</v>
      </c>
      <c r="D1198" s="4" t="s">
        <v>2564</v>
      </c>
      <c r="E1198" t="s">
        <v>1260</v>
      </c>
      <c r="F1198" t="s">
        <v>400</v>
      </c>
      <c r="G1198" t="s">
        <v>357</v>
      </c>
      <c r="H1198" t="s">
        <v>1738</v>
      </c>
      <c r="I1198" t="s">
        <v>3372</v>
      </c>
      <c r="J1198" t="s">
        <v>11</v>
      </c>
      <c r="K1198" t="s">
        <v>3414</v>
      </c>
    </row>
    <row r="1199" spans="1:11">
      <c r="A1199" t="s">
        <v>11</v>
      </c>
      <c r="B1199" t="str">
        <f t="shared" si="18"/>
        <v>2.1.1.1.0140242365407</v>
      </c>
      <c r="C1199" s="40" t="str">
        <f>_xlfn.XLOOKUP(A1199,ctas[Tipo Empleado],ctas[cta])</f>
        <v>2.1.1.1.01</v>
      </c>
      <c r="D1199" s="4" t="s">
        <v>2670</v>
      </c>
      <c r="E1199" t="s">
        <v>1085</v>
      </c>
      <c r="F1199" t="s">
        <v>220</v>
      </c>
      <c r="G1199" t="s">
        <v>357</v>
      </c>
      <c r="H1199" t="s">
        <v>1738</v>
      </c>
      <c r="I1199" t="s">
        <v>3373</v>
      </c>
      <c r="J1199" t="s">
        <v>11</v>
      </c>
      <c r="K1199" t="s">
        <v>3414</v>
      </c>
    </row>
    <row r="1200" spans="1:11">
      <c r="A1200" t="s">
        <v>11</v>
      </c>
      <c r="B1200" t="str">
        <f t="shared" si="18"/>
        <v>2.1.1.1.0140242938633</v>
      </c>
      <c r="C1200" s="40" t="str">
        <f>_xlfn.XLOOKUP(A1200,ctas[Tipo Empleado],ctas[cta])</f>
        <v>2.1.1.1.01</v>
      </c>
      <c r="D1200" s="4" t="s">
        <v>2239</v>
      </c>
      <c r="E1200" t="s">
        <v>1925</v>
      </c>
      <c r="F1200" t="s">
        <v>305</v>
      </c>
      <c r="G1200" t="s">
        <v>301</v>
      </c>
      <c r="H1200" t="s">
        <v>1736</v>
      </c>
      <c r="I1200" t="s">
        <v>3372</v>
      </c>
      <c r="J1200" t="s">
        <v>2146</v>
      </c>
      <c r="K1200" t="s">
        <v>3414</v>
      </c>
    </row>
    <row r="1201" spans="1:11">
      <c r="A1201" t="s">
        <v>11</v>
      </c>
      <c r="B1201" t="str">
        <f t="shared" si="18"/>
        <v>2.1.1.1.0140248676187</v>
      </c>
      <c r="C1201" s="40" t="str">
        <f>_xlfn.XLOOKUP(A1201,ctas[Tipo Empleado],ctas[cta])</f>
        <v>2.1.1.1.01</v>
      </c>
      <c r="D1201" s="4" t="s">
        <v>2285</v>
      </c>
      <c r="E1201" t="s">
        <v>1316</v>
      </c>
      <c r="F1201" t="s">
        <v>134</v>
      </c>
      <c r="G1201" t="s">
        <v>1163</v>
      </c>
      <c r="H1201" t="s">
        <v>1748</v>
      </c>
      <c r="I1201" t="s">
        <v>3372</v>
      </c>
      <c r="J1201" t="s">
        <v>2146</v>
      </c>
      <c r="K1201" t="s">
        <v>3414</v>
      </c>
    </row>
    <row r="1202" spans="1:11">
      <c r="A1202" t="s">
        <v>11</v>
      </c>
      <c r="B1202" t="str">
        <f t="shared" si="18"/>
        <v>2.1.1.1.01AA2450553</v>
      </c>
      <c r="C1202" s="40" t="str">
        <f>_xlfn.XLOOKUP(A1202,ctas[Tipo Empleado],ctas[cta])</f>
        <v>2.1.1.1.01</v>
      </c>
      <c r="D1202" s="4" t="s">
        <v>3387</v>
      </c>
      <c r="E1202" t="s">
        <v>974</v>
      </c>
      <c r="F1202" t="s">
        <v>78</v>
      </c>
      <c r="G1202" t="s">
        <v>2052</v>
      </c>
      <c r="H1202" t="s">
        <v>1737</v>
      </c>
      <c r="I1202" t="s">
        <v>3372</v>
      </c>
      <c r="J1202" t="s">
        <v>11</v>
      </c>
      <c r="K1202" t="s">
        <v>3414</v>
      </c>
    </row>
    <row r="1203" spans="1:11">
      <c r="A1203" t="s">
        <v>3357</v>
      </c>
      <c r="B1203" t="str">
        <f t="shared" si="18"/>
        <v>2.1.2.2.0500104996921</v>
      </c>
      <c r="C1203" s="40" t="str">
        <f>_xlfn.XLOOKUP(A1203,ctas[Tipo Empleado],ctas[cta])</f>
        <v>2.1.2.2.05</v>
      </c>
      <c r="D1203" s="4" t="s">
        <v>3167</v>
      </c>
      <c r="E1203" t="s">
        <v>1308</v>
      </c>
      <c r="F1203" t="s">
        <v>1101</v>
      </c>
      <c r="G1203" t="s">
        <v>1163</v>
      </c>
      <c r="H1203" t="s">
        <v>1748</v>
      </c>
      <c r="I1203" t="s">
        <v>3372</v>
      </c>
      <c r="J1203" t="s">
        <v>3357</v>
      </c>
      <c r="K1203" t="s">
        <v>3414</v>
      </c>
    </row>
    <row r="1204" spans="1:11">
      <c r="A1204" t="s">
        <v>3357</v>
      </c>
      <c r="B1204" t="str">
        <f t="shared" si="18"/>
        <v>2.1.2.2.0500105965842</v>
      </c>
      <c r="C1204" s="40" t="str">
        <f>_xlfn.XLOOKUP(A1204,ctas[Tipo Empleado],ctas[cta])</f>
        <v>2.1.2.2.05</v>
      </c>
      <c r="D1204" s="4" t="s">
        <v>3228</v>
      </c>
      <c r="E1204" t="s">
        <v>1809</v>
      </c>
      <c r="F1204" t="s">
        <v>1101</v>
      </c>
      <c r="G1204" t="s">
        <v>1163</v>
      </c>
      <c r="H1204" t="s">
        <v>1748</v>
      </c>
      <c r="I1204" t="s">
        <v>3373</v>
      </c>
      <c r="J1204" t="s">
        <v>3357</v>
      </c>
      <c r="K1204" t="s">
        <v>3414</v>
      </c>
    </row>
    <row r="1205" spans="1:11">
      <c r="A1205" t="s">
        <v>3357</v>
      </c>
      <c r="B1205" t="str">
        <f t="shared" si="18"/>
        <v>2.1.2.2.0500108596602</v>
      </c>
      <c r="C1205" s="40" t="str">
        <f>_xlfn.XLOOKUP(A1205,ctas[Tipo Empleado],ctas[cta])</f>
        <v>2.1.2.2.05</v>
      </c>
      <c r="D1205" s="4" t="s">
        <v>3169</v>
      </c>
      <c r="E1205" t="s">
        <v>3358</v>
      </c>
      <c r="F1205" t="s">
        <v>1101</v>
      </c>
      <c r="G1205" t="s">
        <v>1163</v>
      </c>
      <c r="H1205" t="s">
        <v>1748</v>
      </c>
      <c r="I1205" t="s">
        <v>3373</v>
      </c>
      <c r="J1205" t="s">
        <v>3357</v>
      </c>
      <c r="K1205" t="s">
        <v>3414</v>
      </c>
    </row>
    <row r="1206" spans="1:11">
      <c r="A1206" t="s">
        <v>3357</v>
      </c>
      <c r="B1206" t="str">
        <f t="shared" si="18"/>
        <v>2.1.2.2.0500110395530</v>
      </c>
      <c r="C1206" s="40" t="str">
        <f>_xlfn.XLOOKUP(A1206,ctas[Tipo Empleado],ctas[cta])</f>
        <v>2.1.2.2.05</v>
      </c>
      <c r="D1206" s="4" t="s">
        <v>3188</v>
      </c>
      <c r="E1206" t="s">
        <v>1155</v>
      </c>
      <c r="F1206" t="s">
        <v>1101</v>
      </c>
      <c r="G1206" t="s">
        <v>1163</v>
      </c>
      <c r="H1206" t="s">
        <v>1748</v>
      </c>
      <c r="I1206" t="s">
        <v>3373</v>
      </c>
      <c r="J1206" t="s">
        <v>3357</v>
      </c>
      <c r="K1206" t="s">
        <v>3414</v>
      </c>
    </row>
    <row r="1207" spans="1:11">
      <c r="A1207" t="s">
        <v>3357</v>
      </c>
      <c r="B1207" t="str">
        <f t="shared" si="18"/>
        <v>2.1.2.2.0500110916699</v>
      </c>
      <c r="C1207" s="40" t="str">
        <f>_xlfn.XLOOKUP(A1207,ctas[Tipo Empleado],ctas[cta])</f>
        <v>2.1.2.2.05</v>
      </c>
      <c r="D1207" s="4" t="s">
        <v>3276</v>
      </c>
      <c r="E1207" t="s">
        <v>1818</v>
      </c>
      <c r="F1207" t="s">
        <v>1101</v>
      </c>
      <c r="G1207" t="s">
        <v>1163</v>
      </c>
      <c r="H1207" t="s">
        <v>1748</v>
      </c>
      <c r="I1207" t="s">
        <v>3372</v>
      </c>
      <c r="J1207" t="s">
        <v>3357</v>
      </c>
      <c r="K1207" t="s">
        <v>3414</v>
      </c>
    </row>
    <row r="1208" spans="1:11">
      <c r="A1208" t="s">
        <v>3357</v>
      </c>
      <c r="B1208" t="str">
        <f t="shared" si="18"/>
        <v>2.1.2.2.0500111466777</v>
      </c>
      <c r="C1208" s="40" t="str">
        <f>_xlfn.XLOOKUP(A1208,ctas[Tipo Empleado],ctas[cta])</f>
        <v>2.1.2.2.05</v>
      </c>
      <c r="D1208" s="4" t="s">
        <v>3212</v>
      </c>
      <c r="E1208" t="s">
        <v>1712</v>
      </c>
      <c r="F1208" t="s">
        <v>1101</v>
      </c>
      <c r="G1208" t="s">
        <v>1163</v>
      </c>
      <c r="H1208" t="s">
        <v>1748</v>
      </c>
      <c r="I1208" t="s">
        <v>3372</v>
      </c>
      <c r="J1208" t="s">
        <v>3357</v>
      </c>
      <c r="K1208" t="s">
        <v>3414</v>
      </c>
    </row>
    <row r="1209" spans="1:11">
      <c r="A1209" t="s">
        <v>3357</v>
      </c>
      <c r="B1209" t="str">
        <f t="shared" si="18"/>
        <v>2.1.2.2.0500111661823</v>
      </c>
      <c r="C1209" s="40" t="str">
        <f>_xlfn.XLOOKUP(A1209,ctas[Tipo Empleado],ctas[cta])</f>
        <v>2.1.2.2.05</v>
      </c>
      <c r="D1209" s="4" t="s">
        <v>3220</v>
      </c>
      <c r="E1209" t="s">
        <v>1713</v>
      </c>
      <c r="F1209" t="s">
        <v>1101</v>
      </c>
      <c r="G1209" t="s">
        <v>1163</v>
      </c>
      <c r="H1209" t="s">
        <v>1748</v>
      </c>
      <c r="I1209" t="s">
        <v>3372</v>
      </c>
      <c r="J1209" t="s">
        <v>3357</v>
      </c>
      <c r="K1209" t="s">
        <v>3414</v>
      </c>
    </row>
    <row r="1210" spans="1:11">
      <c r="A1210" t="s">
        <v>3357</v>
      </c>
      <c r="B1210" t="str">
        <f t="shared" si="18"/>
        <v>2.1.2.2.0500111662581</v>
      </c>
      <c r="C1210" s="40" t="str">
        <f>_xlfn.XLOOKUP(A1210,ctas[Tipo Empleado],ctas[cta])</f>
        <v>2.1.2.2.05</v>
      </c>
      <c r="D1210" s="4" t="s">
        <v>3199</v>
      </c>
      <c r="E1210" t="s">
        <v>1819</v>
      </c>
      <c r="F1210" t="s">
        <v>1101</v>
      </c>
      <c r="G1210" t="s">
        <v>1163</v>
      </c>
      <c r="H1210" t="s">
        <v>1748</v>
      </c>
      <c r="I1210" t="s">
        <v>3372</v>
      </c>
      <c r="J1210" t="s">
        <v>3357</v>
      </c>
      <c r="K1210" t="s">
        <v>3414</v>
      </c>
    </row>
    <row r="1211" spans="1:11">
      <c r="A1211" t="s">
        <v>3357</v>
      </c>
      <c r="B1211" t="str">
        <f t="shared" si="18"/>
        <v>2.1.2.2.0500111695912</v>
      </c>
      <c r="C1211" s="40" t="str">
        <f>_xlfn.XLOOKUP(A1211,ctas[Tipo Empleado],ctas[cta])</f>
        <v>2.1.2.2.05</v>
      </c>
      <c r="D1211" s="4" t="s">
        <v>3303</v>
      </c>
      <c r="E1211" t="s">
        <v>1735</v>
      </c>
      <c r="F1211" t="s">
        <v>1101</v>
      </c>
      <c r="G1211" t="s">
        <v>1163</v>
      </c>
      <c r="H1211" t="s">
        <v>1748</v>
      </c>
      <c r="I1211" t="s">
        <v>3372</v>
      </c>
      <c r="J1211" t="s">
        <v>3357</v>
      </c>
      <c r="K1211" t="s">
        <v>3414</v>
      </c>
    </row>
    <row r="1212" spans="1:11">
      <c r="A1212" t="s">
        <v>3357</v>
      </c>
      <c r="B1212" t="str">
        <f t="shared" si="18"/>
        <v>2.1.2.2.0500111701918</v>
      </c>
      <c r="C1212" s="40" t="str">
        <f>_xlfn.XLOOKUP(A1212,ctas[Tipo Empleado],ctas[cta])</f>
        <v>2.1.2.2.05</v>
      </c>
      <c r="D1212" s="4" t="s">
        <v>3245</v>
      </c>
      <c r="E1212" t="s">
        <v>1820</v>
      </c>
      <c r="F1212" t="s">
        <v>1101</v>
      </c>
      <c r="G1212" t="s">
        <v>1163</v>
      </c>
      <c r="H1212" t="s">
        <v>1748</v>
      </c>
      <c r="I1212" t="s">
        <v>3372</v>
      </c>
      <c r="J1212" t="s">
        <v>3357</v>
      </c>
      <c r="K1212" t="s">
        <v>3414</v>
      </c>
    </row>
    <row r="1213" spans="1:11">
      <c r="A1213" t="s">
        <v>3357</v>
      </c>
      <c r="B1213" t="str">
        <f t="shared" si="18"/>
        <v>2.1.2.2.0500111715645</v>
      </c>
      <c r="C1213" s="40" t="str">
        <f>_xlfn.XLOOKUP(A1213,ctas[Tipo Empleado],ctas[cta])</f>
        <v>2.1.2.2.05</v>
      </c>
      <c r="D1213" s="4" t="s">
        <v>3302</v>
      </c>
      <c r="E1213" t="s">
        <v>1821</v>
      </c>
      <c r="F1213" t="s">
        <v>1101</v>
      </c>
      <c r="G1213" t="s">
        <v>1163</v>
      </c>
      <c r="H1213" t="s">
        <v>1748</v>
      </c>
      <c r="I1213" t="s">
        <v>3372</v>
      </c>
      <c r="J1213" t="s">
        <v>3357</v>
      </c>
      <c r="K1213" t="s">
        <v>3414</v>
      </c>
    </row>
    <row r="1214" spans="1:11">
      <c r="A1214" t="s">
        <v>3357</v>
      </c>
      <c r="B1214" t="str">
        <f t="shared" si="18"/>
        <v>2.1.2.2.0500111792644</v>
      </c>
      <c r="C1214" s="40" t="str">
        <f>_xlfn.XLOOKUP(A1214,ctas[Tipo Empleado],ctas[cta])</f>
        <v>2.1.2.2.05</v>
      </c>
      <c r="D1214" s="4" t="s">
        <v>3190</v>
      </c>
      <c r="E1214" t="s">
        <v>1822</v>
      </c>
      <c r="F1214" t="s">
        <v>1101</v>
      </c>
      <c r="G1214" t="s">
        <v>1163</v>
      </c>
      <c r="H1214" t="s">
        <v>1748</v>
      </c>
      <c r="I1214" t="s">
        <v>3372</v>
      </c>
      <c r="J1214" t="s">
        <v>3357</v>
      </c>
      <c r="K1214" t="s">
        <v>3414</v>
      </c>
    </row>
    <row r="1215" spans="1:11">
      <c r="A1215" t="s">
        <v>3357</v>
      </c>
      <c r="B1215" t="str">
        <f t="shared" si="18"/>
        <v>2.1.2.2.0500111799037</v>
      </c>
      <c r="C1215" s="40" t="str">
        <f>_xlfn.XLOOKUP(A1215,ctas[Tipo Empleado],ctas[cta])</f>
        <v>2.1.2.2.05</v>
      </c>
      <c r="D1215" s="4" t="s">
        <v>3186</v>
      </c>
      <c r="E1215" t="s">
        <v>1823</v>
      </c>
      <c r="F1215" t="s">
        <v>1101</v>
      </c>
      <c r="G1215" t="s">
        <v>1163</v>
      </c>
      <c r="H1215" t="s">
        <v>1748</v>
      </c>
      <c r="I1215" t="s">
        <v>3372</v>
      </c>
      <c r="J1215" t="s">
        <v>3357</v>
      </c>
      <c r="K1215" t="s">
        <v>3414</v>
      </c>
    </row>
    <row r="1216" spans="1:11">
      <c r="A1216" t="s">
        <v>3357</v>
      </c>
      <c r="B1216" t="str">
        <f t="shared" si="18"/>
        <v>2.1.2.2.0500111808101</v>
      </c>
      <c r="C1216" s="40" t="str">
        <f>_xlfn.XLOOKUP(A1216,ctas[Tipo Empleado],ctas[cta])</f>
        <v>2.1.2.2.05</v>
      </c>
      <c r="D1216" s="4" t="s">
        <v>3253</v>
      </c>
      <c r="E1216" t="s">
        <v>1727</v>
      </c>
      <c r="F1216" t="s">
        <v>1101</v>
      </c>
      <c r="G1216" t="s">
        <v>1163</v>
      </c>
      <c r="H1216" t="s">
        <v>1748</v>
      </c>
      <c r="I1216" t="s">
        <v>3373</v>
      </c>
      <c r="J1216" t="s">
        <v>3357</v>
      </c>
      <c r="K1216" t="s">
        <v>3414</v>
      </c>
    </row>
    <row r="1217" spans="1:11">
      <c r="A1217" t="s">
        <v>3357</v>
      </c>
      <c r="B1217" t="str">
        <f t="shared" si="18"/>
        <v>2.1.2.2.0500111931135</v>
      </c>
      <c r="C1217" s="40" t="str">
        <f>_xlfn.XLOOKUP(A1217,ctas[Tipo Empleado],ctas[cta])</f>
        <v>2.1.2.2.05</v>
      </c>
      <c r="D1217" s="4" t="s">
        <v>3291</v>
      </c>
      <c r="E1217" t="s">
        <v>3359</v>
      </c>
      <c r="F1217" t="s">
        <v>1101</v>
      </c>
      <c r="G1217" t="s">
        <v>1163</v>
      </c>
      <c r="H1217" t="s">
        <v>1748</v>
      </c>
      <c r="I1217" t="s">
        <v>3373</v>
      </c>
      <c r="J1217" t="s">
        <v>3357</v>
      </c>
      <c r="K1217" t="s">
        <v>3414</v>
      </c>
    </row>
    <row r="1218" spans="1:11">
      <c r="A1218" t="s">
        <v>3357</v>
      </c>
      <c r="B1218" t="str">
        <f t="shared" si="18"/>
        <v>2.1.2.2.0500112026372</v>
      </c>
      <c r="C1218" s="40" t="str">
        <f>_xlfn.XLOOKUP(A1218,ctas[Tipo Empleado],ctas[cta])</f>
        <v>2.1.2.2.05</v>
      </c>
      <c r="D1218" s="4" t="s">
        <v>3275</v>
      </c>
      <c r="E1218" t="s">
        <v>1160</v>
      </c>
      <c r="F1218" t="s">
        <v>1101</v>
      </c>
      <c r="G1218" t="s">
        <v>1163</v>
      </c>
      <c r="H1218" t="s">
        <v>1748</v>
      </c>
      <c r="I1218" t="s">
        <v>3372</v>
      </c>
      <c r="J1218" t="s">
        <v>3357</v>
      </c>
      <c r="K1218" t="s">
        <v>3414</v>
      </c>
    </row>
    <row r="1219" spans="1:11">
      <c r="A1219" t="s">
        <v>3357</v>
      </c>
      <c r="B1219" t="str">
        <f t="shared" ref="B1219:B1282" si="19">C1219&amp;D1219</f>
        <v>2.1.2.2.0500112267885</v>
      </c>
      <c r="C1219" s="40" t="str">
        <f>_xlfn.XLOOKUP(A1219,ctas[Tipo Empleado],ctas[cta])</f>
        <v>2.1.2.2.05</v>
      </c>
      <c r="D1219" s="4" t="s">
        <v>3171</v>
      </c>
      <c r="E1219" t="s">
        <v>1824</v>
      </c>
      <c r="F1219" t="s">
        <v>1101</v>
      </c>
      <c r="G1219" t="s">
        <v>1163</v>
      </c>
      <c r="H1219" t="s">
        <v>1748</v>
      </c>
      <c r="I1219" t="s">
        <v>3373</v>
      </c>
      <c r="J1219" t="s">
        <v>3357</v>
      </c>
      <c r="K1219" t="s">
        <v>3414</v>
      </c>
    </row>
    <row r="1220" spans="1:11">
      <c r="A1220" t="s">
        <v>3357</v>
      </c>
      <c r="B1220" t="str">
        <f t="shared" si="19"/>
        <v>2.1.2.2.0500112335062</v>
      </c>
      <c r="C1220" s="40" t="str">
        <f>_xlfn.XLOOKUP(A1220,ctas[Tipo Empleado],ctas[cta])</f>
        <v>2.1.2.2.05</v>
      </c>
      <c r="D1220" s="4" t="s">
        <v>3233</v>
      </c>
      <c r="E1220" t="s">
        <v>1825</v>
      </c>
      <c r="F1220" t="s">
        <v>1101</v>
      </c>
      <c r="G1220" t="s">
        <v>1163</v>
      </c>
      <c r="H1220" t="s">
        <v>1748</v>
      </c>
      <c r="I1220" t="s">
        <v>3372</v>
      </c>
      <c r="J1220" t="s">
        <v>3357</v>
      </c>
      <c r="K1220" t="s">
        <v>3414</v>
      </c>
    </row>
    <row r="1221" spans="1:11">
      <c r="A1221" t="s">
        <v>3357</v>
      </c>
      <c r="B1221" t="str">
        <f t="shared" si="19"/>
        <v>2.1.2.2.0500112597224</v>
      </c>
      <c r="C1221" s="40" t="str">
        <f>_xlfn.XLOOKUP(A1221,ctas[Tipo Empleado],ctas[cta])</f>
        <v>2.1.2.2.05</v>
      </c>
      <c r="D1221" s="4" t="s">
        <v>3213</v>
      </c>
      <c r="E1221" t="s">
        <v>1826</v>
      </c>
      <c r="F1221" t="s">
        <v>1101</v>
      </c>
      <c r="G1221" t="s">
        <v>1163</v>
      </c>
      <c r="H1221" t="s">
        <v>1748</v>
      </c>
      <c r="I1221" t="s">
        <v>3372</v>
      </c>
      <c r="J1221" t="s">
        <v>3357</v>
      </c>
      <c r="K1221" t="s">
        <v>3414</v>
      </c>
    </row>
    <row r="1222" spans="1:11">
      <c r="A1222" t="s">
        <v>3357</v>
      </c>
      <c r="B1222" t="str">
        <f t="shared" si="19"/>
        <v>2.1.2.2.0500113821250</v>
      </c>
      <c r="C1222" s="40" t="str">
        <f>_xlfn.XLOOKUP(A1222,ctas[Tipo Empleado],ctas[cta])</f>
        <v>2.1.2.2.05</v>
      </c>
      <c r="D1222" s="4" t="s">
        <v>3272</v>
      </c>
      <c r="E1222" t="s">
        <v>1731</v>
      </c>
      <c r="F1222" t="s">
        <v>1101</v>
      </c>
      <c r="G1222" t="s">
        <v>344</v>
      </c>
      <c r="H1222" t="s">
        <v>1785</v>
      </c>
      <c r="I1222" t="s">
        <v>3372</v>
      </c>
      <c r="J1222" t="s">
        <v>3357</v>
      </c>
      <c r="K1222" t="s">
        <v>3414</v>
      </c>
    </row>
    <row r="1223" spans="1:11">
      <c r="A1223" t="s">
        <v>3357</v>
      </c>
      <c r="B1223" t="str">
        <f t="shared" si="19"/>
        <v>2.1.2.2.0500114269111</v>
      </c>
      <c r="C1223" s="40" t="str">
        <f>_xlfn.XLOOKUP(A1223,ctas[Tipo Empleado],ctas[cta])</f>
        <v>2.1.2.2.05</v>
      </c>
      <c r="D1223" s="4" t="s">
        <v>3299</v>
      </c>
      <c r="E1223" t="s">
        <v>2033</v>
      </c>
      <c r="F1223" t="s">
        <v>1101</v>
      </c>
      <c r="G1223" t="s">
        <v>1163</v>
      </c>
      <c r="H1223" t="s">
        <v>1748</v>
      </c>
      <c r="I1223" t="s">
        <v>3373</v>
      </c>
      <c r="J1223" t="s">
        <v>3357</v>
      </c>
      <c r="K1223" t="s">
        <v>3414</v>
      </c>
    </row>
    <row r="1224" spans="1:11">
      <c r="A1224" t="s">
        <v>3357</v>
      </c>
      <c r="B1224" t="str">
        <f t="shared" si="19"/>
        <v>2.1.2.2.0500115296451</v>
      </c>
      <c r="C1224" s="40" t="str">
        <f>_xlfn.XLOOKUP(A1224,ctas[Tipo Empleado],ctas[cta])</f>
        <v>2.1.2.2.05</v>
      </c>
      <c r="D1224" s="4" t="s">
        <v>3248</v>
      </c>
      <c r="E1224" t="s">
        <v>1829</v>
      </c>
      <c r="F1224" t="s">
        <v>1101</v>
      </c>
      <c r="G1224" t="s">
        <v>1163</v>
      </c>
      <c r="H1224" t="s">
        <v>1748</v>
      </c>
      <c r="I1224" t="s">
        <v>3373</v>
      </c>
      <c r="J1224" t="s">
        <v>3357</v>
      </c>
      <c r="K1224" t="s">
        <v>3414</v>
      </c>
    </row>
    <row r="1225" spans="1:11">
      <c r="A1225" t="s">
        <v>3357</v>
      </c>
      <c r="B1225" t="str">
        <f t="shared" si="19"/>
        <v>2.1.2.2.0500116328881</v>
      </c>
      <c r="C1225" s="40" t="str">
        <f>_xlfn.XLOOKUP(A1225,ctas[Tipo Empleado],ctas[cta])</f>
        <v>2.1.2.2.05</v>
      </c>
      <c r="D1225" s="4" t="s">
        <v>3179</v>
      </c>
      <c r="E1225" t="s">
        <v>1710</v>
      </c>
      <c r="F1225" t="s">
        <v>61</v>
      </c>
      <c r="G1225" t="s">
        <v>1163</v>
      </c>
      <c r="H1225" t="s">
        <v>1748</v>
      </c>
      <c r="I1225" t="s">
        <v>3372</v>
      </c>
      <c r="J1225" t="s">
        <v>3357</v>
      </c>
      <c r="K1225" t="s">
        <v>3414</v>
      </c>
    </row>
    <row r="1226" spans="1:11">
      <c r="A1226" t="s">
        <v>3357</v>
      </c>
      <c r="B1226" t="str">
        <f t="shared" si="19"/>
        <v>2.1.2.2.0500116439308</v>
      </c>
      <c r="C1226" s="40" t="str">
        <f>_xlfn.XLOOKUP(A1226,ctas[Tipo Empleado],ctas[cta])</f>
        <v>2.1.2.2.05</v>
      </c>
      <c r="D1226" s="4" t="s">
        <v>3219</v>
      </c>
      <c r="E1226" t="s">
        <v>1830</v>
      </c>
      <c r="F1226" t="s">
        <v>1101</v>
      </c>
      <c r="G1226" t="s">
        <v>1163</v>
      </c>
      <c r="H1226" t="s">
        <v>1748</v>
      </c>
      <c r="I1226" t="s">
        <v>3372</v>
      </c>
      <c r="J1226" t="s">
        <v>3357</v>
      </c>
      <c r="K1226" t="s">
        <v>3414</v>
      </c>
    </row>
    <row r="1227" spans="1:11">
      <c r="A1227" t="s">
        <v>3357</v>
      </c>
      <c r="B1227" t="str">
        <f t="shared" si="19"/>
        <v>2.1.2.2.0500116589078</v>
      </c>
      <c r="C1227" s="40" t="str">
        <f>_xlfn.XLOOKUP(A1227,ctas[Tipo Empleado],ctas[cta])</f>
        <v>2.1.2.2.05</v>
      </c>
      <c r="D1227" s="4" t="s">
        <v>3170</v>
      </c>
      <c r="E1227" t="s">
        <v>2034</v>
      </c>
      <c r="F1227" t="s">
        <v>1101</v>
      </c>
      <c r="G1227" t="s">
        <v>1163</v>
      </c>
      <c r="H1227" t="s">
        <v>1748</v>
      </c>
      <c r="I1227" t="s">
        <v>3373</v>
      </c>
      <c r="J1227" t="s">
        <v>3357</v>
      </c>
      <c r="K1227" t="s">
        <v>3414</v>
      </c>
    </row>
    <row r="1228" spans="1:11">
      <c r="A1228" t="s">
        <v>3357</v>
      </c>
      <c r="B1228" t="str">
        <f t="shared" si="19"/>
        <v>2.1.2.2.0500116660002</v>
      </c>
      <c r="C1228" s="40" t="str">
        <f>_xlfn.XLOOKUP(A1228,ctas[Tipo Empleado],ctas[cta])</f>
        <v>2.1.2.2.05</v>
      </c>
      <c r="D1228" s="4" t="s">
        <v>3148</v>
      </c>
      <c r="E1228" t="s">
        <v>1153</v>
      </c>
      <c r="F1228" t="s">
        <v>1101</v>
      </c>
      <c r="G1228" t="s">
        <v>1163</v>
      </c>
      <c r="H1228" t="s">
        <v>1748</v>
      </c>
      <c r="I1228" t="s">
        <v>3372</v>
      </c>
      <c r="J1228" t="s">
        <v>3357</v>
      </c>
      <c r="K1228" t="s">
        <v>3414</v>
      </c>
    </row>
    <row r="1229" spans="1:11">
      <c r="A1229" t="s">
        <v>3357</v>
      </c>
      <c r="B1229" t="str">
        <f t="shared" si="19"/>
        <v>2.1.2.2.0500117027102</v>
      </c>
      <c r="C1229" s="40" t="str">
        <f>_xlfn.XLOOKUP(A1229,ctas[Tipo Empleado],ctas[cta])</f>
        <v>2.1.2.2.05</v>
      </c>
      <c r="D1229" s="4" t="s">
        <v>3202</v>
      </c>
      <c r="E1229" t="s">
        <v>3360</v>
      </c>
      <c r="F1229" t="s">
        <v>1101</v>
      </c>
      <c r="G1229" t="s">
        <v>1163</v>
      </c>
      <c r="H1229" t="s">
        <v>1748</v>
      </c>
      <c r="I1229" t="s">
        <v>3373</v>
      </c>
      <c r="J1229" t="s">
        <v>3357</v>
      </c>
      <c r="K1229" t="s">
        <v>3414</v>
      </c>
    </row>
    <row r="1230" spans="1:11">
      <c r="A1230" t="s">
        <v>3357</v>
      </c>
      <c r="B1230" t="str">
        <f t="shared" si="19"/>
        <v>2.1.2.2.0500117058636</v>
      </c>
      <c r="C1230" s="40" t="str">
        <f>_xlfn.XLOOKUP(A1230,ctas[Tipo Empleado],ctas[cta])</f>
        <v>2.1.2.2.05</v>
      </c>
      <c r="D1230" s="4" t="s">
        <v>3200</v>
      </c>
      <c r="E1230" t="s">
        <v>1831</v>
      </c>
      <c r="F1230" t="s">
        <v>1101</v>
      </c>
      <c r="G1230" t="s">
        <v>1163</v>
      </c>
      <c r="H1230" t="s">
        <v>1748</v>
      </c>
      <c r="I1230" t="s">
        <v>3373</v>
      </c>
      <c r="J1230" t="s">
        <v>3357</v>
      </c>
      <c r="K1230" t="s">
        <v>3414</v>
      </c>
    </row>
    <row r="1231" spans="1:11">
      <c r="A1231" t="s">
        <v>3357</v>
      </c>
      <c r="B1231" t="str">
        <f t="shared" si="19"/>
        <v>2.1.2.2.0500117515585</v>
      </c>
      <c r="C1231" s="40" t="str">
        <f>_xlfn.XLOOKUP(A1231,ctas[Tipo Empleado],ctas[cta])</f>
        <v>2.1.2.2.05</v>
      </c>
      <c r="D1231" s="4" t="s">
        <v>3222</v>
      </c>
      <c r="E1231" t="s">
        <v>1360</v>
      </c>
      <c r="F1231" t="s">
        <v>1101</v>
      </c>
      <c r="G1231" t="s">
        <v>1163</v>
      </c>
      <c r="H1231" t="s">
        <v>1748</v>
      </c>
      <c r="I1231" t="s">
        <v>3372</v>
      </c>
      <c r="J1231" t="s">
        <v>3357</v>
      </c>
      <c r="K1231" t="s">
        <v>3414</v>
      </c>
    </row>
    <row r="1232" spans="1:11">
      <c r="A1232" t="s">
        <v>3357</v>
      </c>
      <c r="B1232" t="str">
        <f t="shared" si="19"/>
        <v>2.1.2.2.0500117698571</v>
      </c>
      <c r="C1232" s="40" t="str">
        <f>_xlfn.XLOOKUP(A1232,ctas[Tipo Empleado],ctas[cta])</f>
        <v>2.1.2.2.05</v>
      </c>
      <c r="D1232" s="4" t="s">
        <v>3237</v>
      </c>
      <c r="E1232" t="s">
        <v>1833</v>
      </c>
      <c r="F1232" t="s">
        <v>1101</v>
      </c>
      <c r="G1232" t="s">
        <v>1163</v>
      </c>
      <c r="H1232" t="s">
        <v>1748</v>
      </c>
      <c r="I1232" t="s">
        <v>3373</v>
      </c>
      <c r="J1232" t="s">
        <v>3357</v>
      </c>
      <c r="K1232" t="s">
        <v>3414</v>
      </c>
    </row>
    <row r="1233" spans="1:11">
      <c r="A1233" t="s">
        <v>3357</v>
      </c>
      <c r="B1233" t="str">
        <f t="shared" si="19"/>
        <v>2.1.2.2.0500117824664</v>
      </c>
      <c r="C1233" s="40" t="str">
        <f>_xlfn.XLOOKUP(A1233,ctas[Tipo Empleado],ctas[cta])</f>
        <v>2.1.2.2.05</v>
      </c>
      <c r="D1233" s="4" t="s">
        <v>3173</v>
      </c>
      <c r="E1233" t="s">
        <v>1834</v>
      </c>
      <c r="F1233" t="s">
        <v>1101</v>
      </c>
      <c r="G1233" t="s">
        <v>1163</v>
      </c>
      <c r="H1233" t="s">
        <v>1748</v>
      </c>
      <c r="I1233" t="s">
        <v>3372</v>
      </c>
      <c r="J1233" t="s">
        <v>3357</v>
      </c>
      <c r="K1233" t="s">
        <v>3414</v>
      </c>
    </row>
    <row r="1234" spans="1:11">
      <c r="A1234" t="s">
        <v>3357</v>
      </c>
      <c r="B1234" t="str">
        <f t="shared" si="19"/>
        <v>2.1.2.2.0500117907881</v>
      </c>
      <c r="C1234" s="40" t="str">
        <f>_xlfn.XLOOKUP(A1234,ctas[Tipo Empleado],ctas[cta])</f>
        <v>2.1.2.2.05</v>
      </c>
      <c r="D1234" s="4" t="s">
        <v>3388</v>
      </c>
      <c r="E1234" t="s">
        <v>3407</v>
      </c>
      <c r="F1234" t="s">
        <v>1101</v>
      </c>
      <c r="G1234" t="s">
        <v>1163</v>
      </c>
      <c r="H1234" t="s">
        <v>1748</v>
      </c>
      <c r="I1234" t="s">
        <v>3372</v>
      </c>
      <c r="J1234" t="s">
        <v>3357</v>
      </c>
      <c r="K1234" t="s">
        <v>3414</v>
      </c>
    </row>
    <row r="1235" spans="1:11">
      <c r="A1235" t="s">
        <v>3357</v>
      </c>
      <c r="B1235" t="str">
        <f t="shared" si="19"/>
        <v>2.1.2.2.0500118010172</v>
      </c>
      <c r="C1235" s="40" t="str">
        <f>_xlfn.XLOOKUP(A1235,ctas[Tipo Empleado],ctas[cta])</f>
        <v>2.1.2.2.05</v>
      </c>
      <c r="D1235" s="4" t="s">
        <v>3214</v>
      </c>
      <c r="E1235" t="s">
        <v>1835</v>
      </c>
      <c r="F1235" t="s">
        <v>1101</v>
      </c>
      <c r="G1235" t="s">
        <v>1163</v>
      </c>
      <c r="H1235" t="s">
        <v>1748</v>
      </c>
      <c r="I1235" t="s">
        <v>3372</v>
      </c>
      <c r="J1235" t="s">
        <v>3357</v>
      </c>
      <c r="K1235" t="s">
        <v>3414</v>
      </c>
    </row>
    <row r="1236" spans="1:11">
      <c r="A1236" t="s">
        <v>3357</v>
      </c>
      <c r="B1236" t="str">
        <f t="shared" si="19"/>
        <v>2.1.2.2.0500118818210</v>
      </c>
      <c r="C1236" s="40" t="str">
        <f>_xlfn.XLOOKUP(A1236,ctas[Tipo Empleado],ctas[cta])</f>
        <v>2.1.2.2.05</v>
      </c>
      <c r="D1236" s="4" t="s">
        <v>3252</v>
      </c>
      <c r="E1236" t="s">
        <v>1984</v>
      </c>
      <c r="F1236" t="s">
        <v>1101</v>
      </c>
      <c r="G1236" t="s">
        <v>1163</v>
      </c>
      <c r="H1236" t="s">
        <v>1748</v>
      </c>
      <c r="I1236" t="s">
        <v>3372</v>
      </c>
      <c r="J1236" t="s">
        <v>3357</v>
      </c>
      <c r="K1236" t="s">
        <v>3414</v>
      </c>
    </row>
    <row r="1237" spans="1:11">
      <c r="A1237" t="s">
        <v>3357</v>
      </c>
      <c r="B1237" t="str">
        <f t="shared" si="19"/>
        <v>2.1.2.2.0500118896265</v>
      </c>
      <c r="C1237" s="40" t="str">
        <f>_xlfn.XLOOKUP(A1237,ctas[Tipo Empleado],ctas[cta])</f>
        <v>2.1.2.2.05</v>
      </c>
      <c r="D1237" s="4" t="s">
        <v>3178</v>
      </c>
      <c r="E1237" t="s">
        <v>3361</v>
      </c>
      <c r="F1237" t="s">
        <v>1101</v>
      </c>
      <c r="G1237" t="s">
        <v>1163</v>
      </c>
      <c r="H1237" t="s">
        <v>1748</v>
      </c>
      <c r="I1237" t="s">
        <v>3372</v>
      </c>
      <c r="J1237" t="s">
        <v>3357</v>
      </c>
      <c r="K1237" t="s">
        <v>3414</v>
      </c>
    </row>
    <row r="1238" spans="1:11">
      <c r="A1238" t="s">
        <v>3357</v>
      </c>
      <c r="B1238" t="str">
        <f t="shared" si="19"/>
        <v>2.1.2.2.0500119379105</v>
      </c>
      <c r="C1238" s="40" t="str">
        <f>_xlfn.XLOOKUP(A1238,ctas[Tipo Empleado],ctas[cta])</f>
        <v>2.1.2.2.05</v>
      </c>
      <c r="D1238" s="4" t="s">
        <v>3157</v>
      </c>
      <c r="E1238" t="s">
        <v>1839</v>
      </c>
      <c r="F1238" t="s">
        <v>1101</v>
      </c>
      <c r="G1238" t="s">
        <v>1163</v>
      </c>
      <c r="H1238" t="s">
        <v>1748</v>
      </c>
      <c r="I1238" t="s">
        <v>3372</v>
      </c>
      <c r="J1238" t="s">
        <v>3357</v>
      </c>
      <c r="K1238" t="s">
        <v>3414</v>
      </c>
    </row>
    <row r="1239" spans="1:11">
      <c r="A1239" t="s">
        <v>3357</v>
      </c>
      <c r="B1239" t="str">
        <f t="shared" si="19"/>
        <v>2.1.2.2.0500200952505</v>
      </c>
      <c r="C1239" s="40" t="str">
        <f>_xlfn.XLOOKUP(A1239,ctas[Tipo Empleado],ctas[cta])</f>
        <v>2.1.2.2.05</v>
      </c>
      <c r="D1239" s="4" t="s">
        <v>3274</v>
      </c>
      <c r="E1239" t="s">
        <v>1159</v>
      </c>
      <c r="F1239" t="s">
        <v>1101</v>
      </c>
      <c r="G1239" t="s">
        <v>1163</v>
      </c>
      <c r="H1239" t="s">
        <v>1748</v>
      </c>
      <c r="I1239" t="s">
        <v>3372</v>
      </c>
      <c r="J1239" t="s">
        <v>3357</v>
      </c>
      <c r="K1239" t="s">
        <v>3414</v>
      </c>
    </row>
    <row r="1240" spans="1:11">
      <c r="A1240" t="s">
        <v>3357</v>
      </c>
      <c r="B1240" t="str">
        <f t="shared" si="19"/>
        <v>2.1.2.2.0500201505021</v>
      </c>
      <c r="C1240" s="40" t="str">
        <f>_xlfn.XLOOKUP(A1240,ctas[Tipo Empleado],ctas[cta])</f>
        <v>2.1.2.2.05</v>
      </c>
      <c r="D1240" s="4" t="s">
        <v>3196</v>
      </c>
      <c r="E1240" t="s">
        <v>1711</v>
      </c>
      <c r="F1240" t="s">
        <v>1101</v>
      </c>
      <c r="G1240" t="s">
        <v>1163</v>
      </c>
      <c r="H1240" t="s">
        <v>1748</v>
      </c>
      <c r="I1240" t="s">
        <v>3372</v>
      </c>
      <c r="J1240" t="s">
        <v>3357</v>
      </c>
      <c r="K1240" t="s">
        <v>3414</v>
      </c>
    </row>
    <row r="1241" spans="1:11">
      <c r="A1241" t="s">
        <v>3357</v>
      </c>
      <c r="B1241" t="str">
        <f t="shared" si="19"/>
        <v>2.1.2.2.0500500467014</v>
      </c>
      <c r="C1241" s="40" t="str">
        <f>_xlfn.XLOOKUP(A1241,ctas[Tipo Empleado],ctas[cta])</f>
        <v>2.1.2.2.05</v>
      </c>
      <c r="D1241" s="4" t="s">
        <v>3160</v>
      </c>
      <c r="E1241" t="s">
        <v>1841</v>
      </c>
      <c r="F1241" t="s">
        <v>1101</v>
      </c>
      <c r="G1241" t="s">
        <v>1163</v>
      </c>
      <c r="H1241" t="s">
        <v>1748</v>
      </c>
      <c r="I1241" t="s">
        <v>3373</v>
      </c>
      <c r="J1241" t="s">
        <v>3357</v>
      </c>
      <c r="K1241" t="s">
        <v>3414</v>
      </c>
    </row>
    <row r="1242" spans="1:11">
      <c r="A1242" t="s">
        <v>3357</v>
      </c>
      <c r="B1242" t="str">
        <f t="shared" si="19"/>
        <v>2.1.2.2.0500500472808</v>
      </c>
      <c r="C1242" s="40" t="str">
        <f>_xlfn.XLOOKUP(A1242,ctas[Tipo Empleado],ctas[cta])</f>
        <v>2.1.2.2.05</v>
      </c>
      <c r="D1242" s="4" t="s">
        <v>3256</v>
      </c>
      <c r="E1242" t="s">
        <v>1842</v>
      </c>
      <c r="F1242" t="s">
        <v>1101</v>
      </c>
      <c r="G1242" t="s">
        <v>1163</v>
      </c>
      <c r="H1242" t="s">
        <v>1748</v>
      </c>
      <c r="I1242" t="s">
        <v>3373</v>
      </c>
      <c r="J1242" t="s">
        <v>3357</v>
      </c>
      <c r="K1242" t="s">
        <v>3414</v>
      </c>
    </row>
    <row r="1243" spans="1:11">
      <c r="A1243" t="s">
        <v>3357</v>
      </c>
      <c r="B1243" t="str">
        <f t="shared" si="19"/>
        <v>2.1.2.2.0500800227860</v>
      </c>
      <c r="C1243" s="40" t="str">
        <f>_xlfn.XLOOKUP(A1243,ctas[Tipo Empleado],ctas[cta])</f>
        <v>2.1.2.2.05</v>
      </c>
      <c r="D1243" s="4" t="s">
        <v>3263</v>
      </c>
      <c r="E1243" t="s">
        <v>1843</v>
      </c>
      <c r="F1243" t="s">
        <v>1101</v>
      </c>
      <c r="G1243" t="s">
        <v>1163</v>
      </c>
      <c r="H1243" t="s">
        <v>1748</v>
      </c>
      <c r="I1243" t="s">
        <v>3372</v>
      </c>
      <c r="J1243" t="s">
        <v>3357</v>
      </c>
      <c r="K1243" t="s">
        <v>3414</v>
      </c>
    </row>
    <row r="1244" spans="1:11">
      <c r="A1244" t="s">
        <v>3357</v>
      </c>
      <c r="B1244" t="str">
        <f t="shared" si="19"/>
        <v>2.1.2.2.0500800329666</v>
      </c>
      <c r="C1244" s="40" t="str">
        <f>_xlfn.XLOOKUP(A1244,ctas[Tipo Empleado],ctas[cta])</f>
        <v>2.1.2.2.05</v>
      </c>
      <c r="D1244" s="4" t="s">
        <v>3207</v>
      </c>
      <c r="E1244" t="s">
        <v>1222</v>
      </c>
      <c r="F1244" t="s">
        <v>1101</v>
      </c>
      <c r="G1244" t="s">
        <v>1163</v>
      </c>
      <c r="H1244" t="s">
        <v>1748</v>
      </c>
      <c r="I1244" t="s">
        <v>3373</v>
      </c>
      <c r="J1244" t="s">
        <v>3357</v>
      </c>
      <c r="K1244" t="s">
        <v>3414</v>
      </c>
    </row>
    <row r="1245" spans="1:11">
      <c r="A1245" t="s">
        <v>3357</v>
      </c>
      <c r="B1245" t="str">
        <f t="shared" si="19"/>
        <v>2.1.2.2.0501001025939</v>
      </c>
      <c r="C1245" s="40" t="str">
        <f>_xlfn.XLOOKUP(A1245,ctas[Tipo Empleado],ctas[cta])</f>
        <v>2.1.2.2.05</v>
      </c>
      <c r="D1245" s="4" t="s">
        <v>3288</v>
      </c>
      <c r="E1245" t="s">
        <v>1279</v>
      </c>
      <c r="F1245" t="s">
        <v>1101</v>
      </c>
      <c r="G1245" t="s">
        <v>1163</v>
      </c>
      <c r="H1245" t="s">
        <v>1748</v>
      </c>
      <c r="I1245" t="s">
        <v>3372</v>
      </c>
      <c r="J1245" t="s">
        <v>3357</v>
      </c>
      <c r="K1245" t="s">
        <v>3414</v>
      </c>
    </row>
    <row r="1246" spans="1:11">
      <c r="A1246" t="s">
        <v>3357</v>
      </c>
      <c r="B1246" t="str">
        <f t="shared" si="19"/>
        <v>2.1.2.2.0501001173838</v>
      </c>
      <c r="C1246" s="40" t="str">
        <f>_xlfn.XLOOKUP(A1246,ctas[Tipo Empleado],ctas[cta])</f>
        <v>2.1.2.2.05</v>
      </c>
      <c r="D1246" s="4" t="s">
        <v>3223</v>
      </c>
      <c r="E1246" t="s">
        <v>1844</v>
      </c>
      <c r="F1246" t="s">
        <v>1101</v>
      </c>
      <c r="G1246" t="s">
        <v>1163</v>
      </c>
      <c r="H1246" t="s">
        <v>1748</v>
      </c>
      <c r="I1246" t="s">
        <v>3372</v>
      </c>
      <c r="J1246" t="s">
        <v>3357</v>
      </c>
      <c r="K1246" t="s">
        <v>3414</v>
      </c>
    </row>
    <row r="1247" spans="1:11">
      <c r="A1247" t="s">
        <v>3357</v>
      </c>
      <c r="B1247" t="str">
        <f t="shared" si="19"/>
        <v>2.1.2.2.0501100270121</v>
      </c>
      <c r="C1247" s="40" t="str">
        <f>_xlfn.XLOOKUP(A1247,ctas[Tipo Empleado],ctas[cta])</f>
        <v>2.1.2.2.05</v>
      </c>
      <c r="D1247" s="4" t="s">
        <v>3224</v>
      </c>
      <c r="E1247" t="s">
        <v>1845</v>
      </c>
      <c r="F1247" t="s">
        <v>1101</v>
      </c>
      <c r="G1247" t="s">
        <v>1163</v>
      </c>
      <c r="H1247" t="s">
        <v>1748</v>
      </c>
      <c r="I1247" t="s">
        <v>3372</v>
      </c>
      <c r="J1247" t="s">
        <v>3357</v>
      </c>
      <c r="K1247" t="s">
        <v>3414</v>
      </c>
    </row>
    <row r="1248" spans="1:11">
      <c r="A1248" t="s">
        <v>3357</v>
      </c>
      <c r="B1248" t="str">
        <f t="shared" si="19"/>
        <v>2.1.2.2.0501100293487</v>
      </c>
      <c r="C1248" s="40" t="str">
        <f>_xlfn.XLOOKUP(A1248,ctas[Tipo Empleado],ctas[cta])</f>
        <v>2.1.2.2.05</v>
      </c>
      <c r="D1248" s="4" t="s">
        <v>3264</v>
      </c>
      <c r="E1248" t="s">
        <v>2035</v>
      </c>
      <c r="F1248" t="s">
        <v>1101</v>
      </c>
      <c r="G1248" t="s">
        <v>1163</v>
      </c>
      <c r="H1248" t="s">
        <v>1748</v>
      </c>
      <c r="I1248" t="s">
        <v>3372</v>
      </c>
      <c r="J1248" t="s">
        <v>3357</v>
      </c>
      <c r="K1248" t="s">
        <v>3414</v>
      </c>
    </row>
    <row r="1249" spans="1:11">
      <c r="A1249" t="s">
        <v>3357</v>
      </c>
      <c r="B1249" t="str">
        <f t="shared" si="19"/>
        <v>2.1.2.2.0501100320553</v>
      </c>
      <c r="C1249" s="40" t="str">
        <f>_xlfn.XLOOKUP(A1249,ctas[Tipo Empleado],ctas[cta])</f>
        <v>2.1.2.2.05</v>
      </c>
      <c r="D1249" s="4" t="s">
        <v>3389</v>
      </c>
      <c r="E1249" t="s">
        <v>3408</v>
      </c>
      <c r="F1249" t="s">
        <v>1101</v>
      </c>
      <c r="G1249" t="s">
        <v>1163</v>
      </c>
      <c r="H1249" t="s">
        <v>1748</v>
      </c>
      <c r="I1249" t="s">
        <v>3372</v>
      </c>
      <c r="J1249" t="s">
        <v>3357</v>
      </c>
      <c r="K1249" t="s">
        <v>3414</v>
      </c>
    </row>
    <row r="1250" spans="1:11">
      <c r="A1250" t="s">
        <v>3357</v>
      </c>
      <c r="B1250" t="str">
        <f t="shared" si="19"/>
        <v>2.1.2.2.0501100349081</v>
      </c>
      <c r="C1250" s="40" t="str">
        <f>_xlfn.XLOOKUP(A1250,ctas[Tipo Empleado],ctas[cta])</f>
        <v>2.1.2.2.05</v>
      </c>
      <c r="D1250" s="4" t="s">
        <v>3182</v>
      </c>
      <c r="E1250" t="s">
        <v>1717</v>
      </c>
      <c r="F1250" t="s">
        <v>1101</v>
      </c>
      <c r="G1250" t="s">
        <v>1163</v>
      </c>
      <c r="H1250" t="s">
        <v>1748</v>
      </c>
      <c r="I1250" t="s">
        <v>3372</v>
      </c>
      <c r="J1250" t="s">
        <v>3357</v>
      </c>
      <c r="K1250" t="s">
        <v>3414</v>
      </c>
    </row>
    <row r="1251" spans="1:11">
      <c r="A1251" t="s">
        <v>3357</v>
      </c>
      <c r="B1251" t="str">
        <f t="shared" si="19"/>
        <v>2.1.2.2.0501100364858</v>
      </c>
      <c r="C1251" s="40" t="str">
        <f>_xlfn.XLOOKUP(A1251,ctas[Tipo Empleado],ctas[cta])</f>
        <v>2.1.2.2.05</v>
      </c>
      <c r="D1251" s="4" t="s">
        <v>3260</v>
      </c>
      <c r="E1251" t="s">
        <v>1846</v>
      </c>
      <c r="F1251" t="s">
        <v>1101</v>
      </c>
      <c r="G1251" t="s">
        <v>1163</v>
      </c>
      <c r="H1251" t="s">
        <v>1748</v>
      </c>
      <c r="I1251" t="s">
        <v>3372</v>
      </c>
      <c r="J1251" t="s">
        <v>3357</v>
      </c>
      <c r="K1251" t="s">
        <v>3414</v>
      </c>
    </row>
    <row r="1252" spans="1:11">
      <c r="A1252" t="s">
        <v>3357</v>
      </c>
      <c r="B1252" t="str">
        <f t="shared" si="19"/>
        <v>2.1.2.2.0501100428612</v>
      </c>
      <c r="C1252" s="40" t="str">
        <f>_xlfn.XLOOKUP(A1252,ctas[Tipo Empleado],ctas[cta])</f>
        <v>2.1.2.2.05</v>
      </c>
      <c r="D1252" s="4" t="s">
        <v>3158</v>
      </c>
      <c r="E1252" t="s">
        <v>1848</v>
      </c>
      <c r="F1252" t="s">
        <v>1101</v>
      </c>
      <c r="G1252" t="s">
        <v>1163</v>
      </c>
      <c r="H1252" t="s">
        <v>1748</v>
      </c>
      <c r="I1252" t="s">
        <v>3372</v>
      </c>
      <c r="J1252" t="s">
        <v>3357</v>
      </c>
      <c r="K1252" t="s">
        <v>3414</v>
      </c>
    </row>
    <row r="1253" spans="1:11">
      <c r="A1253" t="s">
        <v>3357</v>
      </c>
      <c r="B1253" t="str">
        <f t="shared" si="19"/>
        <v>2.1.2.2.0501200820049</v>
      </c>
      <c r="C1253" s="40" t="str">
        <f>_xlfn.XLOOKUP(A1253,ctas[Tipo Empleado],ctas[cta])</f>
        <v>2.1.2.2.05</v>
      </c>
      <c r="D1253" s="4" t="s">
        <v>3247</v>
      </c>
      <c r="E1253" t="s">
        <v>1849</v>
      </c>
      <c r="F1253" t="s">
        <v>1101</v>
      </c>
      <c r="G1253" t="s">
        <v>1163</v>
      </c>
      <c r="H1253" t="s">
        <v>1748</v>
      </c>
      <c r="I1253" t="s">
        <v>3372</v>
      </c>
      <c r="J1253" t="s">
        <v>3357</v>
      </c>
      <c r="K1253" t="s">
        <v>3414</v>
      </c>
    </row>
    <row r="1254" spans="1:11">
      <c r="A1254" t="s">
        <v>3357</v>
      </c>
      <c r="B1254" t="str">
        <f t="shared" si="19"/>
        <v>2.1.2.2.0501400129944</v>
      </c>
      <c r="C1254" s="40" t="str">
        <f>_xlfn.XLOOKUP(A1254,ctas[Tipo Empleado],ctas[cta])</f>
        <v>2.1.2.2.05</v>
      </c>
      <c r="D1254" s="4" t="s">
        <v>3156</v>
      </c>
      <c r="E1254" t="s">
        <v>1981</v>
      </c>
      <c r="F1254" t="s">
        <v>1101</v>
      </c>
      <c r="G1254" t="s">
        <v>1163</v>
      </c>
      <c r="H1254" t="s">
        <v>1748</v>
      </c>
      <c r="I1254" t="s">
        <v>3372</v>
      </c>
      <c r="J1254" t="s">
        <v>3357</v>
      </c>
      <c r="K1254" t="s">
        <v>3414</v>
      </c>
    </row>
    <row r="1255" spans="1:11">
      <c r="A1255" t="s">
        <v>3357</v>
      </c>
      <c r="B1255" t="str">
        <f t="shared" si="19"/>
        <v>2.1.2.2.0501600116576</v>
      </c>
      <c r="C1255" s="40" t="str">
        <f>_xlfn.XLOOKUP(A1255,ctas[Tipo Empleado],ctas[cta])</f>
        <v>2.1.2.2.05</v>
      </c>
      <c r="D1255" s="4" t="s">
        <v>3390</v>
      </c>
      <c r="E1255" t="s">
        <v>3409</v>
      </c>
      <c r="F1255" t="s">
        <v>1101</v>
      </c>
      <c r="G1255" t="s">
        <v>1163</v>
      </c>
      <c r="H1255" t="s">
        <v>1748</v>
      </c>
      <c r="I1255" t="s">
        <v>3372</v>
      </c>
      <c r="J1255" t="s">
        <v>3357</v>
      </c>
      <c r="K1255" t="s">
        <v>3414</v>
      </c>
    </row>
    <row r="1256" spans="1:11">
      <c r="A1256" t="s">
        <v>3357</v>
      </c>
      <c r="B1256" t="str">
        <f t="shared" si="19"/>
        <v>2.1.2.2.0501600153611</v>
      </c>
      <c r="C1256" s="40" t="str">
        <f>_xlfn.XLOOKUP(A1256,ctas[Tipo Empleado],ctas[cta])</f>
        <v>2.1.2.2.05</v>
      </c>
      <c r="D1256" s="4" t="s">
        <v>3283</v>
      </c>
      <c r="E1256" t="s">
        <v>1219</v>
      </c>
      <c r="F1256" t="s">
        <v>1101</v>
      </c>
      <c r="G1256" t="s">
        <v>1163</v>
      </c>
      <c r="H1256" t="s">
        <v>1748</v>
      </c>
      <c r="I1256" t="s">
        <v>3372</v>
      </c>
      <c r="J1256" t="s">
        <v>3357</v>
      </c>
      <c r="K1256" t="s">
        <v>3414</v>
      </c>
    </row>
    <row r="1257" spans="1:11">
      <c r="A1257" t="s">
        <v>3357</v>
      </c>
      <c r="B1257" t="str">
        <f t="shared" si="19"/>
        <v>2.1.2.2.0501600153900</v>
      </c>
      <c r="C1257" s="40" t="str">
        <f>_xlfn.XLOOKUP(A1257,ctas[Tipo Empleado],ctas[cta])</f>
        <v>2.1.2.2.05</v>
      </c>
      <c r="D1257" s="4" t="s">
        <v>3165</v>
      </c>
      <c r="E1257" t="s">
        <v>1102</v>
      </c>
      <c r="F1257" t="s">
        <v>1101</v>
      </c>
      <c r="G1257" t="s">
        <v>1163</v>
      </c>
      <c r="H1257" t="s">
        <v>1748</v>
      </c>
      <c r="I1257" t="s">
        <v>3372</v>
      </c>
      <c r="J1257" t="s">
        <v>3357</v>
      </c>
      <c r="K1257" t="s">
        <v>3414</v>
      </c>
    </row>
    <row r="1258" spans="1:11">
      <c r="A1258" t="s">
        <v>3357</v>
      </c>
      <c r="B1258" t="str">
        <f t="shared" si="19"/>
        <v>2.1.2.2.0501600169054</v>
      </c>
      <c r="C1258" s="40" t="str">
        <f>_xlfn.XLOOKUP(A1258,ctas[Tipo Empleado],ctas[cta])</f>
        <v>2.1.2.2.05</v>
      </c>
      <c r="D1258" s="4" t="s">
        <v>3251</v>
      </c>
      <c r="E1258" t="s">
        <v>1106</v>
      </c>
      <c r="F1258" t="s">
        <v>1101</v>
      </c>
      <c r="G1258" t="s">
        <v>1163</v>
      </c>
      <c r="H1258" t="s">
        <v>1748</v>
      </c>
      <c r="I1258" t="s">
        <v>3372</v>
      </c>
      <c r="J1258" t="s">
        <v>3357</v>
      </c>
      <c r="K1258" t="s">
        <v>3414</v>
      </c>
    </row>
    <row r="1259" spans="1:11">
      <c r="A1259" t="s">
        <v>3357</v>
      </c>
      <c r="B1259" t="str">
        <f t="shared" si="19"/>
        <v>2.1.2.2.0501600171043</v>
      </c>
      <c r="C1259" s="40" t="str">
        <f>_xlfn.XLOOKUP(A1259,ctas[Tipo Empleado],ctas[cta])</f>
        <v>2.1.2.2.05</v>
      </c>
      <c r="D1259" s="4" t="s">
        <v>3154</v>
      </c>
      <c r="E1259" t="s">
        <v>1154</v>
      </c>
      <c r="F1259" t="s">
        <v>1101</v>
      </c>
      <c r="G1259" t="s">
        <v>1163</v>
      </c>
      <c r="H1259" t="s">
        <v>1748</v>
      </c>
      <c r="I1259" t="s">
        <v>3372</v>
      </c>
      <c r="J1259" t="s">
        <v>3357</v>
      </c>
      <c r="K1259" t="s">
        <v>3414</v>
      </c>
    </row>
    <row r="1260" spans="1:11">
      <c r="A1260" t="s">
        <v>3357</v>
      </c>
      <c r="B1260" t="str">
        <f t="shared" si="19"/>
        <v>2.1.2.2.0501600172157</v>
      </c>
      <c r="C1260" s="40" t="str">
        <f>_xlfn.XLOOKUP(A1260,ctas[Tipo Empleado],ctas[cta])</f>
        <v>2.1.2.2.05</v>
      </c>
      <c r="D1260" s="4" t="s">
        <v>3166</v>
      </c>
      <c r="E1260" t="s">
        <v>1851</v>
      </c>
      <c r="F1260" t="s">
        <v>1101</v>
      </c>
      <c r="G1260" t="s">
        <v>1163</v>
      </c>
      <c r="H1260" t="s">
        <v>1748</v>
      </c>
      <c r="I1260" t="s">
        <v>3372</v>
      </c>
      <c r="J1260" t="s">
        <v>3357</v>
      </c>
      <c r="K1260" t="s">
        <v>3414</v>
      </c>
    </row>
    <row r="1261" spans="1:11">
      <c r="A1261" t="s">
        <v>3357</v>
      </c>
      <c r="B1261" t="str">
        <f t="shared" si="19"/>
        <v>2.1.2.2.0501600179418</v>
      </c>
      <c r="C1261" s="40" t="str">
        <f>_xlfn.XLOOKUP(A1261,ctas[Tipo Empleado],ctas[cta])</f>
        <v>2.1.2.2.05</v>
      </c>
      <c r="D1261" s="4" t="s">
        <v>3175</v>
      </c>
      <c r="E1261" t="s">
        <v>1103</v>
      </c>
      <c r="F1261" t="s">
        <v>1101</v>
      </c>
      <c r="G1261" t="s">
        <v>357</v>
      </c>
      <c r="H1261" t="s">
        <v>1738</v>
      </c>
      <c r="I1261" t="s">
        <v>3372</v>
      </c>
      <c r="J1261" t="s">
        <v>3357</v>
      </c>
      <c r="K1261" t="s">
        <v>3414</v>
      </c>
    </row>
    <row r="1262" spans="1:11">
      <c r="A1262" t="s">
        <v>3357</v>
      </c>
      <c r="B1262" t="str">
        <f t="shared" si="19"/>
        <v>2.1.2.2.0501600197683</v>
      </c>
      <c r="C1262" s="40" t="str">
        <f>_xlfn.XLOOKUP(A1262,ctas[Tipo Empleado],ctas[cta])</f>
        <v>2.1.2.2.05</v>
      </c>
      <c r="D1262" s="4" t="s">
        <v>3292</v>
      </c>
      <c r="E1262" t="s">
        <v>1191</v>
      </c>
      <c r="F1262" t="s">
        <v>1101</v>
      </c>
      <c r="G1262" t="s">
        <v>1163</v>
      </c>
      <c r="H1262" t="s">
        <v>1748</v>
      </c>
      <c r="I1262" t="s">
        <v>3372</v>
      </c>
      <c r="J1262" t="s">
        <v>3357</v>
      </c>
      <c r="K1262" t="s">
        <v>3414</v>
      </c>
    </row>
    <row r="1263" spans="1:11">
      <c r="A1263" t="s">
        <v>3357</v>
      </c>
      <c r="B1263" t="str">
        <f t="shared" si="19"/>
        <v>2.1.2.2.0501600210213</v>
      </c>
      <c r="C1263" s="40" t="str">
        <f>_xlfn.XLOOKUP(A1263,ctas[Tipo Empleado],ctas[cta])</f>
        <v>2.1.2.2.05</v>
      </c>
      <c r="D1263" s="4" t="s">
        <v>3187</v>
      </c>
      <c r="E1263" t="s">
        <v>1852</v>
      </c>
      <c r="F1263" t="s">
        <v>1101</v>
      </c>
      <c r="G1263" t="s">
        <v>1163</v>
      </c>
      <c r="H1263" t="s">
        <v>1748</v>
      </c>
      <c r="I1263" t="s">
        <v>3372</v>
      </c>
      <c r="J1263" t="s">
        <v>3357</v>
      </c>
      <c r="K1263" t="s">
        <v>3414</v>
      </c>
    </row>
    <row r="1264" spans="1:11">
      <c r="A1264" t="s">
        <v>3357</v>
      </c>
      <c r="B1264" t="str">
        <f t="shared" si="19"/>
        <v>2.1.2.2.0501700188707</v>
      </c>
      <c r="C1264" s="40" t="str">
        <f>_xlfn.XLOOKUP(A1264,ctas[Tipo Empleado],ctas[cta])</f>
        <v>2.1.2.2.05</v>
      </c>
      <c r="D1264" s="4" t="s">
        <v>3250</v>
      </c>
      <c r="E1264" t="s">
        <v>1361</v>
      </c>
      <c r="F1264" t="s">
        <v>1101</v>
      </c>
      <c r="G1264" t="s">
        <v>1163</v>
      </c>
      <c r="H1264" t="s">
        <v>1748</v>
      </c>
      <c r="I1264" t="s">
        <v>3372</v>
      </c>
      <c r="J1264" t="s">
        <v>3357</v>
      </c>
      <c r="K1264" t="s">
        <v>3414</v>
      </c>
    </row>
    <row r="1265" spans="1:11">
      <c r="A1265" t="s">
        <v>3357</v>
      </c>
      <c r="B1265" t="str">
        <f t="shared" si="19"/>
        <v>2.1.2.2.0501800609362</v>
      </c>
      <c r="C1265" s="40" t="str">
        <f>_xlfn.XLOOKUP(A1265,ctas[Tipo Empleado],ctas[cta])</f>
        <v>2.1.2.2.05</v>
      </c>
      <c r="D1265" s="4" t="s">
        <v>3241</v>
      </c>
      <c r="E1265" t="s">
        <v>1854</v>
      </c>
      <c r="F1265" t="s">
        <v>1101</v>
      </c>
      <c r="G1265" t="s">
        <v>1163</v>
      </c>
      <c r="H1265" t="s">
        <v>1748</v>
      </c>
      <c r="I1265" t="s">
        <v>3373</v>
      </c>
      <c r="J1265" t="s">
        <v>3357</v>
      </c>
      <c r="K1265" t="s">
        <v>3414</v>
      </c>
    </row>
    <row r="1266" spans="1:11">
      <c r="A1266" t="s">
        <v>3357</v>
      </c>
      <c r="B1266" t="str">
        <f t="shared" si="19"/>
        <v>2.1.2.2.0501800615310</v>
      </c>
      <c r="C1266" s="40" t="str">
        <f>_xlfn.XLOOKUP(A1266,ctas[Tipo Empleado],ctas[cta])</f>
        <v>2.1.2.2.05</v>
      </c>
      <c r="D1266" s="4" t="s">
        <v>3235</v>
      </c>
      <c r="E1266" t="s">
        <v>3234</v>
      </c>
      <c r="F1266" t="s">
        <v>1101</v>
      </c>
      <c r="G1266" t="s">
        <v>1163</v>
      </c>
      <c r="H1266" t="s">
        <v>1748</v>
      </c>
      <c r="I1266" t="s">
        <v>3372</v>
      </c>
      <c r="J1266" t="s">
        <v>3357</v>
      </c>
      <c r="K1266" t="s">
        <v>3414</v>
      </c>
    </row>
    <row r="1267" spans="1:11">
      <c r="A1267" t="s">
        <v>3357</v>
      </c>
      <c r="B1267" t="str">
        <f t="shared" si="19"/>
        <v>2.1.2.2.0501800623884</v>
      </c>
      <c r="C1267" s="40" t="str">
        <f>_xlfn.XLOOKUP(A1267,ctas[Tipo Empleado],ctas[cta])</f>
        <v>2.1.2.2.05</v>
      </c>
      <c r="D1267" s="4" t="s">
        <v>3153</v>
      </c>
      <c r="E1267" t="s">
        <v>2168</v>
      </c>
      <c r="F1267" t="s">
        <v>1101</v>
      </c>
      <c r="G1267" t="s">
        <v>1163</v>
      </c>
      <c r="H1267" t="s">
        <v>1748</v>
      </c>
      <c r="I1267" t="s">
        <v>3372</v>
      </c>
      <c r="J1267" t="s">
        <v>3357</v>
      </c>
      <c r="K1267" t="s">
        <v>3414</v>
      </c>
    </row>
    <row r="1268" spans="1:11">
      <c r="A1268" t="s">
        <v>3357</v>
      </c>
      <c r="B1268" t="str">
        <f t="shared" si="19"/>
        <v>2.1.2.2.0502000088241</v>
      </c>
      <c r="C1268" s="40" t="str">
        <f>_xlfn.XLOOKUP(A1268,ctas[Tipo Empleado],ctas[cta])</f>
        <v>2.1.2.2.05</v>
      </c>
      <c r="D1268" s="4" t="s">
        <v>3268</v>
      </c>
      <c r="E1268" t="s">
        <v>1856</v>
      </c>
      <c r="F1268" t="s">
        <v>1101</v>
      </c>
      <c r="G1268" t="s">
        <v>1163</v>
      </c>
      <c r="H1268" t="s">
        <v>1748</v>
      </c>
      <c r="I1268" t="s">
        <v>3372</v>
      </c>
      <c r="J1268" t="s">
        <v>3357</v>
      </c>
      <c r="K1268" t="s">
        <v>3414</v>
      </c>
    </row>
    <row r="1269" spans="1:11">
      <c r="A1269" t="s">
        <v>3357</v>
      </c>
      <c r="B1269" t="str">
        <f t="shared" si="19"/>
        <v>2.1.2.2.0502000089942</v>
      </c>
      <c r="C1269" s="40" t="str">
        <f>_xlfn.XLOOKUP(A1269,ctas[Tipo Empleado],ctas[cta])</f>
        <v>2.1.2.2.05</v>
      </c>
      <c r="D1269" s="4" t="s">
        <v>3243</v>
      </c>
      <c r="E1269" t="s">
        <v>1857</v>
      </c>
      <c r="F1269" t="s">
        <v>1101</v>
      </c>
      <c r="G1269" t="s">
        <v>1163</v>
      </c>
      <c r="H1269" t="s">
        <v>1748</v>
      </c>
      <c r="I1269" t="s">
        <v>3372</v>
      </c>
      <c r="J1269" t="s">
        <v>3357</v>
      </c>
      <c r="K1269" t="s">
        <v>3414</v>
      </c>
    </row>
    <row r="1270" spans="1:11">
      <c r="A1270" t="s">
        <v>3357</v>
      </c>
      <c r="B1270" t="str">
        <f t="shared" si="19"/>
        <v>2.1.2.2.0502000116984</v>
      </c>
      <c r="C1270" s="40" t="str">
        <f>_xlfn.XLOOKUP(A1270,ctas[Tipo Empleado],ctas[cta])</f>
        <v>2.1.2.2.05</v>
      </c>
      <c r="D1270" s="4" t="s">
        <v>3261</v>
      </c>
      <c r="E1270" t="s">
        <v>1221</v>
      </c>
      <c r="F1270" t="s">
        <v>1101</v>
      </c>
      <c r="G1270" t="s">
        <v>1163</v>
      </c>
      <c r="H1270" t="s">
        <v>1748</v>
      </c>
      <c r="I1270" t="s">
        <v>3372</v>
      </c>
      <c r="J1270" t="s">
        <v>3357</v>
      </c>
      <c r="K1270" t="s">
        <v>3414</v>
      </c>
    </row>
    <row r="1271" spans="1:11">
      <c r="A1271" t="s">
        <v>3357</v>
      </c>
      <c r="B1271" t="str">
        <f t="shared" si="19"/>
        <v>2.1.2.2.0502000122628</v>
      </c>
      <c r="C1271" s="40" t="str">
        <f>_xlfn.XLOOKUP(A1271,ctas[Tipo Empleado],ctas[cta])</f>
        <v>2.1.2.2.05</v>
      </c>
      <c r="D1271" s="4" t="s">
        <v>3211</v>
      </c>
      <c r="E1271" t="s">
        <v>1858</v>
      </c>
      <c r="F1271" t="s">
        <v>1101</v>
      </c>
      <c r="G1271" t="s">
        <v>1163</v>
      </c>
      <c r="H1271" t="s">
        <v>1748</v>
      </c>
      <c r="I1271" t="s">
        <v>3372</v>
      </c>
      <c r="J1271" t="s">
        <v>3357</v>
      </c>
      <c r="K1271" t="s">
        <v>3414</v>
      </c>
    </row>
    <row r="1272" spans="1:11">
      <c r="A1272" t="s">
        <v>3357</v>
      </c>
      <c r="B1272" t="str">
        <f t="shared" si="19"/>
        <v>2.1.2.2.0502000129185</v>
      </c>
      <c r="C1272" s="40" t="str">
        <f>_xlfn.XLOOKUP(A1272,ctas[Tipo Empleado],ctas[cta])</f>
        <v>2.1.2.2.05</v>
      </c>
      <c r="D1272" s="4" t="s">
        <v>3221</v>
      </c>
      <c r="E1272" t="s">
        <v>1859</v>
      </c>
      <c r="F1272" t="s">
        <v>1101</v>
      </c>
      <c r="G1272" t="s">
        <v>1163</v>
      </c>
      <c r="H1272" t="s">
        <v>1748</v>
      </c>
      <c r="I1272" t="s">
        <v>3372</v>
      </c>
      <c r="J1272" t="s">
        <v>3357</v>
      </c>
      <c r="K1272" t="s">
        <v>3414</v>
      </c>
    </row>
    <row r="1273" spans="1:11">
      <c r="A1273" t="s">
        <v>3357</v>
      </c>
      <c r="B1273" t="str">
        <f t="shared" si="19"/>
        <v>2.1.2.2.0502000136453</v>
      </c>
      <c r="C1273" s="40" t="str">
        <f>_xlfn.XLOOKUP(A1273,ctas[Tipo Empleado],ctas[cta])</f>
        <v>2.1.2.2.05</v>
      </c>
      <c r="D1273" s="4" t="s">
        <v>3284</v>
      </c>
      <c r="E1273" t="s">
        <v>1860</v>
      </c>
      <c r="F1273" t="s">
        <v>1101</v>
      </c>
      <c r="G1273" t="s">
        <v>1163</v>
      </c>
      <c r="H1273" t="s">
        <v>1748</v>
      </c>
      <c r="I1273" t="s">
        <v>3372</v>
      </c>
      <c r="J1273" t="s">
        <v>3357</v>
      </c>
      <c r="K1273" t="s">
        <v>3414</v>
      </c>
    </row>
    <row r="1274" spans="1:11">
      <c r="A1274" t="s">
        <v>3357</v>
      </c>
      <c r="B1274" t="str">
        <f t="shared" si="19"/>
        <v>2.1.2.2.0502000176608</v>
      </c>
      <c r="C1274" s="40" t="str">
        <f>_xlfn.XLOOKUP(A1274,ctas[Tipo Empleado],ctas[cta])</f>
        <v>2.1.2.2.05</v>
      </c>
      <c r="D1274" s="4" t="s">
        <v>3208</v>
      </c>
      <c r="E1274" t="s">
        <v>1309</v>
      </c>
      <c r="F1274" t="s">
        <v>1101</v>
      </c>
      <c r="G1274" t="s">
        <v>1163</v>
      </c>
      <c r="H1274" t="s">
        <v>1748</v>
      </c>
      <c r="I1274" t="s">
        <v>3372</v>
      </c>
      <c r="J1274" t="s">
        <v>3357</v>
      </c>
      <c r="K1274" t="s">
        <v>3414</v>
      </c>
    </row>
    <row r="1275" spans="1:11">
      <c r="A1275" t="s">
        <v>3357</v>
      </c>
      <c r="B1275" t="str">
        <f t="shared" si="19"/>
        <v>2.1.2.2.0502200282503</v>
      </c>
      <c r="C1275" s="40" t="str">
        <f>_xlfn.XLOOKUP(A1275,ctas[Tipo Empleado],ctas[cta])</f>
        <v>2.1.2.2.05</v>
      </c>
      <c r="D1275" s="4" t="s">
        <v>3184</v>
      </c>
      <c r="E1275" t="s">
        <v>2036</v>
      </c>
      <c r="F1275" t="s">
        <v>1101</v>
      </c>
      <c r="G1275" t="s">
        <v>1163</v>
      </c>
      <c r="H1275" t="s">
        <v>1748</v>
      </c>
      <c r="I1275" t="s">
        <v>3372</v>
      </c>
      <c r="J1275" t="s">
        <v>3357</v>
      </c>
      <c r="K1275" t="s">
        <v>3414</v>
      </c>
    </row>
    <row r="1276" spans="1:11">
      <c r="A1276" t="s">
        <v>3357</v>
      </c>
      <c r="B1276" t="str">
        <f t="shared" si="19"/>
        <v>2.1.2.2.0502200354682</v>
      </c>
      <c r="C1276" s="40" t="str">
        <f>_xlfn.XLOOKUP(A1276,ctas[Tipo Empleado],ctas[cta])</f>
        <v>2.1.2.2.05</v>
      </c>
      <c r="D1276" s="4" t="s">
        <v>3232</v>
      </c>
      <c r="E1276" t="s">
        <v>1861</v>
      </c>
      <c r="F1276" t="s">
        <v>1101</v>
      </c>
      <c r="G1276" t="s">
        <v>1163</v>
      </c>
      <c r="H1276" t="s">
        <v>1748</v>
      </c>
      <c r="I1276" t="s">
        <v>3372</v>
      </c>
      <c r="J1276" t="s">
        <v>3357</v>
      </c>
      <c r="K1276" t="s">
        <v>3414</v>
      </c>
    </row>
    <row r="1277" spans="1:11">
      <c r="A1277" t="s">
        <v>3357</v>
      </c>
      <c r="B1277" t="str">
        <f t="shared" si="19"/>
        <v>2.1.2.2.0502700282193</v>
      </c>
      <c r="C1277" s="40" t="str">
        <f>_xlfn.XLOOKUP(A1277,ctas[Tipo Empleado],ctas[cta])</f>
        <v>2.1.2.2.05</v>
      </c>
      <c r="D1277" s="4" t="s">
        <v>3198</v>
      </c>
      <c r="E1277" t="s">
        <v>1104</v>
      </c>
      <c r="F1277" t="s">
        <v>1101</v>
      </c>
      <c r="G1277" t="s">
        <v>1163</v>
      </c>
      <c r="H1277" t="s">
        <v>1748</v>
      </c>
      <c r="I1277" t="s">
        <v>3372</v>
      </c>
      <c r="J1277" t="s">
        <v>3357</v>
      </c>
      <c r="K1277" t="s">
        <v>3414</v>
      </c>
    </row>
    <row r="1278" spans="1:11">
      <c r="A1278" t="s">
        <v>3357</v>
      </c>
      <c r="B1278" t="str">
        <f t="shared" si="19"/>
        <v>2.1.2.2.0502800626984</v>
      </c>
      <c r="C1278" s="40" t="str">
        <f>_xlfn.XLOOKUP(A1278,ctas[Tipo Empleado],ctas[cta])</f>
        <v>2.1.2.2.05</v>
      </c>
      <c r="D1278" s="4" t="s">
        <v>3279</v>
      </c>
      <c r="E1278" t="s">
        <v>1732</v>
      </c>
      <c r="F1278" t="s">
        <v>1101</v>
      </c>
      <c r="G1278" t="s">
        <v>1163</v>
      </c>
      <c r="H1278" t="s">
        <v>1748</v>
      </c>
      <c r="I1278" t="s">
        <v>3372</v>
      </c>
      <c r="J1278" t="s">
        <v>3357</v>
      </c>
      <c r="K1278" t="s">
        <v>3414</v>
      </c>
    </row>
    <row r="1279" spans="1:11">
      <c r="A1279" t="s">
        <v>3357</v>
      </c>
      <c r="B1279" t="str">
        <f t="shared" si="19"/>
        <v>2.1.2.2.0503701262747</v>
      </c>
      <c r="C1279" s="40" t="str">
        <f>_xlfn.XLOOKUP(A1279,ctas[Tipo Empleado],ctas[cta])</f>
        <v>2.1.2.2.05</v>
      </c>
      <c r="D1279" s="4" t="s">
        <v>3269</v>
      </c>
      <c r="E1279" t="s">
        <v>1865</v>
      </c>
      <c r="F1279" t="s">
        <v>1101</v>
      </c>
      <c r="G1279" t="s">
        <v>1163</v>
      </c>
      <c r="H1279" t="s">
        <v>1748</v>
      </c>
      <c r="I1279" t="s">
        <v>3372</v>
      </c>
      <c r="J1279" t="s">
        <v>3357</v>
      </c>
      <c r="K1279" t="s">
        <v>3414</v>
      </c>
    </row>
    <row r="1280" spans="1:11">
      <c r="A1280" t="s">
        <v>3357</v>
      </c>
      <c r="B1280" t="str">
        <f t="shared" si="19"/>
        <v>2.1.2.2.0504400255099</v>
      </c>
      <c r="C1280" s="40" t="str">
        <f>_xlfn.XLOOKUP(A1280,ctas[Tipo Empleado],ctas[cta])</f>
        <v>2.1.2.2.05</v>
      </c>
      <c r="D1280" s="4" t="s">
        <v>3301</v>
      </c>
      <c r="E1280" t="s">
        <v>1107</v>
      </c>
      <c r="F1280" t="s">
        <v>1101</v>
      </c>
      <c r="G1280" t="s">
        <v>357</v>
      </c>
      <c r="H1280" t="s">
        <v>1738</v>
      </c>
      <c r="I1280" t="s">
        <v>3372</v>
      </c>
      <c r="J1280" t="s">
        <v>3357</v>
      </c>
      <c r="K1280" t="s">
        <v>3414</v>
      </c>
    </row>
    <row r="1281" spans="1:11">
      <c r="A1281" t="s">
        <v>3357</v>
      </c>
      <c r="B1281" t="str">
        <f t="shared" si="19"/>
        <v>2.1.2.2.0504701208656</v>
      </c>
      <c r="C1281" s="40" t="str">
        <f>_xlfn.XLOOKUP(A1281,ctas[Tipo Empleado],ctas[cta])</f>
        <v>2.1.2.2.05</v>
      </c>
      <c r="D1281" s="4" t="s">
        <v>3192</v>
      </c>
      <c r="E1281" t="s">
        <v>1867</v>
      </c>
      <c r="F1281" t="s">
        <v>1101</v>
      </c>
      <c r="G1281" t="s">
        <v>1163</v>
      </c>
      <c r="H1281" t="s">
        <v>1748</v>
      </c>
      <c r="I1281" t="s">
        <v>3372</v>
      </c>
      <c r="J1281" t="s">
        <v>3357</v>
      </c>
      <c r="K1281" t="s">
        <v>3414</v>
      </c>
    </row>
    <row r="1282" spans="1:11">
      <c r="A1282" t="s">
        <v>3357</v>
      </c>
      <c r="B1282" t="str">
        <f t="shared" si="19"/>
        <v>2.1.2.2.0504900721715</v>
      </c>
      <c r="C1282" s="40" t="str">
        <f>_xlfn.XLOOKUP(A1282,ctas[Tipo Empleado],ctas[cta])</f>
        <v>2.1.2.2.05</v>
      </c>
      <c r="D1282" s="4" t="s">
        <v>3287</v>
      </c>
      <c r="E1282" t="s">
        <v>3286</v>
      </c>
      <c r="F1282" t="s">
        <v>1101</v>
      </c>
      <c r="G1282" t="s">
        <v>1163</v>
      </c>
      <c r="H1282" t="s">
        <v>1748</v>
      </c>
      <c r="I1282" t="s">
        <v>3372</v>
      </c>
      <c r="J1282" t="s">
        <v>3357</v>
      </c>
      <c r="K1282" t="s">
        <v>3414</v>
      </c>
    </row>
    <row r="1283" spans="1:11">
      <c r="A1283" t="s">
        <v>3357</v>
      </c>
      <c r="B1283" t="str">
        <f t="shared" ref="B1283:B1346" si="20">C1283&amp;D1283</f>
        <v>2.1.2.2.0504900803133</v>
      </c>
      <c r="C1283" s="40" t="str">
        <f>_xlfn.XLOOKUP(A1283,ctas[Tipo Empleado],ctas[cta])</f>
        <v>2.1.2.2.05</v>
      </c>
      <c r="D1283" s="4" t="s">
        <v>3164</v>
      </c>
      <c r="E1283" t="s">
        <v>1870</v>
      </c>
      <c r="F1283" t="s">
        <v>1101</v>
      </c>
      <c r="G1283" t="s">
        <v>1163</v>
      </c>
      <c r="H1283" t="s">
        <v>1748</v>
      </c>
      <c r="I1283" t="s">
        <v>3372</v>
      </c>
      <c r="J1283" t="s">
        <v>3357</v>
      </c>
      <c r="K1283" t="s">
        <v>3414</v>
      </c>
    </row>
    <row r="1284" spans="1:11">
      <c r="A1284" t="s">
        <v>3357</v>
      </c>
      <c r="B1284" t="str">
        <f t="shared" si="20"/>
        <v>2.1.2.2.0505200086782</v>
      </c>
      <c r="C1284" s="40" t="str">
        <f>_xlfn.XLOOKUP(A1284,ctas[Tipo Empleado],ctas[cta])</f>
        <v>2.1.2.2.05</v>
      </c>
      <c r="D1284" s="4" t="s">
        <v>3180</v>
      </c>
      <c r="E1284" t="s">
        <v>1871</v>
      </c>
      <c r="F1284" t="s">
        <v>1101</v>
      </c>
      <c r="G1284" t="s">
        <v>1163</v>
      </c>
      <c r="H1284" t="s">
        <v>1748</v>
      </c>
      <c r="I1284" t="s">
        <v>3372</v>
      </c>
      <c r="J1284" t="s">
        <v>3357</v>
      </c>
      <c r="K1284" t="s">
        <v>3414</v>
      </c>
    </row>
    <row r="1285" spans="1:11">
      <c r="A1285" t="s">
        <v>3357</v>
      </c>
      <c r="B1285" t="str">
        <f t="shared" si="20"/>
        <v>2.1.2.2.0506800045160</v>
      </c>
      <c r="C1285" s="40" t="str">
        <f>_xlfn.XLOOKUP(A1285,ctas[Tipo Empleado],ctas[cta])</f>
        <v>2.1.2.2.05</v>
      </c>
      <c r="D1285" s="4" t="s">
        <v>3391</v>
      </c>
      <c r="E1285" t="s">
        <v>3410</v>
      </c>
      <c r="F1285" t="s">
        <v>1101</v>
      </c>
      <c r="G1285" t="s">
        <v>1163</v>
      </c>
      <c r="H1285" t="s">
        <v>1748</v>
      </c>
      <c r="I1285" t="s">
        <v>3372</v>
      </c>
      <c r="J1285" t="s">
        <v>3357</v>
      </c>
      <c r="K1285" t="s">
        <v>3414</v>
      </c>
    </row>
    <row r="1286" spans="1:11">
      <c r="A1286" t="s">
        <v>3357</v>
      </c>
      <c r="B1286" t="str">
        <f t="shared" si="20"/>
        <v>2.1.2.2.0507500113613</v>
      </c>
      <c r="C1286" s="40" t="str">
        <f>_xlfn.XLOOKUP(A1286,ctas[Tipo Empleado],ctas[cta])</f>
        <v>2.1.2.2.05</v>
      </c>
      <c r="D1286" s="4" t="s">
        <v>3296</v>
      </c>
      <c r="E1286" t="s">
        <v>1217</v>
      </c>
      <c r="F1286" t="s">
        <v>1101</v>
      </c>
      <c r="G1286" t="s">
        <v>1163</v>
      </c>
      <c r="H1286" t="s">
        <v>1748</v>
      </c>
      <c r="I1286" t="s">
        <v>3372</v>
      </c>
      <c r="J1286" t="s">
        <v>3357</v>
      </c>
      <c r="K1286" t="s">
        <v>3414</v>
      </c>
    </row>
    <row r="1287" spans="1:11">
      <c r="A1287" t="s">
        <v>3357</v>
      </c>
      <c r="B1287" t="str">
        <f t="shared" si="20"/>
        <v>2.1.2.2.0507600224740</v>
      </c>
      <c r="C1287" s="40" t="str">
        <f>_xlfn.XLOOKUP(A1287,ctas[Tipo Empleado],ctas[cta])</f>
        <v>2.1.2.2.05</v>
      </c>
      <c r="D1287" s="4" t="s">
        <v>3225</v>
      </c>
      <c r="E1287" t="s">
        <v>3362</v>
      </c>
      <c r="F1287" t="s">
        <v>1101</v>
      </c>
      <c r="G1287" t="s">
        <v>1163</v>
      </c>
      <c r="H1287" t="s">
        <v>1748</v>
      </c>
      <c r="I1287" t="s">
        <v>3372</v>
      </c>
      <c r="J1287" t="s">
        <v>3357</v>
      </c>
      <c r="K1287" t="s">
        <v>3414</v>
      </c>
    </row>
    <row r="1288" spans="1:11">
      <c r="A1288" t="s">
        <v>3357</v>
      </c>
      <c r="B1288" t="str">
        <f t="shared" si="20"/>
        <v>2.1.2.2.0507800100401</v>
      </c>
      <c r="C1288" s="40" t="str">
        <f>_xlfn.XLOOKUP(A1288,ctas[Tipo Empleado],ctas[cta])</f>
        <v>2.1.2.2.05</v>
      </c>
      <c r="D1288" s="4" t="s">
        <v>3289</v>
      </c>
      <c r="E1288" t="s">
        <v>1872</v>
      </c>
      <c r="F1288" t="s">
        <v>1101</v>
      </c>
      <c r="G1288" t="s">
        <v>1163</v>
      </c>
      <c r="H1288" t="s">
        <v>1748</v>
      </c>
      <c r="I1288" t="s">
        <v>3372</v>
      </c>
      <c r="J1288" t="s">
        <v>3357</v>
      </c>
      <c r="K1288" t="s">
        <v>3414</v>
      </c>
    </row>
    <row r="1289" spans="1:11">
      <c r="A1289" t="s">
        <v>3357</v>
      </c>
      <c r="B1289" t="str">
        <f t="shared" si="20"/>
        <v>2.1.2.2.0507800142320</v>
      </c>
      <c r="C1289" s="40" t="str">
        <f>_xlfn.XLOOKUP(A1289,ctas[Tipo Empleado],ctas[cta])</f>
        <v>2.1.2.2.05</v>
      </c>
      <c r="D1289" s="4" t="s">
        <v>3185</v>
      </c>
      <c r="E1289" t="s">
        <v>1873</v>
      </c>
      <c r="F1289" t="s">
        <v>1101</v>
      </c>
      <c r="G1289" t="s">
        <v>1163</v>
      </c>
      <c r="H1289" t="s">
        <v>1748</v>
      </c>
      <c r="I1289" t="s">
        <v>3372</v>
      </c>
      <c r="J1289" t="s">
        <v>3357</v>
      </c>
      <c r="K1289" t="s">
        <v>3414</v>
      </c>
    </row>
    <row r="1290" spans="1:11">
      <c r="A1290" t="s">
        <v>3357</v>
      </c>
      <c r="B1290" t="str">
        <f t="shared" si="20"/>
        <v>2.1.2.2.0508200165291</v>
      </c>
      <c r="C1290" s="40" t="str">
        <f>_xlfn.XLOOKUP(A1290,ctas[Tipo Empleado],ctas[cta])</f>
        <v>2.1.2.2.05</v>
      </c>
      <c r="D1290" s="4" t="s">
        <v>3285</v>
      </c>
      <c r="E1290" t="s">
        <v>1874</v>
      </c>
      <c r="F1290" t="s">
        <v>1101</v>
      </c>
      <c r="G1290" t="s">
        <v>1163</v>
      </c>
      <c r="H1290" t="s">
        <v>1748</v>
      </c>
      <c r="I1290" t="s">
        <v>3372</v>
      </c>
      <c r="J1290" t="s">
        <v>3357</v>
      </c>
      <c r="K1290" t="s">
        <v>3414</v>
      </c>
    </row>
    <row r="1291" spans="1:11">
      <c r="A1291" t="s">
        <v>3357</v>
      </c>
      <c r="B1291" t="str">
        <f t="shared" si="20"/>
        <v>2.1.2.2.0508300017228</v>
      </c>
      <c r="C1291" s="40" t="str">
        <f>_xlfn.XLOOKUP(A1291,ctas[Tipo Empleado],ctas[cta])</f>
        <v>2.1.2.2.05</v>
      </c>
      <c r="D1291" s="4" t="s">
        <v>3281</v>
      </c>
      <c r="E1291" t="s">
        <v>1875</v>
      </c>
      <c r="F1291" t="s">
        <v>1101</v>
      </c>
      <c r="G1291" t="s">
        <v>1163</v>
      </c>
      <c r="H1291" t="s">
        <v>1748</v>
      </c>
      <c r="I1291" t="s">
        <v>3372</v>
      </c>
      <c r="J1291" t="s">
        <v>3357</v>
      </c>
      <c r="K1291" t="s">
        <v>3414</v>
      </c>
    </row>
    <row r="1292" spans="1:11">
      <c r="A1292" t="s">
        <v>3357</v>
      </c>
      <c r="B1292" t="str">
        <f t="shared" si="20"/>
        <v>2.1.2.2.0508300037127</v>
      </c>
      <c r="C1292" s="40" t="str">
        <f>_xlfn.XLOOKUP(A1292,ctas[Tipo Empleado],ctas[cta])</f>
        <v>2.1.2.2.05</v>
      </c>
      <c r="D1292" s="4" t="s">
        <v>3226</v>
      </c>
      <c r="E1292" t="s">
        <v>1651</v>
      </c>
      <c r="F1292" t="s">
        <v>1101</v>
      </c>
      <c r="G1292" t="s">
        <v>1163</v>
      </c>
      <c r="H1292" t="s">
        <v>1748</v>
      </c>
      <c r="I1292" t="s">
        <v>3372</v>
      </c>
      <c r="J1292" t="s">
        <v>3357</v>
      </c>
      <c r="K1292" t="s">
        <v>3414</v>
      </c>
    </row>
    <row r="1293" spans="1:11">
      <c r="A1293" t="s">
        <v>3357</v>
      </c>
      <c r="B1293" t="str">
        <f t="shared" si="20"/>
        <v>2.1.2.2.0508300048058</v>
      </c>
      <c r="C1293" s="40" t="str">
        <f>_xlfn.XLOOKUP(A1293,ctas[Tipo Empleado],ctas[cta])</f>
        <v>2.1.2.2.05</v>
      </c>
      <c r="D1293" s="4" t="s">
        <v>3191</v>
      </c>
      <c r="E1293" t="s">
        <v>1983</v>
      </c>
      <c r="F1293" t="s">
        <v>1101</v>
      </c>
      <c r="G1293" t="s">
        <v>1163</v>
      </c>
      <c r="H1293" t="s">
        <v>1748</v>
      </c>
      <c r="I1293" t="s">
        <v>3372</v>
      </c>
      <c r="J1293" t="s">
        <v>3357</v>
      </c>
      <c r="K1293" t="s">
        <v>3414</v>
      </c>
    </row>
    <row r="1294" spans="1:11">
      <c r="A1294" t="s">
        <v>3357</v>
      </c>
      <c r="B1294" t="str">
        <f t="shared" si="20"/>
        <v>2.1.2.2.0508400153477</v>
      </c>
      <c r="C1294" s="40" t="str">
        <f>_xlfn.XLOOKUP(A1294,ctas[Tipo Empleado],ctas[cta])</f>
        <v>2.1.2.2.05</v>
      </c>
      <c r="D1294" s="4" t="s">
        <v>3218</v>
      </c>
      <c r="E1294" t="s">
        <v>1190</v>
      </c>
      <c r="F1294" t="s">
        <v>1101</v>
      </c>
      <c r="G1294" t="s">
        <v>1163</v>
      </c>
      <c r="H1294" t="s">
        <v>1748</v>
      </c>
      <c r="I1294" t="s">
        <v>3372</v>
      </c>
      <c r="J1294" t="s">
        <v>3357</v>
      </c>
      <c r="K1294" t="s">
        <v>3414</v>
      </c>
    </row>
    <row r="1295" spans="1:11">
      <c r="A1295" t="s">
        <v>3357</v>
      </c>
      <c r="B1295" t="str">
        <f t="shared" si="20"/>
        <v>2.1.2.2.0509300679959</v>
      </c>
      <c r="C1295" s="40" t="str">
        <f>_xlfn.XLOOKUP(A1295,ctas[Tipo Empleado],ctas[cta])</f>
        <v>2.1.2.2.05</v>
      </c>
      <c r="D1295" s="4" t="s">
        <v>3257</v>
      </c>
      <c r="E1295" t="s">
        <v>1158</v>
      </c>
      <c r="F1295" t="s">
        <v>1101</v>
      </c>
      <c r="G1295" t="s">
        <v>1163</v>
      </c>
      <c r="H1295" t="s">
        <v>1748</v>
      </c>
      <c r="I1295" t="s">
        <v>3373</v>
      </c>
      <c r="J1295" t="s">
        <v>3357</v>
      </c>
      <c r="K1295" t="s">
        <v>3414</v>
      </c>
    </row>
    <row r="1296" spans="1:11">
      <c r="A1296" t="s">
        <v>3357</v>
      </c>
      <c r="B1296" t="str">
        <f t="shared" si="20"/>
        <v>2.1.2.2.0509300784361</v>
      </c>
      <c r="C1296" s="40" t="str">
        <f>_xlfn.XLOOKUP(A1296,ctas[Tipo Empleado],ctas[cta])</f>
        <v>2.1.2.2.05</v>
      </c>
      <c r="D1296" s="4" t="s">
        <v>3183</v>
      </c>
      <c r="E1296" t="s">
        <v>2169</v>
      </c>
      <c r="F1296" t="s">
        <v>1101</v>
      </c>
      <c r="G1296" t="s">
        <v>1163</v>
      </c>
      <c r="H1296" t="s">
        <v>1748</v>
      </c>
      <c r="I1296" t="s">
        <v>3372</v>
      </c>
      <c r="J1296" t="s">
        <v>3357</v>
      </c>
      <c r="K1296" t="s">
        <v>3414</v>
      </c>
    </row>
    <row r="1297" spans="1:11">
      <c r="A1297" t="s">
        <v>3357</v>
      </c>
      <c r="B1297" t="str">
        <f t="shared" si="20"/>
        <v>2.1.2.2.0511000050192</v>
      </c>
      <c r="C1297" s="40" t="str">
        <f>_xlfn.XLOOKUP(A1297,ctas[Tipo Empleado],ctas[cta])</f>
        <v>2.1.2.2.05</v>
      </c>
      <c r="D1297" s="4" t="s">
        <v>3294</v>
      </c>
      <c r="E1297" t="s">
        <v>1876</v>
      </c>
      <c r="F1297" t="s">
        <v>1101</v>
      </c>
      <c r="G1297" t="s">
        <v>1163</v>
      </c>
      <c r="H1297" t="s">
        <v>1748</v>
      </c>
      <c r="I1297" t="s">
        <v>3372</v>
      </c>
      <c r="J1297" t="s">
        <v>3357</v>
      </c>
      <c r="K1297" t="s">
        <v>3414</v>
      </c>
    </row>
    <row r="1298" spans="1:11">
      <c r="A1298" t="s">
        <v>3357</v>
      </c>
      <c r="B1298" t="str">
        <f t="shared" si="20"/>
        <v>2.1.2.2.0511000065497</v>
      </c>
      <c r="C1298" s="40" t="str">
        <f>_xlfn.XLOOKUP(A1298,ctas[Tipo Empleado],ctas[cta])</f>
        <v>2.1.2.2.05</v>
      </c>
      <c r="D1298" s="4" t="s">
        <v>3277</v>
      </c>
      <c r="E1298" t="s">
        <v>1877</v>
      </c>
      <c r="F1298" t="s">
        <v>1101</v>
      </c>
      <c r="G1298" t="s">
        <v>1163</v>
      </c>
      <c r="H1298" t="s">
        <v>1748</v>
      </c>
      <c r="I1298" t="s">
        <v>3372</v>
      </c>
      <c r="J1298" t="s">
        <v>3357</v>
      </c>
      <c r="K1298" t="s">
        <v>3414</v>
      </c>
    </row>
    <row r="1299" spans="1:11">
      <c r="A1299" t="s">
        <v>3357</v>
      </c>
      <c r="B1299" t="str">
        <f t="shared" si="20"/>
        <v>2.1.2.2.0511800071455</v>
      </c>
      <c r="C1299" s="40" t="str">
        <f>_xlfn.XLOOKUP(A1299,ctas[Tipo Empleado],ctas[cta])</f>
        <v>2.1.2.2.05</v>
      </c>
      <c r="D1299" s="4" t="s">
        <v>3282</v>
      </c>
      <c r="E1299" t="s">
        <v>1878</v>
      </c>
      <c r="F1299" t="s">
        <v>1101</v>
      </c>
      <c r="G1299" t="s">
        <v>1163</v>
      </c>
      <c r="H1299" t="s">
        <v>1748</v>
      </c>
      <c r="I1299" t="s">
        <v>3372</v>
      </c>
      <c r="J1299" t="s">
        <v>3357</v>
      </c>
      <c r="K1299" t="s">
        <v>3414</v>
      </c>
    </row>
    <row r="1300" spans="1:11">
      <c r="A1300" t="s">
        <v>3357</v>
      </c>
      <c r="B1300" t="str">
        <f t="shared" si="20"/>
        <v>2.1.2.2.0513000006174</v>
      </c>
      <c r="C1300" s="40" t="str">
        <f>_xlfn.XLOOKUP(A1300,ctas[Tipo Empleado],ctas[cta])</f>
        <v>2.1.2.2.05</v>
      </c>
      <c r="D1300" s="4" t="s">
        <v>3392</v>
      </c>
      <c r="E1300" t="s">
        <v>3411</v>
      </c>
      <c r="F1300" t="s">
        <v>1101</v>
      </c>
      <c r="G1300" t="s">
        <v>1163</v>
      </c>
      <c r="H1300" t="s">
        <v>1748</v>
      </c>
      <c r="I1300" t="s">
        <v>3372</v>
      </c>
      <c r="J1300" t="s">
        <v>3357</v>
      </c>
      <c r="K1300" t="s">
        <v>3414</v>
      </c>
    </row>
    <row r="1301" spans="1:11">
      <c r="A1301" t="s">
        <v>3357</v>
      </c>
      <c r="B1301" t="str">
        <f t="shared" si="20"/>
        <v>2.1.2.2.0513100001182</v>
      </c>
      <c r="C1301" s="40" t="str">
        <f>_xlfn.XLOOKUP(A1301,ctas[Tipo Empleado],ctas[cta])</f>
        <v>2.1.2.2.05</v>
      </c>
      <c r="D1301" s="4" t="s">
        <v>3151</v>
      </c>
      <c r="E1301" t="s">
        <v>1980</v>
      </c>
      <c r="F1301" t="s">
        <v>1101</v>
      </c>
      <c r="G1301" t="s">
        <v>1163</v>
      </c>
      <c r="H1301" t="s">
        <v>1748</v>
      </c>
      <c r="I1301" t="s">
        <v>3372</v>
      </c>
      <c r="J1301" t="s">
        <v>3357</v>
      </c>
      <c r="K1301" t="s">
        <v>3414</v>
      </c>
    </row>
    <row r="1302" spans="1:11">
      <c r="A1302" t="s">
        <v>3357</v>
      </c>
      <c r="B1302" t="str">
        <f t="shared" si="20"/>
        <v>2.1.2.2.0515500016819</v>
      </c>
      <c r="C1302" s="40" t="str">
        <f>_xlfn.XLOOKUP(A1302,ctas[Tipo Empleado],ctas[cta])</f>
        <v>2.1.2.2.05</v>
      </c>
      <c r="D1302" s="4" t="s">
        <v>3278</v>
      </c>
      <c r="E1302" t="s">
        <v>1362</v>
      </c>
      <c r="F1302" t="s">
        <v>1101</v>
      </c>
      <c r="G1302" t="s">
        <v>1163</v>
      </c>
      <c r="H1302" t="s">
        <v>1748</v>
      </c>
      <c r="I1302" t="s">
        <v>3372</v>
      </c>
      <c r="J1302" t="s">
        <v>3357</v>
      </c>
      <c r="K1302" t="s">
        <v>3414</v>
      </c>
    </row>
    <row r="1303" spans="1:11">
      <c r="A1303" t="s">
        <v>3357</v>
      </c>
      <c r="B1303" t="str">
        <f t="shared" si="20"/>
        <v>2.1.2.2.0522300193764</v>
      </c>
      <c r="C1303" s="40" t="str">
        <f>_xlfn.XLOOKUP(A1303,ctas[Tipo Empleado],ctas[cta])</f>
        <v>2.1.2.2.05</v>
      </c>
      <c r="D1303" s="4" t="s">
        <v>3230</v>
      </c>
      <c r="E1303" t="s">
        <v>3229</v>
      </c>
      <c r="F1303" t="s">
        <v>1101</v>
      </c>
      <c r="G1303" t="s">
        <v>1163</v>
      </c>
      <c r="H1303" t="s">
        <v>1748</v>
      </c>
      <c r="I1303" t="s">
        <v>3372</v>
      </c>
      <c r="J1303" t="s">
        <v>3357</v>
      </c>
      <c r="K1303" t="s">
        <v>3414</v>
      </c>
    </row>
    <row r="1304" spans="1:11">
      <c r="A1304" t="s">
        <v>3357</v>
      </c>
      <c r="B1304" t="str">
        <f t="shared" si="20"/>
        <v>2.1.2.2.0522300419904</v>
      </c>
      <c r="C1304" s="40" t="str">
        <f>_xlfn.XLOOKUP(A1304,ctas[Tipo Empleado],ctas[cta])</f>
        <v>2.1.2.2.05</v>
      </c>
      <c r="D1304" s="4" t="s">
        <v>3181</v>
      </c>
      <c r="E1304" t="s">
        <v>1880</v>
      </c>
      <c r="F1304" t="s">
        <v>1101</v>
      </c>
      <c r="G1304" t="s">
        <v>1163</v>
      </c>
      <c r="H1304" t="s">
        <v>1748</v>
      </c>
      <c r="I1304" t="s">
        <v>3372</v>
      </c>
      <c r="J1304" t="s">
        <v>3357</v>
      </c>
      <c r="K1304" t="s">
        <v>3414</v>
      </c>
    </row>
    <row r="1305" spans="1:11">
      <c r="A1305" t="s">
        <v>3357</v>
      </c>
      <c r="B1305" t="str">
        <f t="shared" si="20"/>
        <v>2.1.2.2.0522300619842</v>
      </c>
      <c r="C1305" s="40" t="str">
        <f>_xlfn.XLOOKUP(A1305,ctas[Tipo Empleado],ctas[cta])</f>
        <v>2.1.2.2.05</v>
      </c>
      <c r="D1305" s="4" t="s">
        <v>3249</v>
      </c>
      <c r="E1305" t="s">
        <v>2037</v>
      </c>
      <c r="F1305" t="s">
        <v>1101</v>
      </c>
      <c r="G1305" t="s">
        <v>1163</v>
      </c>
      <c r="H1305" t="s">
        <v>1748</v>
      </c>
      <c r="I1305" t="s">
        <v>3372</v>
      </c>
      <c r="J1305" t="s">
        <v>3357</v>
      </c>
      <c r="K1305" t="s">
        <v>3414</v>
      </c>
    </row>
    <row r="1306" spans="1:11">
      <c r="A1306" t="s">
        <v>3357</v>
      </c>
      <c r="B1306" t="str">
        <f t="shared" si="20"/>
        <v>2.1.2.2.0522300642661</v>
      </c>
      <c r="C1306" s="40" t="str">
        <f>_xlfn.XLOOKUP(A1306,ctas[Tipo Empleado],ctas[cta])</f>
        <v>2.1.2.2.05</v>
      </c>
      <c r="D1306" s="4" t="s">
        <v>3262</v>
      </c>
      <c r="E1306" t="s">
        <v>1881</v>
      </c>
      <c r="F1306" t="s">
        <v>1101</v>
      </c>
      <c r="G1306" t="s">
        <v>1163</v>
      </c>
      <c r="H1306" t="s">
        <v>1748</v>
      </c>
      <c r="I1306" t="s">
        <v>3372</v>
      </c>
      <c r="J1306" t="s">
        <v>3357</v>
      </c>
      <c r="K1306" t="s">
        <v>3414</v>
      </c>
    </row>
    <row r="1307" spans="1:11">
      <c r="A1307" t="s">
        <v>3357</v>
      </c>
      <c r="B1307" t="str">
        <f t="shared" si="20"/>
        <v>2.1.2.2.0522301150565</v>
      </c>
      <c r="C1307" s="40" t="str">
        <f>_xlfn.XLOOKUP(A1307,ctas[Tipo Empleado],ctas[cta])</f>
        <v>2.1.2.2.05</v>
      </c>
      <c r="D1307" s="4" t="s">
        <v>3273</v>
      </c>
      <c r="E1307" t="s">
        <v>1882</v>
      </c>
      <c r="F1307" t="s">
        <v>1101</v>
      </c>
      <c r="G1307" t="s">
        <v>1163</v>
      </c>
      <c r="H1307" t="s">
        <v>1748</v>
      </c>
      <c r="I1307" t="s">
        <v>3373</v>
      </c>
      <c r="J1307" t="s">
        <v>3357</v>
      </c>
      <c r="K1307" t="s">
        <v>3414</v>
      </c>
    </row>
    <row r="1308" spans="1:11">
      <c r="A1308" t="s">
        <v>3357</v>
      </c>
      <c r="B1308" t="str">
        <f t="shared" si="20"/>
        <v>2.1.2.2.0522301284620</v>
      </c>
      <c r="C1308" s="40" t="str">
        <f>_xlfn.XLOOKUP(A1308,ctas[Tipo Empleado],ctas[cta])</f>
        <v>2.1.2.2.05</v>
      </c>
      <c r="D1308" s="4" t="s">
        <v>3270</v>
      </c>
      <c r="E1308" t="s">
        <v>1220</v>
      </c>
      <c r="F1308" t="s">
        <v>1101</v>
      </c>
      <c r="G1308" t="s">
        <v>1163</v>
      </c>
      <c r="H1308" t="s">
        <v>1748</v>
      </c>
      <c r="I1308" t="s">
        <v>3373</v>
      </c>
      <c r="J1308" t="s">
        <v>3357</v>
      </c>
      <c r="K1308" t="s">
        <v>3414</v>
      </c>
    </row>
    <row r="1309" spans="1:11">
      <c r="A1309" t="s">
        <v>3357</v>
      </c>
      <c r="B1309" t="str">
        <f t="shared" si="20"/>
        <v>2.1.2.2.0522301447227</v>
      </c>
      <c r="C1309" s="40" t="str">
        <f>_xlfn.XLOOKUP(A1309,ctas[Tipo Empleado],ctas[cta])</f>
        <v>2.1.2.2.05</v>
      </c>
      <c r="D1309" s="4" t="s">
        <v>3239</v>
      </c>
      <c r="E1309" t="s">
        <v>1884</v>
      </c>
      <c r="F1309" t="s">
        <v>1101</v>
      </c>
      <c r="G1309" t="s">
        <v>1163</v>
      </c>
      <c r="H1309" t="s">
        <v>1748</v>
      </c>
      <c r="I1309" t="s">
        <v>3372</v>
      </c>
      <c r="J1309" t="s">
        <v>3357</v>
      </c>
      <c r="K1309" t="s">
        <v>3414</v>
      </c>
    </row>
    <row r="1310" spans="1:11">
      <c r="A1310" t="s">
        <v>3357</v>
      </c>
      <c r="B1310" t="str">
        <f t="shared" si="20"/>
        <v>2.1.2.2.0522301629014</v>
      </c>
      <c r="C1310" s="40" t="str">
        <f>_xlfn.XLOOKUP(A1310,ctas[Tipo Empleado],ctas[cta])</f>
        <v>2.1.2.2.05</v>
      </c>
      <c r="D1310" s="4" t="s">
        <v>3297</v>
      </c>
      <c r="E1310" t="s">
        <v>1885</v>
      </c>
      <c r="F1310" t="s">
        <v>1101</v>
      </c>
      <c r="G1310" t="s">
        <v>1163</v>
      </c>
      <c r="H1310" t="s">
        <v>1748</v>
      </c>
      <c r="I1310" t="s">
        <v>3372</v>
      </c>
      <c r="J1310" t="s">
        <v>3357</v>
      </c>
      <c r="K1310" t="s">
        <v>3414</v>
      </c>
    </row>
    <row r="1311" spans="1:11">
      <c r="A1311" t="s">
        <v>3357</v>
      </c>
      <c r="B1311" t="str">
        <f t="shared" si="20"/>
        <v>2.1.2.2.0522301699298</v>
      </c>
      <c r="C1311" s="40" t="str">
        <f>_xlfn.XLOOKUP(A1311,ctas[Tipo Empleado],ctas[cta])</f>
        <v>2.1.2.2.05</v>
      </c>
      <c r="D1311" s="4" t="s">
        <v>3152</v>
      </c>
      <c r="E1311" t="s">
        <v>1886</v>
      </c>
      <c r="F1311" t="s">
        <v>1101</v>
      </c>
      <c r="G1311" t="s">
        <v>1163</v>
      </c>
      <c r="H1311" t="s">
        <v>1748</v>
      </c>
      <c r="I1311" t="s">
        <v>3372</v>
      </c>
      <c r="J1311" t="s">
        <v>3357</v>
      </c>
      <c r="K1311" t="s">
        <v>3414</v>
      </c>
    </row>
    <row r="1312" spans="1:11">
      <c r="A1312" t="s">
        <v>3357</v>
      </c>
      <c r="B1312" t="str">
        <f t="shared" si="20"/>
        <v>2.1.2.2.0522400377549</v>
      </c>
      <c r="C1312" s="40" t="str">
        <f>_xlfn.XLOOKUP(A1312,ctas[Tipo Empleado],ctas[cta])</f>
        <v>2.1.2.2.05</v>
      </c>
      <c r="D1312" s="4" t="s">
        <v>3271</v>
      </c>
      <c r="E1312" t="s">
        <v>1887</v>
      </c>
      <c r="F1312" t="s">
        <v>1101</v>
      </c>
      <c r="G1312" t="s">
        <v>1163</v>
      </c>
      <c r="H1312" t="s">
        <v>1748</v>
      </c>
      <c r="I1312" t="s">
        <v>3372</v>
      </c>
      <c r="J1312" t="s">
        <v>3357</v>
      </c>
      <c r="K1312" t="s">
        <v>3414</v>
      </c>
    </row>
    <row r="1313" spans="1:11">
      <c r="A1313" t="s">
        <v>3357</v>
      </c>
      <c r="B1313" t="str">
        <f t="shared" si="20"/>
        <v>2.1.2.2.0522500053636</v>
      </c>
      <c r="C1313" s="40" t="str">
        <f>_xlfn.XLOOKUP(A1313,ctas[Tipo Empleado],ctas[cta])</f>
        <v>2.1.2.2.05</v>
      </c>
      <c r="D1313" s="4" t="s">
        <v>3293</v>
      </c>
      <c r="E1313" t="s">
        <v>1218</v>
      </c>
      <c r="F1313" t="s">
        <v>1101</v>
      </c>
      <c r="G1313" t="s">
        <v>1163</v>
      </c>
      <c r="H1313" t="s">
        <v>1748</v>
      </c>
      <c r="I1313" t="s">
        <v>3372</v>
      </c>
      <c r="J1313" t="s">
        <v>3357</v>
      </c>
      <c r="K1313" t="s">
        <v>3414</v>
      </c>
    </row>
    <row r="1314" spans="1:11">
      <c r="A1314" t="s">
        <v>3357</v>
      </c>
      <c r="B1314" t="str">
        <f t="shared" si="20"/>
        <v>2.1.2.2.0522500056415</v>
      </c>
      <c r="C1314" s="40" t="str">
        <f>_xlfn.XLOOKUP(A1314,ctas[Tipo Empleado],ctas[cta])</f>
        <v>2.1.2.2.05</v>
      </c>
      <c r="D1314" s="4" t="s">
        <v>3254</v>
      </c>
      <c r="E1314" t="s">
        <v>1888</v>
      </c>
      <c r="F1314" t="s">
        <v>1101</v>
      </c>
      <c r="G1314" t="s">
        <v>1163</v>
      </c>
      <c r="H1314" t="s">
        <v>1748</v>
      </c>
      <c r="I1314" t="s">
        <v>3372</v>
      </c>
      <c r="J1314" t="s">
        <v>3357</v>
      </c>
      <c r="K1314" t="s">
        <v>3414</v>
      </c>
    </row>
    <row r="1315" spans="1:11">
      <c r="A1315" t="s">
        <v>3357</v>
      </c>
      <c r="B1315" t="str">
        <f t="shared" si="20"/>
        <v>2.1.2.2.0522500102615</v>
      </c>
      <c r="C1315" s="40" t="str">
        <f>_xlfn.XLOOKUP(A1315,ctas[Tipo Empleado],ctas[cta])</f>
        <v>2.1.2.2.05</v>
      </c>
      <c r="D1315" s="4" t="s">
        <v>3244</v>
      </c>
      <c r="E1315" t="s">
        <v>1889</v>
      </c>
      <c r="F1315" t="s">
        <v>1101</v>
      </c>
      <c r="G1315" t="s">
        <v>1163</v>
      </c>
      <c r="H1315" t="s">
        <v>1748</v>
      </c>
      <c r="I1315" t="s">
        <v>3372</v>
      </c>
      <c r="J1315" t="s">
        <v>3357</v>
      </c>
      <c r="K1315" t="s">
        <v>3414</v>
      </c>
    </row>
    <row r="1316" spans="1:11">
      <c r="A1316" t="s">
        <v>3357</v>
      </c>
      <c r="B1316" t="str">
        <f t="shared" si="20"/>
        <v>2.1.2.2.0522500146729</v>
      </c>
      <c r="C1316" s="40" t="str">
        <f>_xlfn.XLOOKUP(A1316,ctas[Tipo Empleado],ctas[cta])</f>
        <v>2.1.2.2.05</v>
      </c>
      <c r="D1316" s="4" t="s">
        <v>3168</v>
      </c>
      <c r="E1316" t="s">
        <v>1890</v>
      </c>
      <c r="F1316" t="s">
        <v>1101</v>
      </c>
      <c r="G1316" t="s">
        <v>1163</v>
      </c>
      <c r="H1316" t="s">
        <v>1748</v>
      </c>
      <c r="I1316" t="s">
        <v>3372</v>
      </c>
      <c r="J1316" t="s">
        <v>3357</v>
      </c>
      <c r="K1316" t="s">
        <v>3414</v>
      </c>
    </row>
    <row r="1317" spans="1:11">
      <c r="A1317" t="s">
        <v>3357</v>
      </c>
      <c r="B1317" t="str">
        <f t="shared" si="20"/>
        <v>2.1.2.2.0522500595487</v>
      </c>
      <c r="C1317" s="40" t="str">
        <f>_xlfn.XLOOKUP(A1317,ctas[Tipo Empleado],ctas[cta])</f>
        <v>2.1.2.2.05</v>
      </c>
      <c r="D1317" s="4" t="s">
        <v>3217</v>
      </c>
      <c r="E1317" t="s">
        <v>1892</v>
      </c>
      <c r="F1317" t="s">
        <v>1101</v>
      </c>
      <c r="G1317" t="s">
        <v>1163</v>
      </c>
      <c r="H1317" t="s">
        <v>1748</v>
      </c>
      <c r="I1317" t="s">
        <v>3372</v>
      </c>
      <c r="J1317" t="s">
        <v>3357</v>
      </c>
      <c r="K1317" t="s">
        <v>3414</v>
      </c>
    </row>
    <row r="1318" spans="1:11">
      <c r="A1318" t="s">
        <v>3357</v>
      </c>
      <c r="B1318" t="str">
        <f t="shared" si="20"/>
        <v>2.1.2.2.0522700031176</v>
      </c>
      <c r="C1318" s="40" t="str">
        <f>_xlfn.XLOOKUP(A1318,ctas[Tipo Empleado],ctas[cta])</f>
        <v>2.1.2.2.05</v>
      </c>
      <c r="D1318" s="4" t="s">
        <v>3204</v>
      </c>
      <c r="E1318" t="s">
        <v>1893</v>
      </c>
      <c r="F1318" t="s">
        <v>1101</v>
      </c>
      <c r="G1318" t="s">
        <v>1163</v>
      </c>
      <c r="H1318" t="s">
        <v>1748</v>
      </c>
      <c r="I1318" t="s">
        <v>3373</v>
      </c>
      <c r="J1318" t="s">
        <v>3357</v>
      </c>
      <c r="K1318" t="s">
        <v>3414</v>
      </c>
    </row>
    <row r="1319" spans="1:11">
      <c r="A1319" t="s">
        <v>3357</v>
      </c>
      <c r="B1319" t="str">
        <f t="shared" si="20"/>
        <v>2.1.2.2.0522800005070</v>
      </c>
      <c r="C1319" s="40" t="str">
        <f>_xlfn.XLOOKUP(A1319,ctas[Tipo Empleado],ctas[cta])</f>
        <v>2.1.2.2.05</v>
      </c>
      <c r="D1319" s="4" t="s">
        <v>3177</v>
      </c>
      <c r="E1319" t="s">
        <v>1716</v>
      </c>
      <c r="F1319" t="s">
        <v>1101</v>
      </c>
      <c r="G1319" t="s">
        <v>1163</v>
      </c>
      <c r="H1319" t="s">
        <v>1748</v>
      </c>
      <c r="I1319" t="s">
        <v>3372</v>
      </c>
      <c r="J1319" t="s">
        <v>3357</v>
      </c>
      <c r="K1319" t="s">
        <v>3414</v>
      </c>
    </row>
    <row r="1320" spans="1:11">
      <c r="A1320" t="s">
        <v>3357</v>
      </c>
      <c r="B1320" t="str">
        <f t="shared" si="20"/>
        <v>2.1.2.2.0540209081120</v>
      </c>
      <c r="C1320" s="40" t="str">
        <f>_xlfn.XLOOKUP(A1320,ctas[Tipo Empleado],ctas[cta])</f>
        <v>2.1.2.2.05</v>
      </c>
      <c r="D1320" s="4" t="s">
        <v>3298</v>
      </c>
      <c r="E1320" t="s">
        <v>1896</v>
      </c>
      <c r="F1320" t="s">
        <v>1101</v>
      </c>
      <c r="G1320" t="s">
        <v>1163</v>
      </c>
      <c r="H1320" t="s">
        <v>1748</v>
      </c>
      <c r="I1320" t="s">
        <v>3372</v>
      </c>
      <c r="J1320" t="s">
        <v>3357</v>
      </c>
      <c r="K1320" t="s">
        <v>3414</v>
      </c>
    </row>
    <row r="1321" spans="1:11">
      <c r="A1321" t="s">
        <v>3357</v>
      </c>
      <c r="B1321" t="str">
        <f t="shared" si="20"/>
        <v>2.1.2.2.0540213483874</v>
      </c>
      <c r="C1321" s="40" t="str">
        <f>_xlfn.XLOOKUP(A1321,ctas[Tipo Empleado],ctas[cta])</f>
        <v>2.1.2.2.05</v>
      </c>
      <c r="D1321" s="4" t="s">
        <v>3193</v>
      </c>
      <c r="E1321" t="s">
        <v>1898</v>
      </c>
      <c r="F1321" t="s">
        <v>1101</v>
      </c>
      <c r="G1321" t="s">
        <v>1163</v>
      </c>
      <c r="H1321" t="s">
        <v>1748</v>
      </c>
      <c r="I1321" t="s">
        <v>3372</v>
      </c>
      <c r="J1321" t="s">
        <v>3357</v>
      </c>
      <c r="K1321" t="s">
        <v>3414</v>
      </c>
    </row>
    <row r="1322" spans="1:11">
      <c r="A1322" t="s">
        <v>3357</v>
      </c>
      <c r="B1322" t="str">
        <f t="shared" si="20"/>
        <v>2.1.2.2.0540213536507</v>
      </c>
      <c r="C1322" s="40" t="str">
        <f>_xlfn.XLOOKUP(A1322,ctas[Tipo Empleado],ctas[cta])</f>
        <v>2.1.2.2.05</v>
      </c>
      <c r="D1322" s="4" t="s">
        <v>3216</v>
      </c>
      <c r="E1322" t="s">
        <v>1899</v>
      </c>
      <c r="F1322" t="s">
        <v>1101</v>
      </c>
      <c r="G1322" t="s">
        <v>1163</v>
      </c>
      <c r="H1322" t="s">
        <v>1748</v>
      </c>
      <c r="I1322" t="s">
        <v>3372</v>
      </c>
      <c r="J1322" t="s">
        <v>3357</v>
      </c>
      <c r="K1322" t="s">
        <v>3414</v>
      </c>
    </row>
    <row r="1323" spans="1:11">
      <c r="A1323" t="s">
        <v>3357</v>
      </c>
      <c r="B1323" t="str">
        <f t="shared" si="20"/>
        <v>2.1.2.2.0540213748516</v>
      </c>
      <c r="C1323" s="40" t="str">
        <f>_xlfn.XLOOKUP(A1323,ctas[Tipo Empleado],ctas[cta])</f>
        <v>2.1.2.2.05</v>
      </c>
      <c r="D1323" s="4" t="s">
        <v>3267</v>
      </c>
      <c r="E1323" t="s">
        <v>3266</v>
      </c>
      <c r="F1323" t="s">
        <v>1101</v>
      </c>
      <c r="G1323" t="s">
        <v>1163</v>
      </c>
      <c r="H1323" t="s">
        <v>1748</v>
      </c>
      <c r="I1323" t="s">
        <v>3372</v>
      </c>
      <c r="J1323" t="s">
        <v>3357</v>
      </c>
      <c r="K1323" t="s">
        <v>3414</v>
      </c>
    </row>
    <row r="1324" spans="1:11">
      <c r="A1324" t="s">
        <v>3357</v>
      </c>
      <c r="B1324" t="str">
        <f t="shared" si="20"/>
        <v>2.1.2.2.0540213931880</v>
      </c>
      <c r="C1324" s="40" t="str">
        <f>_xlfn.XLOOKUP(A1324,ctas[Tipo Empleado],ctas[cta])</f>
        <v>2.1.2.2.05</v>
      </c>
      <c r="D1324" s="4" t="s">
        <v>3393</v>
      </c>
      <c r="E1324" t="s">
        <v>3412</v>
      </c>
      <c r="F1324" t="s">
        <v>1101</v>
      </c>
      <c r="G1324" t="s">
        <v>1163</v>
      </c>
      <c r="H1324" t="s">
        <v>1748</v>
      </c>
      <c r="I1324" t="s">
        <v>3372</v>
      </c>
      <c r="J1324" t="s">
        <v>3357</v>
      </c>
      <c r="K1324" t="s">
        <v>3414</v>
      </c>
    </row>
    <row r="1325" spans="1:11">
      <c r="A1325" t="s">
        <v>3357</v>
      </c>
      <c r="B1325" t="str">
        <f t="shared" si="20"/>
        <v>2.1.2.2.0540214134740</v>
      </c>
      <c r="C1325" s="40" t="str">
        <f>_xlfn.XLOOKUP(A1325,ctas[Tipo Empleado],ctas[cta])</f>
        <v>2.1.2.2.05</v>
      </c>
      <c r="D1325" s="4" t="s">
        <v>3194</v>
      </c>
      <c r="E1325" t="s">
        <v>1900</v>
      </c>
      <c r="F1325" t="s">
        <v>1101</v>
      </c>
      <c r="G1325" t="s">
        <v>1163</v>
      </c>
      <c r="H1325" t="s">
        <v>1748</v>
      </c>
      <c r="I1325" t="s">
        <v>3372</v>
      </c>
      <c r="J1325" t="s">
        <v>3357</v>
      </c>
      <c r="K1325" t="s">
        <v>3414</v>
      </c>
    </row>
    <row r="1326" spans="1:11">
      <c r="A1326" t="s">
        <v>3357</v>
      </c>
      <c r="B1326" t="str">
        <f t="shared" si="20"/>
        <v>2.1.2.2.0540214163285</v>
      </c>
      <c r="C1326" s="40" t="str">
        <f>_xlfn.XLOOKUP(A1326,ctas[Tipo Empleado],ctas[cta])</f>
        <v>2.1.2.2.05</v>
      </c>
      <c r="D1326" s="4" t="s">
        <v>3242</v>
      </c>
      <c r="E1326" t="s">
        <v>1901</v>
      </c>
      <c r="F1326" t="s">
        <v>1101</v>
      </c>
      <c r="G1326" t="s">
        <v>1163</v>
      </c>
      <c r="H1326" t="s">
        <v>1748</v>
      </c>
      <c r="I1326" t="s">
        <v>3372</v>
      </c>
      <c r="J1326" t="s">
        <v>3357</v>
      </c>
      <c r="K1326" t="s">
        <v>3414</v>
      </c>
    </row>
    <row r="1327" spans="1:11">
      <c r="A1327" t="s">
        <v>3357</v>
      </c>
      <c r="B1327" t="str">
        <f t="shared" si="20"/>
        <v>2.1.2.2.0540220916056</v>
      </c>
      <c r="C1327" s="40" t="str">
        <f>_xlfn.XLOOKUP(A1327,ctas[Tipo Empleado],ctas[cta])</f>
        <v>2.1.2.2.05</v>
      </c>
      <c r="D1327" s="4" t="s">
        <v>3161</v>
      </c>
      <c r="E1327" t="s">
        <v>1982</v>
      </c>
      <c r="F1327" t="s">
        <v>1101</v>
      </c>
      <c r="G1327" t="s">
        <v>1163</v>
      </c>
      <c r="H1327" t="s">
        <v>1748</v>
      </c>
      <c r="I1327" t="s">
        <v>3372</v>
      </c>
      <c r="J1327" t="s">
        <v>3357</v>
      </c>
      <c r="K1327" t="s">
        <v>3414</v>
      </c>
    </row>
    <row r="1328" spans="1:11">
      <c r="A1328" t="s">
        <v>3357</v>
      </c>
      <c r="B1328" t="str">
        <f t="shared" si="20"/>
        <v>2.1.2.2.0540221404391</v>
      </c>
      <c r="C1328" s="40" t="str">
        <f>_xlfn.XLOOKUP(A1328,ctas[Tipo Empleado],ctas[cta])</f>
        <v>2.1.2.2.05</v>
      </c>
      <c r="D1328" s="4" t="s">
        <v>3201</v>
      </c>
      <c r="E1328" t="s">
        <v>1905</v>
      </c>
      <c r="F1328" t="s">
        <v>1101</v>
      </c>
      <c r="G1328" t="s">
        <v>1163</v>
      </c>
      <c r="H1328" t="s">
        <v>1748</v>
      </c>
      <c r="I1328" t="s">
        <v>3372</v>
      </c>
      <c r="J1328" t="s">
        <v>3357</v>
      </c>
      <c r="K1328" t="s">
        <v>3414</v>
      </c>
    </row>
    <row r="1329" spans="1:11">
      <c r="A1329" t="s">
        <v>3357</v>
      </c>
      <c r="B1329" t="str">
        <f t="shared" si="20"/>
        <v>2.1.2.2.0540221433093</v>
      </c>
      <c r="C1329" s="40" t="str">
        <f>_xlfn.XLOOKUP(A1329,ctas[Tipo Empleado],ctas[cta])</f>
        <v>2.1.2.2.05</v>
      </c>
      <c r="D1329" s="4" t="s">
        <v>3259</v>
      </c>
      <c r="E1329" t="s">
        <v>1906</v>
      </c>
      <c r="F1329" t="s">
        <v>1101</v>
      </c>
      <c r="G1329" t="s">
        <v>1163</v>
      </c>
      <c r="H1329" t="s">
        <v>1748</v>
      </c>
      <c r="I1329" t="s">
        <v>3372</v>
      </c>
      <c r="J1329" t="s">
        <v>3357</v>
      </c>
      <c r="K1329" t="s">
        <v>3414</v>
      </c>
    </row>
    <row r="1330" spans="1:11">
      <c r="A1330" t="s">
        <v>3357</v>
      </c>
      <c r="B1330" t="str">
        <f t="shared" si="20"/>
        <v>2.1.2.2.0540221455427</v>
      </c>
      <c r="C1330" s="40" t="str">
        <f>_xlfn.XLOOKUP(A1330,ctas[Tipo Empleado],ctas[cta])</f>
        <v>2.1.2.2.05</v>
      </c>
      <c r="D1330" s="4" t="s">
        <v>3280</v>
      </c>
      <c r="E1330" t="s">
        <v>1733</v>
      </c>
      <c r="F1330" t="s">
        <v>1101</v>
      </c>
      <c r="G1330" t="s">
        <v>1163</v>
      </c>
      <c r="H1330" t="s">
        <v>1748</v>
      </c>
      <c r="I1330" t="s">
        <v>3372</v>
      </c>
      <c r="J1330" t="s">
        <v>3357</v>
      </c>
      <c r="K1330" t="s">
        <v>3414</v>
      </c>
    </row>
    <row r="1331" spans="1:11">
      <c r="A1331" t="s">
        <v>3357</v>
      </c>
      <c r="B1331" t="str">
        <f t="shared" si="20"/>
        <v>2.1.2.2.0540221710003</v>
      </c>
      <c r="C1331" s="40" t="str">
        <f>_xlfn.XLOOKUP(A1331,ctas[Tipo Empleado],ctas[cta])</f>
        <v>2.1.2.2.05</v>
      </c>
      <c r="D1331" s="4" t="s">
        <v>3246</v>
      </c>
      <c r="E1331" t="s">
        <v>1907</v>
      </c>
      <c r="F1331" t="s">
        <v>1101</v>
      </c>
      <c r="G1331" t="s">
        <v>1163</v>
      </c>
      <c r="H1331" t="s">
        <v>1748</v>
      </c>
      <c r="I1331" t="s">
        <v>3372</v>
      </c>
      <c r="J1331" t="s">
        <v>3357</v>
      </c>
      <c r="K1331" t="s">
        <v>3414</v>
      </c>
    </row>
    <row r="1332" spans="1:11">
      <c r="A1332" t="s">
        <v>3357</v>
      </c>
      <c r="B1332" t="str">
        <f t="shared" si="20"/>
        <v>2.1.2.2.0540221828078</v>
      </c>
      <c r="C1332" s="40" t="str">
        <f>_xlfn.XLOOKUP(A1332,ctas[Tipo Empleado],ctas[cta])</f>
        <v>2.1.2.2.05</v>
      </c>
      <c r="D1332" s="4" t="s">
        <v>3197</v>
      </c>
      <c r="E1332" t="s">
        <v>1156</v>
      </c>
      <c r="F1332" t="s">
        <v>1101</v>
      </c>
      <c r="G1332" t="s">
        <v>1163</v>
      </c>
      <c r="H1332" t="s">
        <v>1748</v>
      </c>
      <c r="I1332" t="s">
        <v>3372</v>
      </c>
      <c r="J1332" t="s">
        <v>3357</v>
      </c>
      <c r="K1332" t="s">
        <v>3414</v>
      </c>
    </row>
    <row r="1333" spans="1:11">
      <c r="A1333" t="s">
        <v>3357</v>
      </c>
      <c r="B1333" t="str">
        <f t="shared" si="20"/>
        <v>2.1.2.2.0540222789097</v>
      </c>
      <c r="C1333" s="40" t="str">
        <f>_xlfn.XLOOKUP(A1333,ctas[Tipo Empleado],ctas[cta])</f>
        <v>2.1.2.2.05</v>
      </c>
      <c r="D1333" s="4" t="s">
        <v>3176</v>
      </c>
      <c r="E1333" t="s">
        <v>1908</v>
      </c>
      <c r="F1333" t="s">
        <v>1101</v>
      </c>
      <c r="G1333" t="s">
        <v>1163</v>
      </c>
      <c r="H1333" t="s">
        <v>1748</v>
      </c>
      <c r="I1333" t="s">
        <v>3373</v>
      </c>
      <c r="J1333" t="s">
        <v>3357</v>
      </c>
      <c r="K1333" t="s">
        <v>3414</v>
      </c>
    </row>
    <row r="1334" spans="1:11">
      <c r="A1334" t="s">
        <v>3357</v>
      </c>
      <c r="B1334" t="str">
        <f t="shared" si="20"/>
        <v>2.1.2.2.0540223025673</v>
      </c>
      <c r="C1334" s="40" t="str">
        <f>_xlfn.XLOOKUP(A1334,ctas[Tipo Empleado],ctas[cta])</f>
        <v>2.1.2.2.05</v>
      </c>
      <c r="D1334" s="4" t="s">
        <v>3174</v>
      </c>
      <c r="E1334" t="s">
        <v>1909</v>
      </c>
      <c r="F1334" t="s">
        <v>1101</v>
      </c>
      <c r="G1334" t="s">
        <v>1163</v>
      </c>
      <c r="H1334" t="s">
        <v>1748</v>
      </c>
      <c r="I1334" t="s">
        <v>3372</v>
      </c>
      <c r="J1334" t="s">
        <v>3357</v>
      </c>
      <c r="K1334" t="s">
        <v>3414</v>
      </c>
    </row>
    <row r="1335" spans="1:11">
      <c r="A1335" t="s">
        <v>3357</v>
      </c>
      <c r="B1335" t="str">
        <f t="shared" si="20"/>
        <v>2.1.2.2.0540223359650</v>
      </c>
      <c r="C1335" s="40" t="str">
        <f>_xlfn.XLOOKUP(A1335,ctas[Tipo Empleado],ctas[cta])</f>
        <v>2.1.2.2.05</v>
      </c>
      <c r="D1335" s="4" t="s">
        <v>3258</v>
      </c>
      <c r="E1335" t="s">
        <v>1985</v>
      </c>
      <c r="F1335" t="s">
        <v>1101</v>
      </c>
      <c r="G1335" t="s">
        <v>1163</v>
      </c>
      <c r="H1335" t="s">
        <v>1748</v>
      </c>
      <c r="I1335" t="s">
        <v>3372</v>
      </c>
      <c r="J1335" t="s">
        <v>3357</v>
      </c>
      <c r="K1335" t="s">
        <v>3414</v>
      </c>
    </row>
    <row r="1336" spans="1:11">
      <c r="A1336" t="s">
        <v>3357</v>
      </c>
      <c r="B1336" t="str">
        <f t="shared" si="20"/>
        <v>2.1.2.2.0540223532538</v>
      </c>
      <c r="C1336" s="40" t="str">
        <f>_xlfn.XLOOKUP(A1336,ctas[Tipo Empleado],ctas[cta])</f>
        <v>2.1.2.2.05</v>
      </c>
      <c r="D1336" s="4" t="s">
        <v>3236</v>
      </c>
      <c r="E1336" t="s">
        <v>1910</v>
      </c>
      <c r="F1336" t="s">
        <v>1101</v>
      </c>
      <c r="G1336" t="s">
        <v>1163</v>
      </c>
      <c r="H1336" t="s">
        <v>1748</v>
      </c>
      <c r="I1336" t="s">
        <v>3373</v>
      </c>
      <c r="J1336" t="s">
        <v>3357</v>
      </c>
      <c r="K1336" t="s">
        <v>3414</v>
      </c>
    </row>
    <row r="1337" spans="1:11">
      <c r="A1337" t="s">
        <v>3357</v>
      </c>
      <c r="B1337" t="str">
        <f t="shared" si="20"/>
        <v>2.1.2.2.0540223574993</v>
      </c>
      <c r="C1337" s="40" t="str">
        <f>_xlfn.XLOOKUP(A1337,ctas[Tipo Empleado],ctas[cta])</f>
        <v>2.1.2.2.05</v>
      </c>
      <c r="D1337" s="4" t="s">
        <v>3205</v>
      </c>
      <c r="E1337" t="s">
        <v>1911</v>
      </c>
      <c r="F1337" t="s">
        <v>1101</v>
      </c>
      <c r="G1337" t="s">
        <v>1163</v>
      </c>
      <c r="H1337" t="s">
        <v>1748</v>
      </c>
      <c r="I1337" t="s">
        <v>3373</v>
      </c>
      <c r="J1337" t="s">
        <v>3357</v>
      </c>
      <c r="K1337" t="s">
        <v>3414</v>
      </c>
    </row>
    <row r="1338" spans="1:11">
      <c r="A1338" t="s">
        <v>3357</v>
      </c>
      <c r="B1338" t="str">
        <f t="shared" si="20"/>
        <v>2.1.2.2.0540223844552</v>
      </c>
      <c r="C1338" s="40" t="str">
        <f>_xlfn.XLOOKUP(A1338,ctas[Tipo Empleado],ctas[cta])</f>
        <v>2.1.2.2.05</v>
      </c>
      <c r="D1338" s="4" t="s">
        <v>3149</v>
      </c>
      <c r="E1338" t="s">
        <v>1912</v>
      </c>
      <c r="F1338" t="s">
        <v>1101</v>
      </c>
      <c r="G1338" t="s">
        <v>1163</v>
      </c>
      <c r="H1338" t="s">
        <v>1748</v>
      </c>
      <c r="I1338" t="s">
        <v>3373</v>
      </c>
      <c r="J1338" t="s">
        <v>3357</v>
      </c>
      <c r="K1338" t="s">
        <v>3414</v>
      </c>
    </row>
    <row r="1339" spans="1:11">
      <c r="A1339" t="s">
        <v>3357</v>
      </c>
      <c r="B1339" t="str">
        <f t="shared" si="20"/>
        <v>2.1.2.2.0540224409298</v>
      </c>
      <c r="C1339" s="40" t="str">
        <f>_xlfn.XLOOKUP(A1339,ctas[Tipo Empleado],ctas[cta])</f>
        <v>2.1.2.2.05</v>
      </c>
      <c r="D1339" s="4" t="s">
        <v>3231</v>
      </c>
      <c r="E1339" t="s">
        <v>1157</v>
      </c>
      <c r="F1339" t="s">
        <v>1101</v>
      </c>
      <c r="G1339" t="s">
        <v>1163</v>
      </c>
      <c r="H1339" t="s">
        <v>1748</v>
      </c>
      <c r="I1339" t="s">
        <v>3372</v>
      </c>
      <c r="J1339" t="s">
        <v>3357</v>
      </c>
      <c r="K1339" t="s">
        <v>3414</v>
      </c>
    </row>
    <row r="1340" spans="1:11">
      <c r="A1340" t="s">
        <v>3357</v>
      </c>
      <c r="B1340" t="str">
        <f t="shared" si="20"/>
        <v>2.1.2.2.0540224706776</v>
      </c>
      <c r="C1340" s="40" t="str">
        <f>_xlfn.XLOOKUP(A1340,ctas[Tipo Empleado],ctas[cta])</f>
        <v>2.1.2.2.05</v>
      </c>
      <c r="D1340" s="4" t="s">
        <v>3265</v>
      </c>
      <c r="E1340" t="s">
        <v>1914</v>
      </c>
      <c r="F1340" t="s">
        <v>1101</v>
      </c>
      <c r="G1340" t="s">
        <v>1163</v>
      </c>
      <c r="H1340" t="s">
        <v>1748</v>
      </c>
      <c r="I1340" t="s">
        <v>3373</v>
      </c>
      <c r="J1340" t="s">
        <v>3357</v>
      </c>
      <c r="K1340" t="s">
        <v>3414</v>
      </c>
    </row>
    <row r="1341" spans="1:11">
      <c r="A1341" t="s">
        <v>3357</v>
      </c>
      <c r="B1341" t="str">
        <f t="shared" si="20"/>
        <v>2.1.2.2.0540224945994</v>
      </c>
      <c r="C1341" s="40" t="str">
        <f>_xlfn.XLOOKUP(A1341,ctas[Tipo Empleado],ctas[cta])</f>
        <v>2.1.2.2.05</v>
      </c>
      <c r="D1341" s="4" t="s">
        <v>3255</v>
      </c>
      <c r="E1341" t="s">
        <v>1728</v>
      </c>
      <c r="F1341" t="s">
        <v>1101</v>
      </c>
      <c r="G1341" t="s">
        <v>1163</v>
      </c>
      <c r="H1341" t="s">
        <v>1748</v>
      </c>
      <c r="I1341" t="s">
        <v>3372</v>
      </c>
      <c r="J1341" t="s">
        <v>3357</v>
      </c>
      <c r="K1341" t="s">
        <v>3414</v>
      </c>
    </row>
    <row r="1342" spans="1:11">
      <c r="A1342" t="s">
        <v>3357</v>
      </c>
      <c r="B1342" t="str">
        <f t="shared" si="20"/>
        <v>2.1.2.2.0540224981742</v>
      </c>
      <c r="C1342" s="40" t="str">
        <f>_xlfn.XLOOKUP(A1342,ctas[Tipo Empleado],ctas[cta])</f>
        <v>2.1.2.2.05</v>
      </c>
      <c r="D1342" s="4" t="s">
        <v>3210</v>
      </c>
      <c r="E1342" t="s">
        <v>3209</v>
      </c>
      <c r="F1342" t="s">
        <v>1101</v>
      </c>
      <c r="G1342" t="s">
        <v>1163</v>
      </c>
      <c r="H1342" t="s">
        <v>1748</v>
      </c>
      <c r="I1342" t="s">
        <v>3372</v>
      </c>
      <c r="J1342" t="s">
        <v>3357</v>
      </c>
      <c r="K1342" t="s">
        <v>3414</v>
      </c>
    </row>
    <row r="1343" spans="1:11">
      <c r="A1343" t="s">
        <v>3357</v>
      </c>
      <c r="B1343" t="str">
        <f t="shared" si="20"/>
        <v>2.1.2.2.0540225742242</v>
      </c>
      <c r="C1343" s="40" t="str">
        <f>_xlfn.XLOOKUP(A1343,ctas[Tipo Empleado],ctas[cta])</f>
        <v>2.1.2.2.05</v>
      </c>
      <c r="D1343" s="4" t="s">
        <v>3238</v>
      </c>
      <c r="E1343" t="s">
        <v>1652</v>
      </c>
      <c r="F1343" t="s">
        <v>1101</v>
      </c>
      <c r="G1343" t="s">
        <v>1163</v>
      </c>
      <c r="H1343" t="s">
        <v>1748</v>
      </c>
      <c r="I1343" t="s">
        <v>3372</v>
      </c>
      <c r="J1343" t="s">
        <v>3357</v>
      </c>
      <c r="K1343" t="s">
        <v>3414</v>
      </c>
    </row>
    <row r="1344" spans="1:11">
      <c r="A1344" t="s">
        <v>3357</v>
      </c>
      <c r="B1344" t="str">
        <f t="shared" si="20"/>
        <v>2.1.2.2.0540226045736</v>
      </c>
      <c r="C1344" s="40" t="str">
        <f>_xlfn.XLOOKUP(A1344,ctas[Tipo Empleado],ctas[cta])</f>
        <v>2.1.2.2.05</v>
      </c>
      <c r="D1344" s="4" t="s">
        <v>3295</v>
      </c>
      <c r="E1344" t="s">
        <v>1714</v>
      </c>
      <c r="F1344" t="s">
        <v>1101</v>
      </c>
      <c r="G1344" t="s">
        <v>1163</v>
      </c>
      <c r="H1344" t="s">
        <v>1748</v>
      </c>
      <c r="I1344" t="s">
        <v>3372</v>
      </c>
      <c r="J1344" t="s">
        <v>3357</v>
      </c>
      <c r="K1344" t="s">
        <v>3414</v>
      </c>
    </row>
    <row r="1345" spans="1:11">
      <c r="A1345" t="s">
        <v>3357</v>
      </c>
      <c r="B1345" t="str">
        <f t="shared" si="20"/>
        <v>2.1.2.2.0540226283733</v>
      </c>
      <c r="C1345" s="40" t="str">
        <f>_xlfn.XLOOKUP(A1345,ctas[Tipo Empleado],ctas[cta])</f>
        <v>2.1.2.2.05</v>
      </c>
      <c r="D1345" s="4" t="s">
        <v>3147</v>
      </c>
      <c r="E1345" t="s">
        <v>2038</v>
      </c>
      <c r="F1345" t="s">
        <v>1101</v>
      </c>
      <c r="G1345" t="s">
        <v>1163</v>
      </c>
      <c r="H1345" t="s">
        <v>1748</v>
      </c>
      <c r="I1345" t="s">
        <v>3372</v>
      </c>
      <c r="J1345" t="s">
        <v>3357</v>
      </c>
      <c r="K1345" t="s">
        <v>3414</v>
      </c>
    </row>
    <row r="1346" spans="1:11">
      <c r="A1346" t="s">
        <v>3357</v>
      </c>
      <c r="B1346" t="str">
        <f t="shared" si="20"/>
        <v>2.1.2.2.0540226354658</v>
      </c>
      <c r="C1346" s="40" t="str">
        <f>_xlfn.XLOOKUP(A1346,ctas[Tipo Empleado],ctas[cta])</f>
        <v>2.1.2.2.05</v>
      </c>
      <c r="D1346" s="4" t="s">
        <v>3227</v>
      </c>
      <c r="E1346" t="s">
        <v>2039</v>
      </c>
      <c r="F1346" t="s">
        <v>1101</v>
      </c>
      <c r="G1346" t="s">
        <v>1163</v>
      </c>
      <c r="H1346" t="s">
        <v>1748</v>
      </c>
      <c r="I1346" t="s">
        <v>3372</v>
      </c>
      <c r="J1346" t="s">
        <v>3357</v>
      </c>
      <c r="K1346" t="s">
        <v>3414</v>
      </c>
    </row>
    <row r="1347" spans="1:11">
      <c r="A1347" t="s">
        <v>3357</v>
      </c>
      <c r="B1347" t="str">
        <f t="shared" ref="B1347:B1383" si="21">C1347&amp;D1347</f>
        <v>2.1.2.2.0540226368187</v>
      </c>
      <c r="C1347" s="40" t="str">
        <f>_xlfn.XLOOKUP(A1347,ctas[Tipo Empleado],ctas[cta])</f>
        <v>2.1.2.2.05</v>
      </c>
      <c r="D1347" s="4" t="s">
        <v>3240</v>
      </c>
      <c r="E1347" t="s">
        <v>2170</v>
      </c>
      <c r="F1347" t="s">
        <v>1101</v>
      </c>
      <c r="G1347" t="s">
        <v>1163</v>
      </c>
      <c r="H1347" t="s">
        <v>1748</v>
      </c>
      <c r="I1347" t="s">
        <v>3372</v>
      </c>
      <c r="J1347" t="s">
        <v>3357</v>
      </c>
      <c r="K1347" t="s">
        <v>3414</v>
      </c>
    </row>
    <row r="1348" spans="1:11">
      <c r="A1348" t="s">
        <v>3357</v>
      </c>
      <c r="B1348" t="str">
        <f t="shared" si="21"/>
        <v>2.1.2.2.0540226384077</v>
      </c>
      <c r="C1348" s="40" t="str">
        <f>_xlfn.XLOOKUP(A1348,ctas[Tipo Empleado],ctas[cta])</f>
        <v>2.1.2.2.05</v>
      </c>
      <c r="D1348" s="4" t="s">
        <v>3215</v>
      </c>
      <c r="E1348" t="s">
        <v>1359</v>
      </c>
      <c r="F1348" t="s">
        <v>1101</v>
      </c>
      <c r="G1348" t="s">
        <v>1163</v>
      </c>
      <c r="H1348" t="s">
        <v>1748</v>
      </c>
      <c r="I1348" t="s">
        <v>3372</v>
      </c>
      <c r="J1348" t="s">
        <v>3357</v>
      </c>
      <c r="K1348" t="s">
        <v>3414</v>
      </c>
    </row>
    <row r="1349" spans="1:11">
      <c r="A1349" t="s">
        <v>3357</v>
      </c>
      <c r="B1349" t="str">
        <f t="shared" si="21"/>
        <v>2.1.2.2.0540226479497</v>
      </c>
      <c r="C1349" s="40" t="str">
        <f>_xlfn.XLOOKUP(A1349,ctas[Tipo Empleado],ctas[cta])</f>
        <v>2.1.2.2.05</v>
      </c>
      <c r="D1349" s="4" t="s">
        <v>3206</v>
      </c>
      <c r="E1349" t="s">
        <v>1105</v>
      </c>
      <c r="F1349" t="s">
        <v>1101</v>
      </c>
      <c r="G1349" t="s">
        <v>357</v>
      </c>
      <c r="H1349" t="s">
        <v>1738</v>
      </c>
      <c r="I1349" t="s">
        <v>3372</v>
      </c>
      <c r="J1349" t="s">
        <v>3357</v>
      </c>
      <c r="K1349" t="s">
        <v>3414</v>
      </c>
    </row>
    <row r="1350" spans="1:11">
      <c r="A1350" t="s">
        <v>3357</v>
      </c>
      <c r="B1350" t="str">
        <f t="shared" si="21"/>
        <v>2.1.2.2.0540226595060</v>
      </c>
      <c r="C1350" s="40" t="str">
        <f>_xlfn.XLOOKUP(A1350,ctas[Tipo Empleado],ctas[cta])</f>
        <v>2.1.2.2.05</v>
      </c>
      <c r="D1350" s="4" t="s">
        <v>3150</v>
      </c>
      <c r="E1350" t="s">
        <v>2040</v>
      </c>
      <c r="F1350" t="s">
        <v>1101</v>
      </c>
      <c r="G1350" t="s">
        <v>1163</v>
      </c>
      <c r="H1350" t="s">
        <v>1748</v>
      </c>
      <c r="I1350" t="s">
        <v>3372</v>
      </c>
      <c r="J1350" t="s">
        <v>3357</v>
      </c>
      <c r="K1350" t="s">
        <v>3414</v>
      </c>
    </row>
    <row r="1351" spans="1:11">
      <c r="A1351" t="s">
        <v>3357</v>
      </c>
      <c r="B1351" t="str">
        <f t="shared" si="21"/>
        <v>2.1.2.2.0540226632533</v>
      </c>
      <c r="C1351" s="40" t="str">
        <f>_xlfn.XLOOKUP(A1351,ctas[Tipo Empleado],ctas[cta])</f>
        <v>2.1.2.2.05</v>
      </c>
      <c r="D1351" s="4" t="s">
        <v>3163</v>
      </c>
      <c r="E1351" t="s">
        <v>1915</v>
      </c>
      <c r="F1351" t="s">
        <v>1101</v>
      </c>
      <c r="G1351" t="s">
        <v>1163</v>
      </c>
      <c r="H1351" t="s">
        <v>1748</v>
      </c>
      <c r="I1351" t="s">
        <v>3372</v>
      </c>
      <c r="J1351" t="s">
        <v>3357</v>
      </c>
      <c r="K1351" t="s">
        <v>3414</v>
      </c>
    </row>
    <row r="1352" spans="1:11">
      <c r="A1352" t="s">
        <v>3357</v>
      </c>
      <c r="B1352" t="str">
        <f t="shared" si="21"/>
        <v>2.1.2.2.0540226787105</v>
      </c>
      <c r="C1352" s="40" t="str">
        <f>_xlfn.XLOOKUP(A1352,ctas[Tipo Empleado],ctas[cta])</f>
        <v>2.1.2.2.05</v>
      </c>
      <c r="D1352" s="4" t="s">
        <v>3189</v>
      </c>
      <c r="E1352" t="s">
        <v>1916</v>
      </c>
      <c r="F1352" t="s">
        <v>1101</v>
      </c>
      <c r="G1352" t="s">
        <v>1163</v>
      </c>
      <c r="H1352" t="s">
        <v>1748</v>
      </c>
      <c r="I1352" t="s">
        <v>3373</v>
      </c>
      <c r="J1352" t="s">
        <v>3357</v>
      </c>
      <c r="K1352" t="s">
        <v>3414</v>
      </c>
    </row>
    <row r="1353" spans="1:11">
      <c r="A1353" t="s">
        <v>3357</v>
      </c>
      <c r="B1353" t="str">
        <f t="shared" si="21"/>
        <v>2.1.2.2.0540226943757</v>
      </c>
      <c r="C1353" s="40" t="str">
        <f>_xlfn.XLOOKUP(A1353,ctas[Tipo Empleado],ctas[cta])</f>
        <v>2.1.2.2.05</v>
      </c>
      <c r="D1353" s="4" t="s">
        <v>3300</v>
      </c>
      <c r="E1353" t="s">
        <v>1917</v>
      </c>
      <c r="F1353" t="s">
        <v>1101</v>
      </c>
      <c r="G1353" t="s">
        <v>1163</v>
      </c>
      <c r="H1353" t="s">
        <v>1748</v>
      </c>
      <c r="I1353" t="s">
        <v>3372</v>
      </c>
      <c r="J1353" t="s">
        <v>3357</v>
      </c>
      <c r="K1353" t="s">
        <v>3414</v>
      </c>
    </row>
    <row r="1354" spans="1:11">
      <c r="A1354" t="s">
        <v>3357</v>
      </c>
      <c r="B1354" t="str">
        <f t="shared" si="21"/>
        <v>2.1.2.2.0540227189483</v>
      </c>
      <c r="C1354" s="40" t="str">
        <f>_xlfn.XLOOKUP(A1354,ctas[Tipo Empleado],ctas[cta])</f>
        <v>2.1.2.2.05</v>
      </c>
      <c r="D1354" s="4" t="s">
        <v>3155</v>
      </c>
      <c r="E1354" t="s">
        <v>1918</v>
      </c>
      <c r="F1354" t="s">
        <v>1101</v>
      </c>
      <c r="G1354" t="s">
        <v>1163</v>
      </c>
      <c r="H1354" t="s">
        <v>1748</v>
      </c>
      <c r="I1354" t="s">
        <v>3372</v>
      </c>
      <c r="J1354" t="s">
        <v>3357</v>
      </c>
      <c r="K1354" t="s">
        <v>3414</v>
      </c>
    </row>
    <row r="1355" spans="1:11">
      <c r="A1355" t="s">
        <v>3357</v>
      </c>
      <c r="B1355" t="str">
        <f t="shared" si="21"/>
        <v>2.1.2.2.0540227283567</v>
      </c>
      <c r="C1355" s="40" t="str">
        <f>_xlfn.XLOOKUP(A1355,ctas[Tipo Empleado],ctas[cta])</f>
        <v>2.1.2.2.05</v>
      </c>
      <c r="D1355" s="4" t="s">
        <v>3203</v>
      </c>
      <c r="E1355" t="s">
        <v>1722</v>
      </c>
      <c r="F1355" t="s">
        <v>1101</v>
      </c>
      <c r="G1355" t="s">
        <v>1163</v>
      </c>
      <c r="H1355" t="s">
        <v>1748</v>
      </c>
      <c r="I1355" t="s">
        <v>3372</v>
      </c>
      <c r="J1355" t="s">
        <v>3357</v>
      </c>
      <c r="K1355" t="s">
        <v>3414</v>
      </c>
    </row>
    <row r="1356" spans="1:11">
      <c r="A1356" t="s">
        <v>3357</v>
      </c>
      <c r="B1356" t="str">
        <f t="shared" si="21"/>
        <v>2.1.2.2.0540228023772</v>
      </c>
      <c r="C1356" s="40" t="str">
        <f>_xlfn.XLOOKUP(A1356,ctas[Tipo Empleado],ctas[cta])</f>
        <v>2.1.2.2.05</v>
      </c>
      <c r="D1356" s="4" t="s">
        <v>3394</v>
      </c>
      <c r="E1356" t="s">
        <v>3413</v>
      </c>
      <c r="F1356" t="s">
        <v>1101</v>
      </c>
      <c r="G1356" t="s">
        <v>1163</v>
      </c>
      <c r="H1356" t="s">
        <v>1748</v>
      </c>
      <c r="I1356" t="s">
        <v>3372</v>
      </c>
      <c r="J1356" t="s">
        <v>3357</v>
      </c>
      <c r="K1356" t="s">
        <v>3414</v>
      </c>
    </row>
    <row r="1357" spans="1:11">
      <c r="A1357" t="s">
        <v>3357</v>
      </c>
      <c r="B1357" t="str">
        <f t="shared" si="21"/>
        <v>2.1.2.2.0540228094617</v>
      </c>
      <c r="C1357" s="40" t="str">
        <f>_xlfn.XLOOKUP(A1357,ctas[Tipo Empleado],ctas[cta])</f>
        <v>2.1.2.2.05</v>
      </c>
      <c r="D1357" s="4" t="s">
        <v>3159</v>
      </c>
      <c r="E1357" t="s">
        <v>1919</v>
      </c>
      <c r="F1357" t="s">
        <v>1101</v>
      </c>
      <c r="G1357" t="s">
        <v>1163</v>
      </c>
      <c r="H1357" t="s">
        <v>1748</v>
      </c>
      <c r="I1357" t="s">
        <v>3373</v>
      </c>
      <c r="J1357" t="s">
        <v>3357</v>
      </c>
      <c r="K1357" t="s">
        <v>3414</v>
      </c>
    </row>
    <row r="1358" spans="1:11">
      <c r="A1358" t="s">
        <v>3357</v>
      </c>
      <c r="B1358" t="str">
        <f t="shared" si="21"/>
        <v>2.1.2.2.0540228408106</v>
      </c>
      <c r="C1358" s="40" t="str">
        <f>_xlfn.XLOOKUP(A1358,ctas[Tipo Empleado],ctas[cta])</f>
        <v>2.1.2.2.05</v>
      </c>
      <c r="D1358" s="4" t="s">
        <v>3162</v>
      </c>
      <c r="E1358" t="s">
        <v>1920</v>
      </c>
      <c r="F1358" t="s">
        <v>1101</v>
      </c>
      <c r="G1358" t="s">
        <v>1163</v>
      </c>
      <c r="H1358" t="s">
        <v>1748</v>
      </c>
      <c r="I1358" t="s">
        <v>3373</v>
      </c>
      <c r="J1358" t="s">
        <v>3357</v>
      </c>
      <c r="K1358" t="s">
        <v>3414</v>
      </c>
    </row>
    <row r="1359" spans="1:11">
      <c r="A1359" t="s">
        <v>3357</v>
      </c>
      <c r="B1359" t="str">
        <f t="shared" si="21"/>
        <v>2.1.2.2.0540237998089</v>
      </c>
      <c r="C1359" s="40" t="str">
        <f>_xlfn.XLOOKUP(A1359,ctas[Tipo Empleado],ctas[cta])</f>
        <v>2.1.2.2.05</v>
      </c>
      <c r="D1359" s="4" t="s">
        <v>3195</v>
      </c>
      <c r="E1359" t="s">
        <v>1923</v>
      </c>
      <c r="F1359" t="s">
        <v>1101</v>
      </c>
      <c r="G1359" t="s">
        <v>1163</v>
      </c>
      <c r="H1359" t="s">
        <v>1748</v>
      </c>
      <c r="I1359" t="s">
        <v>3372</v>
      </c>
      <c r="J1359" t="s">
        <v>3357</v>
      </c>
      <c r="K1359" t="s">
        <v>3414</v>
      </c>
    </row>
    <row r="1360" spans="1:11">
      <c r="A1360" t="s">
        <v>3357</v>
      </c>
      <c r="B1360" t="str">
        <f t="shared" si="21"/>
        <v>2.1.2.2.0540240375317</v>
      </c>
      <c r="C1360" s="40" t="str">
        <f>_xlfn.XLOOKUP(A1360,ctas[Tipo Empleado],ctas[cta])</f>
        <v>2.1.2.2.05</v>
      </c>
      <c r="D1360" s="4" t="s">
        <v>3172</v>
      </c>
      <c r="E1360" t="s">
        <v>2041</v>
      </c>
      <c r="F1360" t="s">
        <v>1101</v>
      </c>
      <c r="G1360" t="s">
        <v>1163</v>
      </c>
      <c r="H1360" t="s">
        <v>1748</v>
      </c>
      <c r="I1360" t="s">
        <v>3372</v>
      </c>
      <c r="J1360" t="s">
        <v>3357</v>
      </c>
      <c r="K1360" t="s">
        <v>3414</v>
      </c>
    </row>
    <row r="1361" spans="1:11">
      <c r="A1361" t="s">
        <v>3357</v>
      </c>
      <c r="B1361" t="str">
        <f t="shared" si="21"/>
        <v>2.1.2.2.0540241088505</v>
      </c>
      <c r="C1361" s="40" t="str">
        <f>_xlfn.XLOOKUP(A1361,ctas[Tipo Empleado],ctas[cta])</f>
        <v>2.1.2.2.05</v>
      </c>
      <c r="D1361" s="4" t="s">
        <v>3290</v>
      </c>
      <c r="E1361" t="s">
        <v>1924</v>
      </c>
      <c r="F1361" t="s">
        <v>1101</v>
      </c>
      <c r="G1361" t="s">
        <v>1163</v>
      </c>
      <c r="H1361" t="s">
        <v>1748</v>
      </c>
      <c r="I1361" t="s">
        <v>3372</v>
      </c>
      <c r="J1361" t="s">
        <v>3357</v>
      </c>
      <c r="K1361" t="s">
        <v>3414</v>
      </c>
    </row>
    <row r="1362" spans="1:11">
      <c r="A1362" t="s">
        <v>3363</v>
      </c>
      <c r="B1362" t="str">
        <f t="shared" si="21"/>
        <v>2.1.1.3.0100100122811</v>
      </c>
      <c r="C1362" s="40" t="str">
        <f>_xlfn.XLOOKUP(A1362,ctas[Tipo Empleado],ctas[cta])</f>
        <v>2.1.1.3.01</v>
      </c>
      <c r="D1362" s="4" t="s">
        <v>3144</v>
      </c>
      <c r="E1362" t="s">
        <v>1044</v>
      </c>
      <c r="F1362" t="s">
        <v>200</v>
      </c>
      <c r="G1362" t="s">
        <v>199</v>
      </c>
      <c r="H1362" t="s">
        <v>1788</v>
      </c>
      <c r="I1362" t="s">
        <v>3372</v>
      </c>
      <c r="J1362" t="s">
        <v>3363</v>
      </c>
      <c r="K1362" t="s">
        <v>3414</v>
      </c>
    </row>
    <row r="1363" spans="1:11">
      <c r="A1363" t="s">
        <v>3363</v>
      </c>
      <c r="B1363" t="str">
        <f t="shared" si="21"/>
        <v>2.1.1.3.0100100311323</v>
      </c>
      <c r="C1363" s="40" t="str">
        <f>_xlfn.XLOOKUP(A1363,ctas[Tipo Empleado],ctas[cta])</f>
        <v>2.1.1.3.01</v>
      </c>
      <c r="D1363" s="4" t="s">
        <v>3133</v>
      </c>
      <c r="E1363" t="s">
        <v>1050</v>
      </c>
      <c r="F1363" t="s">
        <v>85</v>
      </c>
      <c r="G1363" t="s">
        <v>1163</v>
      </c>
      <c r="H1363" t="s">
        <v>1748</v>
      </c>
      <c r="I1363" t="s">
        <v>3373</v>
      </c>
      <c r="J1363" t="s">
        <v>3363</v>
      </c>
      <c r="K1363" t="s">
        <v>3414</v>
      </c>
    </row>
    <row r="1364" spans="1:11">
      <c r="A1364" t="s">
        <v>3363</v>
      </c>
      <c r="B1364" t="str">
        <f t="shared" si="21"/>
        <v>2.1.1.3.0100100344571</v>
      </c>
      <c r="C1364" s="40" t="str">
        <f>_xlfn.XLOOKUP(A1364,ctas[Tipo Empleado],ctas[cta])</f>
        <v>2.1.1.3.01</v>
      </c>
      <c r="D1364" s="4" t="s">
        <v>3146</v>
      </c>
      <c r="E1364" t="s">
        <v>1045</v>
      </c>
      <c r="F1364" t="s">
        <v>604</v>
      </c>
      <c r="G1364" t="s">
        <v>199</v>
      </c>
      <c r="H1364" t="s">
        <v>1788</v>
      </c>
      <c r="I1364" t="s">
        <v>3372</v>
      </c>
      <c r="J1364" t="s">
        <v>3363</v>
      </c>
      <c r="K1364" t="s">
        <v>3414</v>
      </c>
    </row>
    <row r="1365" spans="1:11">
      <c r="A1365" t="s">
        <v>3363</v>
      </c>
      <c r="B1365" t="str">
        <f t="shared" si="21"/>
        <v>2.1.1.3.0100100552900</v>
      </c>
      <c r="C1365" s="40" t="str">
        <f>_xlfn.XLOOKUP(A1365,ctas[Tipo Empleado],ctas[cta])</f>
        <v>2.1.1.3.01</v>
      </c>
      <c r="D1365" s="4" t="s">
        <v>3142</v>
      </c>
      <c r="E1365" t="s">
        <v>1063</v>
      </c>
      <c r="F1365" t="s">
        <v>27</v>
      </c>
      <c r="G1365" t="s">
        <v>1163</v>
      </c>
      <c r="H1365" t="s">
        <v>1748</v>
      </c>
      <c r="I1365" t="s">
        <v>3373</v>
      </c>
      <c r="J1365" t="s">
        <v>3363</v>
      </c>
      <c r="K1365" t="s">
        <v>3414</v>
      </c>
    </row>
    <row r="1366" spans="1:11">
      <c r="A1366" t="s">
        <v>3363</v>
      </c>
      <c r="B1366" t="str">
        <f t="shared" si="21"/>
        <v>2.1.1.3.0100100634591</v>
      </c>
      <c r="C1366" s="40" t="str">
        <f>_xlfn.XLOOKUP(A1366,ctas[Tipo Empleado],ctas[cta])</f>
        <v>2.1.1.3.01</v>
      </c>
      <c r="D1366" s="4" t="s">
        <v>3134</v>
      </c>
      <c r="E1366" t="s">
        <v>1051</v>
      </c>
      <c r="F1366" t="s">
        <v>1052</v>
      </c>
      <c r="G1366" t="s">
        <v>1163</v>
      </c>
      <c r="H1366" t="s">
        <v>1748</v>
      </c>
      <c r="I1366" t="s">
        <v>3373</v>
      </c>
      <c r="J1366" t="s">
        <v>3363</v>
      </c>
      <c r="K1366" t="s">
        <v>3414</v>
      </c>
    </row>
    <row r="1367" spans="1:11">
      <c r="A1367" t="s">
        <v>3363</v>
      </c>
      <c r="B1367" t="str">
        <f t="shared" si="21"/>
        <v>2.1.1.3.0100102447216</v>
      </c>
      <c r="C1367" s="40" t="str">
        <f>_xlfn.XLOOKUP(A1367,ctas[Tipo Empleado],ctas[cta])</f>
        <v>2.1.1.3.01</v>
      </c>
      <c r="D1367" s="4" t="s">
        <v>3143</v>
      </c>
      <c r="E1367" t="s">
        <v>1064</v>
      </c>
      <c r="F1367" t="s">
        <v>756</v>
      </c>
      <c r="G1367" t="s">
        <v>1163</v>
      </c>
      <c r="H1367" t="s">
        <v>1748</v>
      </c>
      <c r="I1367" t="s">
        <v>3372</v>
      </c>
      <c r="J1367" t="s">
        <v>39</v>
      </c>
      <c r="K1367" t="s">
        <v>3143</v>
      </c>
    </row>
    <row r="1368" spans="1:11">
      <c r="A1368" t="s">
        <v>3363</v>
      </c>
      <c r="B1368" t="str">
        <f t="shared" si="21"/>
        <v>2.1.1.3.0100103404737</v>
      </c>
      <c r="C1368" s="40" t="str">
        <f>_xlfn.XLOOKUP(A1368,ctas[Tipo Empleado],ctas[cta])</f>
        <v>2.1.1.3.01</v>
      </c>
      <c r="D1368" s="4" t="s">
        <v>3145</v>
      </c>
      <c r="E1368" t="s">
        <v>1065</v>
      </c>
      <c r="F1368" t="s">
        <v>27</v>
      </c>
      <c r="G1368" t="s">
        <v>1163</v>
      </c>
      <c r="H1368" t="s">
        <v>1748</v>
      </c>
      <c r="I1368" t="s">
        <v>3372</v>
      </c>
      <c r="J1368" t="s">
        <v>39</v>
      </c>
      <c r="K1368" t="s">
        <v>3145</v>
      </c>
    </row>
    <row r="1369" spans="1:11">
      <c r="A1369" t="s">
        <v>3363</v>
      </c>
      <c r="B1369" t="str">
        <f t="shared" si="21"/>
        <v>2.1.1.3.0100103549812</v>
      </c>
      <c r="C1369" s="40" t="str">
        <f>_xlfn.XLOOKUP(A1369,ctas[Tipo Empleado],ctas[cta])</f>
        <v>2.1.1.3.01</v>
      </c>
      <c r="D1369" s="4" t="s">
        <v>3132</v>
      </c>
      <c r="E1369" t="s">
        <v>1046</v>
      </c>
      <c r="F1369" t="s">
        <v>530</v>
      </c>
      <c r="G1369" t="s">
        <v>324</v>
      </c>
      <c r="H1369" t="s">
        <v>1757</v>
      </c>
      <c r="I1369" t="s">
        <v>3373</v>
      </c>
      <c r="J1369" t="s">
        <v>3363</v>
      </c>
      <c r="K1369" t="s">
        <v>3414</v>
      </c>
    </row>
    <row r="1370" spans="1:11">
      <c r="A1370" t="s">
        <v>3363</v>
      </c>
      <c r="B1370" t="str">
        <f t="shared" si="21"/>
        <v>2.1.1.3.0100104830260</v>
      </c>
      <c r="C1370" s="40" t="str">
        <f>_xlfn.XLOOKUP(A1370,ctas[Tipo Empleado],ctas[cta])</f>
        <v>2.1.1.3.01</v>
      </c>
      <c r="D1370" s="4" t="s">
        <v>3137</v>
      </c>
      <c r="E1370" t="s">
        <v>1056</v>
      </c>
      <c r="F1370" t="s">
        <v>729</v>
      </c>
      <c r="G1370" t="s">
        <v>1163</v>
      </c>
      <c r="H1370" t="s">
        <v>1748</v>
      </c>
      <c r="I1370" t="s">
        <v>3372</v>
      </c>
      <c r="J1370" t="s">
        <v>3363</v>
      </c>
      <c r="K1370" t="s">
        <v>3414</v>
      </c>
    </row>
    <row r="1371" spans="1:11">
      <c r="A1371" t="s">
        <v>3363</v>
      </c>
      <c r="B1371" t="str">
        <f t="shared" si="21"/>
        <v>2.1.1.3.0100105524755</v>
      </c>
      <c r="C1371" s="40" t="str">
        <f>_xlfn.XLOOKUP(A1371,ctas[Tipo Empleado],ctas[cta])</f>
        <v>2.1.1.3.01</v>
      </c>
      <c r="D1371" s="4" t="s">
        <v>3135</v>
      </c>
      <c r="E1371" t="s">
        <v>1053</v>
      </c>
      <c r="F1371" t="s">
        <v>120</v>
      </c>
      <c r="G1371" t="s">
        <v>1163</v>
      </c>
      <c r="H1371" t="s">
        <v>1748</v>
      </c>
      <c r="I1371" t="s">
        <v>3372</v>
      </c>
      <c r="J1371" t="s">
        <v>3363</v>
      </c>
      <c r="K1371" t="s">
        <v>3414</v>
      </c>
    </row>
    <row r="1372" spans="1:11">
      <c r="A1372" t="s">
        <v>3363</v>
      </c>
      <c r="B1372" t="str">
        <f t="shared" si="21"/>
        <v>2.1.1.3.0100105644504</v>
      </c>
      <c r="C1372" s="40" t="str">
        <f>_xlfn.XLOOKUP(A1372,ctas[Tipo Empleado],ctas[cta])</f>
        <v>2.1.1.3.01</v>
      </c>
      <c r="D1372" s="4" t="s">
        <v>1648</v>
      </c>
      <c r="E1372" t="s">
        <v>1057</v>
      </c>
      <c r="F1372" t="s">
        <v>467</v>
      </c>
      <c r="G1372" t="s">
        <v>1163</v>
      </c>
      <c r="H1372" t="s">
        <v>1748</v>
      </c>
      <c r="I1372" t="s">
        <v>3372</v>
      </c>
      <c r="J1372" t="s">
        <v>39</v>
      </c>
      <c r="K1372" t="s">
        <v>1648</v>
      </c>
    </row>
    <row r="1373" spans="1:11">
      <c r="A1373" t="s">
        <v>3363</v>
      </c>
      <c r="B1373" t="str">
        <f t="shared" si="21"/>
        <v>2.1.1.3.0100106133812</v>
      </c>
      <c r="C1373" s="40" t="str">
        <f>_xlfn.XLOOKUP(A1373,ctas[Tipo Empleado],ctas[cta])</f>
        <v>2.1.1.3.01</v>
      </c>
      <c r="D1373" s="4" t="s">
        <v>1495</v>
      </c>
      <c r="E1373" t="s">
        <v>462</v>
      </c>
      <c r="F1373" t="s">
        <v>8</v>
      </c>
      <c r="G1373" t="s">
        <v>357</v>
      </c>
      <c r="H1373" t="s">
        <v>1738</v>
      </c>
      <c r="I1373" t="s">
        <v>3372</v>
      </c>
      <c r="J1373" t="s">
        <v>39</v>
      </c>
      <c r="K1373" t="s">
        <v>1495</v>
      </c>
    </row>
    <row r="1374" spans="1:11">
      <c r="A1374" t="s">
        <v>3363</v>
      </c>
      <c r="B1374" t="str">
        <f t="shared" si="21"/>
        <v>2.1.1.3.0100107431538</v>
      </c>
      <c r="C1374" s="40" t="str">
        <f>_xlfn.XLOOKUP(A1374,ctas[Tipo Empleado],ctas[cta])</f>
        <v>2.1.1.3.01</v>
      </c>
      <c r="D1374" s="4" t="s">
        <v>3140</v>
      </c>
      <c r="E1374" t="s">
        <v>3364</v>
      </c>
      <c r="F1374" t="s">
        <v>873</v>
      </c>
      <c r="G1374" t="s">
        <v>1163</v>
      </c>
      <c r="H1374" t="s">
        <v>1748</v>
      </c>
      <c r="I1374" t="s">
        <v>3373</v>
      </c>
      <c r="J1374" t="s">
        <v>3363</v>
      </c>
      <c r="K1374" t="s">
        <v>3414</v>
      </c>
    </row>
    <row r="1375" spans="1:11">
      <c r="A1375" t="s">
        <v>3363</v>
      </c>
      <c r="B1375" t="str">
        <f t="shared" si="21"/>
        <v>2.1.1.3.0100108689282</v>
      </c>
      <c r="C1375" s="40" t="str">
        <f>_xlfn.XLOOKUP(A1375,ctas[Tipo Empleado],ctas[cta])</f>
        <v>2.1.1.3.01</v>
      </c>
      <c r="D1375" s="4" t="s">
        <v>3138</v>
      </c>
      <c r="E1375" t="s">
        <v>1058</v>
      </c>
      <c r="F1375" t="s">
        <v>1059</v>
      </c>
      <c r="G1375" t="s">
        <v>1163</v>
      </c>
      <c r="H1375" t="s">
        <v>1748</v>
      </c>
      <c r="I1375" t="s">
        <v>3372</v>
      </c>
      <c r="J1375" t="s">
        <v>3363</v>
      </c>
      <c r="K1375" t="s">
        <v>3414</v>
      </c>
    </row>
    <row r="1376" spans="1:11">
      <c r="A1376" t="s">
        <v>3363</v>
      </c>
      <c r="B1376" t="str">
        <f t="shared" si="21"/>
        <v>2.1.1.3.0100109872143</v>
      </c>
      <c r="C1376" s="40" t="str">
        <f>_xlfn.XLOOKUP(A1376,ctas[Tipo Empleado],ctas[cta])</f>
        <v>2.1.1.3.01</v>
      </c>
      <c r="D1376" s="4" t="s">
        <v>1650</v>
      </c>
      <c r="E1376" t="s">
        <v>3365</v>
      </c>
      <c r="F1376" t="s">
        <v>27</v>
      </c>
      <c r="G1376" t="s">
        <v>1163</v>
      </c>
      <c r="H1376" t="s">
        <v>1748</v>
      </c>
      <c r="I1376" t="s">
        <v>3373</v>
      </c>
      <c r="J1376" t="s">
        <v>39</v>
      </c>
      <c r="K1376" t="s">
        <v>1650</v>
      </c>
    </row>
    <row r="1377" spans="1:11">
      <c r="A1377" t="s">
        <v>3363</v>
      </c>
      <c r="B1377" t="str">
        <f t="shared" si="21"/>
        <v>2.1.1.3.0100110743721</v>
      </c>
      <c r="C1377" s="40" t="str">
        <f>_xlfn.XLOOKUP(A1377,ctas[Tipo Empleado],ctas[cta])</f>
        <v>2.1.1.3.01</v>
      </c>
      <c r="D1377" s="4" t="s">
        <v>3139</v>
      </c>
      <c r="E1377" t="s">
        <v>1061</v>
      </c>
      <c r="F1377" t="s">
        <v>1062</v>
      </c>
      <c r="G1377" t="s">
        <v>1163</v>
      </c>
      <c r="H1377" t="s">
        <v>1748</v>
      </c>
      <c r="I1377" t="s">
        <v>3373</v>
      </c>
      <c r="J1377" t="s">
        <v>3363</v>
      </c>
      <c r="K1377" t="s">
        <v>3414</v>
      </c>
    </row>
    <row r="1378" spans="1:11">
      <c r="A1378" t="s">
        <v>3363</v>
      </c>
      <c r="B1378" t="str">
        <f t="shared" si="21"/>
        <v>2.1.1.3.0100111361986</v>
      </c>
      <c r="C1378" s="40" t="str">
        <f>_xlfn.XLOOKUP(A1378,ctas[Tipo Empleado],ctas[cta])</f>
        <v>2.1.1.3.01</v>
      </c>
      <c r="D1378" s="4" t="s">
        <v>3129</v>
      </c>
      <c r="E1378" t="s">
        <v>362</v>
      </c>
      <c r="F1378" t="s">
        <v>134</v>
      </c>
      <c r="G1378" t="s">
        <v>1163</v>
      </c>
      <c r="H1378" t="s">
        <v>1748</v>
      </c>
      <c r="I1378" t="s">
        <v>3372</v>
      </c>
      <c r="J1378" t="s">
        <v>39</v>
      </c>
      <c r="K1378" t="s">
        <v>3129</v>
      </c>
    </row>
    <row r="1379" spans="1:11">
      <c r="A1379" t="s">
        <v>3363</v>
      </c>
      <c r="B1379" t="str">
        <f t="shared" si="21"/>
        <v>2.1.1.3.0100117388504</v>
      </c>
      <c r="C1379" s="40" t="str">
        <f>_xlfn.XLOOKUP(A1379,ctas[Tipo Empleado],ctas[cta])</f>
        <v>2.1.1.3.01</v>
      </c>
      <c r="D1379" s="4" t="s">
        <v>3130</v>
      </c>
      <c r="E1379" t="s">
        <v>1048</v>
      </c>
      <c r="F1379" t="s">
        <v>873</v>
      </c>
      <c r="G1379" t="s">
        <v>1163</v>
      </c>
      <c r="H1379" t="s">
        <v>1748</v>
      </c>
      <c r="I1379" t="s">
        <v>3373</v>
      </c>
      <c r="J1379" t="s">
        <v>3363</v>
      </c>
      <c r="K1379" t="s">
        <v>3414</v>
      </c>
    </row>
    <row r="1380" spans="1:11">
      <c r="A1380" t="s">
        <v>3363</v>
      </c>
      <c r="B1380" t="str">
        <f t="shared" si="21"/>
        <v>2.1.1.3.0101300064969</v>
      </c>
      <c r="C1380" s="40" t="str">
        <f>_xlfn.XLOOKUP(A1380,ctas[Tipo Empleado],ctas[cta])</f>
        <v>2.1.1.3.01</v>
      </c>
      <c r="D1380" s="4" t="s">
        <v>3131</v>
      </c>
      <c r="E1380" t="s">
        <v>1049</v>
      </c>
      <c r="F1380" t="s">
        <v>467</v>
      </c>
      <c r="G1380" t="s">
        <v>1163</v>
      </c>
      <c r="H1380" t="s">
        <v>1748</v>
      </c>
      <c r="I1380" t="s">
        <v>3372</v>
      </c>
      <c r="J1380" t="s">
        <v>3363</v>
      </c>
      <c r="K1380" t="s">
        <v>3414</v>
      </c>
    </row>
    <row r="1381" spans="1:11">
      <c r="A1381" t="s">
        <v>3363</v>
      </c>
      <c r="B1381" t="str">
        <f t="shared" si="21"/>
        <v>2.1.1.3.0103100157175</v>
      </c>
      <c r="C1381" s="40" t="str">
        <f>_xlfn.XLOOKUP(A1381,ctas[Tipo Empleado],ctas[cta])</f>
        <v>2.1.1.3.01</v>
      </c>
      <c r="D1381" s="4" t="s">
        <v>3141</v>
      </c>
      <c r="E1381" t="s">
        <v>1047</v>
      </c>
      <c r="F1381" t="s">
        <v>8</v>
      </c>
      <c r="G1381" t="s">
        <v>760</v>
      </c>
      <c r="H1381" t="s">
        <v>1743</v>
      </c>
      <c r="I1381" t="s">
        <v>3373</v>
      </c>
      <c r="J1381" t="s">
        <v>3363</v>
      </c>
      <c r="K1381" t="s">
        <v>3414</v>
      </c>
    </row>
    <row r="1382" spans="1:11">
      <c r="A1382" t="s">
        <v>3363</v>
      </c>
      <c r="B1382" t="str">
        <f t="shared" si="21"/>
        <v>2.1.1.3.0104700163134</v>
      </c>
      <c r="C1382" s="40" t="str">
        <f>_xlfn.XLOOKUP(A1382,ctas[Tipo Empleado],ctas[cta])</f>
        <v>2.1.1.3.01</v>
      </c>
      <c r="D1382" s="4" t="s">
        <v>3136</v>
      </c>
      <c r="E1382" t="s">
        <v>1054</v>
      </c>
      <c r="F1382" t="s">
        <v>1055</v>
      </c>
      <c r="G1382" t="s">
        <v>1163</v>
      </c>
      <c r="H1382" t="s">
        <v>1748</v>
      </c>
      <c r="I1382" t="s">
        <v>3372</v>
      </c>
      <c r="J1382" t="s">
        <v>3363</v>
      </c>
      <c r="K1382" t="s">
        <v>3414</v>
      </c>
    </row>
    <row r="1383" spans="1:11">
      <c r="A1383" t="s">
        <v>3363</v>
      </c>
      <c r="B1383" t="str">
        <f t="shared" si="21"/>
        <v>2.1.1.3.0108200098930</v>
      </c>
      <c r="C1383" s="40" t="str">
        <f>_xlfn.XLOOKUP(A1383,ctas[Tipo Empleado],ctas[cta])</f>
        <v>2.1.1.3.01</v>
      </c>
      <c r="D1383" s="4" t="s">
        <v>1649</v>
      </c>
      <c r="E1383" t="s">
        <v>1060</v>
      </c>
      <c r="F1383" t="s">
        <v>8</v>
      </c>
      <c r="G1383" t="s">
        <v>1163</v>
      </c>
      <c r="H1383" t="s">
        <v>1748</v>
      </c>
      <c r="I1383" t="s">
        <v>3373</v>
      </c>
      <c r="J1383" t="s">
        <v>39</v>
      </c>
      <c r="K1383" t="s">
        <v>1649</v>
      </c>
    </row>
    <row r="1384" spans="1:11">
      <c r="A1384" t="s">
        <v>1066</v>
      </c>
      <c r="C1384" s="64"/>
      <c r="E1384">
        <f>SUBTOTAL(103,Tabla5[Empleado])</f>
        <v>1382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C207E-625D-4630-B6F1-3BEB7A886C92}">
  <dimension ref="A1:P1385"/>
  <sheetViews>
    <sheetView topLeftCell="K984" workbookViewId="0"/>
  </sheetViews>
  <sheetFormatPr baseColWidth="10" defaultColWidth="40" defaultRowHeight="15"/>
  <cols>
    <col min="1" max="16384" width="40" style="15"/>
  </cols>
  <sheetData>
    <row r="1" spans="1:16" ht="51.75" customHeight="1"/>
    <row r="3" spans="1:16">
      <c r="A3" s="66" t="s">
        <v>2137</v>
      </c>
      <c r="B3" s="66" t="s">
        <v>2188</v>
      </c>
      <c r="C3" s="66" t="s">
        <v>3415</v>
      </c>
      <c r="D3" s="66" t="s">
        <v>3416</v>
      </c>
      <c r="E3" s="66" t="s">
        <v>2189</v>
      </c>
      <c r="F3" s="66" t="s">
        <v>2190</v>
      </c>
      <c r="G3" s="66" t="s">
        <v>2138</v>
      </c>
      <c r="H3" s="66" t="s">
        <v>1802</v>
      </c>
      <c r="I3" s="66" t="s">
        <v>2191</v>
      </c>
      <c r="J3" s="66" t="s">
        <v>3</v>
      </c>
      <c r="K3" s="66" t="s">
        <v>4</v>
      </c>
      <c r="L3" s="66" t="s">
        <v>5</v>
      </c>
      <c r="M3" s="66" t="s">
        <v>3471</v>
      </c>
      <c r="N3" s="66" t="s">
        <v>2192</v>
      </c>
      <c r="O3" s="66" t="s">
        <v>1654</v>
      </c>
      <c r="P3" s="66" t="s">
        <v>3473</v>
      </c>
    </row>
    <row r="4" spans="1:16" hidden="1">
      <c r="A4" s="65" t="s">
        <v>3417</v>
      </c>
      <c r="B4" s="65" t="str">
        <f t="shared" ref="B4:B67" si="0">C4&amp;D4</f>
        <v>2.1.1.1.0100100732460</v>
      </c>
      <c r="C4" s="65" t="s">
        <v>3368</v>
      </c>
      <c r="D4" s="65" t="s">
        <v>2386</v>
      </c>
      <c r="E4" s="65" t="s">
        <v>3425</v>
      </c>
      <c r="F4" s="65" t="s">
        <v>1670</v>
      </c>
      <c r="G4" s="65" t="str">
        <f>_xlfn.XLOOKUP(TJUL22[[#This Row],[CODIGO]],Tabla5[codigo],Tabla5[Lugar Funciones])</f>
        <v>MINISTERIO DE CULTURA</v>
      </c>
      <c r="H4" s="65" t="str">
        <f>_xlfn.XLOOKUP(TJUL22[[#This Row],[CODIGO]],Tabla5[codigo],Tabla5[SEGÚN JULIO],_xlfn.XLOOKUP(TJUL22[[#This Row],[cargo]],Tabla19[CARGO],Tabla19[CATEGORIA]))</f>
        <v>DE LIBRE NOMBRAMIENTO Y REMOCION</v>
      </c>
      <c r="I4" s="43">
        <v>300000</v>
      </c>
      <c r="J4" s="43">
        <v>60194.42</v>
      </c>
      <c r="K4" s="43">
        <v>4943.8</v>
      </c>
      <c r="L4" s="43">
        <v>8610</v>
      </c>
      <c r="M4" s="43">
        <v>2025</v>
      </c>
      <c r="N4" s="43">
        <v>224226.78</v>
      </c>
      <c r="O4" s="65" t="str">
        <f>LEFT(_xlfn.XLOOKUP(TJUL22[[#This Row],[CODIGO]],Tabla5[codigo],Tabla5[Genero]),1)</f>
        <v>F</v>
      </c>
      <c r="P4" s="15" t="str">
        <f>_xlfn.XLOOKUP(TJUL22[[#This Row],[nomdepto]],tdepto[DEPTO],tdepto[CODLUG])</f>
        <v>01.83</v>
      </c>
    </row>
    <row r="5" spans="1:16" hidden="1">
      <c r="A5" s="65" t="s">
        <v>3417</v>
      </c>
      <c r="B5" s="65" t="str">
        <f t="shared" si="0"/>
        <v>2.1.1.1.0100115344582</v>
      </c>
      <c r="C5" s="65" t="s">
        <v>3368</v>
      </c>
      <c r="D5" s="65" t="s">
        <v>2224</v>
      </c>
      <c r="E5" s="65" t="s">
        <v>806</v>
      </c>
      <c r="F5" s="65" t="s">
        <v>103</v>
      </c>
      <c r="G5" s="65" t="str">
        <f>_xlfn.XLOOKUP(TJUL22[[#This Row],[CODIGO]],Tabla5[codigo],Tabla5[Lugar Funciones])</f>
        <v>MINISTERIO DE CULTURA</v>
      </c>
      <c r="H5" s="65" t="str">
        <f>_xlfn.XLOOKUP(TJUL22[[#This Row],[CODIGO]],Tabla5[codigo],Tabla5[SEGÚN JULIO],_xlfn.XLOOKUP(TJUL22[[#This Row],[cargo]],Tabla19[CARGO],Tabla19[CATEGORIA]))</f>
        <v>EMPLEADO DE CONFIANZA</v>
      </c>
      <c r="I5" s="43">
        <v>180000</v>
      </c>
      <c r="J5" s="45">
        <v>31055.42</v>
      </c>
      <c r="K5" s="43">
        <v>4943.8</v>
      </c>
      <c r="L5" s="43">
        <v>5166</v>
      </c>
      <c r="M5" s="43">
        <v>1025.0000000000036</v>
      </c>
      <c r="N5" s="43">
        <v>137809.78</v>
      </c>
      <c r="O5" s="65" t="str">
        <f>LEFT(_xlfn.XLOOKUP(TJUL22[[#This Row],[CODIGO]],Tabla5[codigo],Tabla5[Genero]),1)</f>
        <v>F</v>
      </c>
      <c r="P5" s="15" t="str">
        <f>_xlfn.XLOOKUP(TJUL22[[#This Row],[nomdepto]],tdepto[DEPTO],tdepto[CODLUG])</f>
        <v>01.83</v>
      </c>
    </row>
    <row r="6" spans="1:16" hidden="1">
      <c r="A6" s="65" t="s">
        <v>3417</v>
      </c>
      <c r="B6" s="65" t="str">
        <f t="shared" si="0"/>
        <v>2.1.1.1.0100100672856</v>
      </c>
      <c r="C6" s="65" t="s">
        <v>3368</v>
      </c>
      <c r="D6" s="65" t="s">
        <v>2302</v>
      </c>
      <c r="E6" s="65" t="s">
        <v>1932</v>
      </c>
      <c r="F6" s="65" t="s">
        <v>808</v>
      </c>
      <c r="G6" s="65" t="str">
        <f>_xlfn.XLOOKUP(TJUL22[[#This Row],[CODIGO]],Tabla5[codigo],Tabla5[Lugar Funciones])</f>
        <v>MINISTERIO DE CULTURA</v>
      </c>
      <c r="H6" s="65" t="str">
        <f>_xlfn.XLOOKUP(TJUL22[[#This Row],[CODIGO]],Tabla5[codigo],Tabla5[SEGÚN JULIO],_xlfn.XLOOKUP(TJUL22[[#This Row],[cargo]],Tabla19[CARGO],Tabla19[CATEGORIA]))</f>
        <v>EMPLEADO DE CONFIANZA</v>
      </c>
      <c r="I6" s="43">
        <v>180000</v>
      </c>
      <c r="J6" s="45">
        <v>31055.42</v>
      </c>
      <c r="K6" s="43">
        <v>4943.8</v>
      </c>
      <c r="L6" s="43">
        <v>5166</v>
      </c>
      <c r="M6" s="43">
        <v>25.000000000003638</v>
      </c>
      <c r="N6" s="43">
        <v>138809.78</v>
      </c>
      <c r="O6" s="65" t="str">
        <f>LEFT(_xlfn.XLOOKUP(TJUL22[[#This Row],[CODIGO]],Tabla5[codigo],Tabla5[Genero]),1)</f>
        <v>M</v>
      </c>
      <c r="P6" s="15" t="str">
        <f>_xlfn.XLOOKUP(TJUL22[[#This Row],[nomdepto]],tdepto[DEPTO],tdepto[CODLUG])</f>
        <v>01.83</v>
      </c>
    </row>
    <row r="7" spans="1:16" hidden="1">
      <c r="A7" s="65" t="s">
        <v>3464</v>
      </c>
      <c r="B7" s="65" t="str">
        <f t="shared" si="0"/>
        <v>2.1.2.2.0500116328881</v>
      </c>
      <c r="C7" s="65" t="s">
        <v>3369</v>
      </c>
      <c r="D7" s="65" t="s">
        <v>3179</v>
      </c>
      <c r="E7" s="65" t="s">
        <v>1710</v>
      </c>
      <c r="F7" s="65" t="s">
        <v>61</v>
      </c>
      <c r="G7" s="65" t="str">
        <f>_xlfn.XLOOKUP(TJUL22[[#This Row],[CODIGO]],Tabla5[codigo],Tabla5[Lugar Funciones])</f>
        <v>MINISTERIO DE CULTURA</v>
      </c>
      <c r="H7" s="65" t="str">
        <f>_xlfn.XLOOKUP(TJUL22[[#This Row],[CODIGO]],Tabla5[codigo],Tabla5[SEGÚN JULIO],_xlfn.XLOOKUP(TJUL22[[#This Row],[cargo]],Tabla19[CARGO],Tabla19[CATEGORIA]))</f>
        <v>PERSONAL DE VIGILANCIA</v>
      </c>
      <c r="I7" s="43">
        <v>180000</v>
      </c>
      <c r="J7" s="45">
        <v>33582.870000000003</v>
      </c>
      <c r="K7" s="44">
        <v>0</v>
      </c>
      <c r="L7" s="44">
        <v>0</v>
      </c>
      <c r="M7" s="43">
        <v>0</v>
      </c>
      <c r="N7" s="43">
        <v>146417.13</v>
      </c>
      <c r="O7" s="65" t="str">
        <f>LEFT(_xlfn.XLOOKUP(TJUL22[[#This Row],[CODIGO]],Tabla5[codigo],Tabla5[Genero]),1)</f>
        <v>M</v>
      </c>
      <c r="P7" s="15" t="str">
        <f>_xlfn.XLOOKUP(TJUL22[[#This Row],[nomdepto]],tdepto[DEPTO],tdepto[CODLUG])</f>
        <v>01.83</v>
      </c>
    </row>
    <row r="8" spans="1:16" hidden="1">
      <c r="A8" s="65" t="s">
        <v>3417</v>
      </c>
      <c r="B8" s="65" t="str">
        <f t="shared" si="0"/>
        <v>2.1.1.1.0100112395561</v>
      </c>
      <c r="C8" s="65" t="s">
        <v>3368</v>
      </c>
      <c r="D8" s="65" t="s">
        <v>2434</v>
      </c>
      <c r="E8" s="65" t="s">
        <v>2016</v>
      </c>
      <c r="F8" s="65" t="s">
        <v>1239</v>
      </c>
      <c r="G8" s="65" t="str">
        <f>_xlfn.XLOOKUP(TJUL22[[#This Row],[CODIGO]],Tabla5[codigo],Tabla5[Lugar Funciones])</f>
        <v>MINISTERIO DE CULTURA</v>
      </c>
      <c r="H8" s="65" t="str">
        <f>_xlfn.XLOOKUP(TJUL22[[#This Row],[CODIGO]],Tabla5[codigo],Tabla5[SEGÚN JULIO],_xlfn.XLOOKUP(TJUL22[[#This Row],[cargo]],Tabla19[CARGO],Tabla19[CATEGORIA]))</f>
        <v>EMPLEADO DE CONFIANZA</v>
      </c>
      <c r="I8" s="43">
        <v>175000</v>
      </c>
      <c r="J8" s="45">
        <v>29841.29</v>
      </c>
      <c r="K8" s="43">
        <v>4943.8</v>
      </c>
      <c r="L8" s="43">
        <v>5022.5</v>
      </c>
      <c r="M8" s="43">
        <v>24.999999999996362</v>
      </c>
      <c r="N8" s="43">
        <v>135167.41</v>
      </c>
      <c r="O8" s="65" t="str">
        <f>LEFT(_xlfn.XLOOKUP(TJUL22[[#This Row],[CODIGO]],Tabla5[codigo],Tabla5[Genero]),1)</f>
        <v>M</v>
      </c>
      <c r="P8" s="15" t="str">
        <f>_xlfn.XLOOKUP(TJUL22[[#This Row],[nomdepto]],tdepto[DEPTO],tdepto[CODLUG])</f>
        <v>01.83</v>
      </c>
    </row>
    <row r="9" spans="1:16" hidden="1">
      <c r="A9" s="65" t="s">
        <v>3417</v>
      </c>
      <c r="B9" s="65" t="str">
        <f t="shared" si="0"/>
        <v>2.1.1.1.0100100621507</v>
      </c>
      <c r="C9" s="65" t="s">
        <v>3368</v>
      </c>
      <c r="D9" s="65" t="s">
        <v>2366</v>
      </c>
      <c r="E9" s="65" t="s">
        <v>1126</v>
      </c>
      <c r="F9" s="65" t="s">
        <v>1127</v>
      </c>
      <c r="G9" s="65" t="str">
        <f>_xlfn.XLOOKUP(TJUL22[[#This Row],[CODIGO]],Tabla5[codigo],Tabla5[Lugar Funciones])</f>
        <v>MINISTERIO DE CULTURA</v>
      </c>
      <c r="H9" s="65" t="str">
        <f>_xlfn.XLOOKUP(TJUL22[[#This Row],[CODIGO]],Tabla5[codigo],Tabla5[SEGÚN JULIO],_xlfn.XLOOKUP(TJUL22[[#This Row],[cargo]],Tabla19[CARGO],Tabla19[CATEGORIA]))</f>
        <v>FIJO</v>
      </c>
      <c r="I9" s="43">
        <v>150000</v>
      </c>
      <c r="J9" s="45">
        <v>23191.56</v>
      </c>
      <c r="K9" s="43">
        <v>4560</v>
      </c>
      <c r="L9" s="43">
        <v>4305</v>
      </c>
      <c r="M9" s="43">
        <v>2725.2400000000016</v>
      </c>
      <c r="N9" s="43">
        <v>115218.2</v>
      </c>
      <c r="O9" s="65" t="str">
        <f>LEFT(_xlfn.XLOOKUP(TJUL22[[#This Row],[CODIGO]],Tabla5[codigo],Tabla5[Genero]),1)</f>
        <v>M</v>
      </c>
      <c r="P9" s="15" t="str">
        <f>_xlfn.XLOOKUP(TJUL22[[#This Row],[nomdepto]],tdepto[DEPTO],tdepto[CODLUG])</f>
        <v>01.83</v>
      </c>
    </row>
    <row r="10" spans="1:16" hidden="1">
      <c r="A10" s="65" t="s">
        <v>3417</v>
      </c>
      <c r="B10" s="65" t="str">
        <f t="shared" si="0"/>
        <v>2.1.1.1.0100114295421</v>
      </c>
      <c r="C10" s="65" t="s">
        <v>3368</v>
      </c>
      <c r="D10" s="65" t="s">
        <v>2348</v>
      </c>
      <c r="E10" s="65" t="s">
        <v>1828</v>
      </c>
      <c r="F10" s="65" t="s">
        <v>32</v>
      </c>
      <c r="G10" s="65" t="str">
        <f>_xlfn.XLOOKUP(TJUL22[[#This Row],[CODIGO]],Tabla5[codigo],Tabla5[Lugar Funciones])</f>
        <v>MINISTERIO DE CULTURA</v>
      </c>
      <c r="H10" s="65" t="str">
        <f>_xlfn.XLOOKUP(TJUL22[[#This Row],[CODIGO]],Tabla5[codigo],Tabla5[SEGÚN JULIO],_xlfn.XLOOKUP(TJUL22[[#This Row],[cargo]],Tabla19[CARGO],Tabla19[CATEGORIA]))</f>
        <v>FIJO</v>
      </c>
      <c r="I10" s="43">
        <v>145000</v>
      </c>
      <c r="J10" s="43">
        <v>22690.49</v>
      </c>
      <c r="K10" s="43">
        <v>4408</v>
      </c>
      <c r="L10" s="43">
        <v>4161.5</v>
      </c>
      <c r="M10" s="43">
        <v>425</v>
      </c>
      <c r="N10" s="43">
        <v>113315.01</v>
      </c>
      <c r="O10" s="65" t="str">
        <f>LEFT(_xlfn.XLOOKUP(TJUL22[[#This Row],[CODIGO]],Tabla5[codigo],Tabla5[Genero]),1)</f>
        <v>F</v>
      </c>
      <c r="P10" s="15" t="str">
        <f>_xlfn.XLOOKUP(TJUL22[[#This Row],[nomdepto]],tdepto[DEPTO],tdepto[CODLUG])</f>
        <v>01.83</v>
      </c>
    </row>
    <row r="11" spans="1:16" hidden="1">
      <c r="A11" s="65" t="s">
        <v>3417</v>
      </c>
      <c r="B11" s="65" t="str">
        <f t="shared" si="0"/>
        <v>2.1.1.1.0140220372789</v>
      </c>
      <c r="C11" s="65" t="s">
        <v>3368</v>
      </c>
      <c r="D11" s="65" t="s">
        <v>2440</v>
      </c>
      <c r="E11" s="65" t="s">
        <v>3429</v>
      </c>
      <c r="F11" s="65" t="s">
        <v>1239</v>
      </c>
      <c r="G11" s="65" t="str">
        <f>_xlfn.XLOOKUP(TJUL22[[#This Row],[CODIGO]],Tabla5[codigo],Tabla5[Lugar Funciones])</f>
        <v>MINISTERIO DE CULTURA</v>
      </c>
      <c r="H11" s="65" t="str">
        <f>_xlfn.XLOOKUP(TJUL22[[#This Row],[CODIGO]],Tabla5[codigo],Tabla5[SEGÚN JULIO],_xlfn.XLOOKUP(TJUL22[[#This Row],[cargo]],Tabla19[CARGO],Tabla19[CATEGORIA]))</f>
        <v>EMPLEADO DE CONFIANZA</v>
      </c>
      <c r="I11" s="43">
        <v>145000</v>
      </c>
      <c r="J11" s="45">
        <v>22690.49</v>
      </c>
      <c r="K11" s="43">
        <v>4408</v>
      </c>
      <c r="L11" s="43">
        <v>4161.5</v>
      </c>
      <c r="M11" s="43">
        <v>25</v>
      </c>
      <c r="N11" s="43">
        <v>113715.01</v>
      </c>
      <c r="O11" s="65" t="str">
        <f>LEFT(_xlfn.XLOOKUP(TJUL22[[#This Row],[CODIGO]],Tabla5[codigo],Tabla5[Genero]),1)</f>
        <v>M</v>
      </c>
      <c r="P11" s="15" t="str">
        <f>_xlfn.XLOOKUP(TJUL22[[#This Row],[nomdepto]],tdepto[DEPTO],tdepto[CODLUG])</f>
        <v>01.83</v>
      </c>
    </row>
    <row r="12" spans="1:16" hidden="1">
      <c r="A12" s="65" t="s">
        <v>3417</v>
      </c>
      <c r="B12" s="65" t="str">
        <f t="shared" si="0"/>
        <v>2.1.1.1.0100104878384</v>
      </c>
      <c r="C12" s="65" t="s">
        <v>3368</v>
      </c>
      <c r="D12" s="65" t="s">
        <v>2461</v>
      </c>
      <c r="E12" s="65" t="s">
        <v>3430</v>
      </c>
      <c r="F12" s="65" t="s">
        <v>136</v>
      </c>
      <c r="G12" s="65" t="str">
        <f>_xlfn.XLOOKUP(TJUL22[[#This Row],[CODIGO]],Tabla5[codigo],Tabla5[Lugar Funciones])</f>
        <v>MINISTERIO DE CULTURA</v>
      </c>
      <c r="H12" s="65" t="str">
        <f>_xlfn.XLOOKUP(TJUL22[[#This Row],[CODIGO]],Tabla5[codigo],Tabla5[SEGÚN JULIO],_xlfn.XLOOKUP(TJUL22[[#This Row],[cargo]],Tabla19[CARGO],Tabla19[CATEGORIA]))</f>
        <v>FIJO</v>
      </c>
      <c r="I12" s="43">
        <v>115000</v>
      </c>
      <c r="J12" s="43">
        <v>15296.21</v>
      </c>
      <c r="K12" s="43">
        <v>3496</v>
      </c>
      <c r="L12" s="43">
        <v>3300.5</v>
      </c>
      <c r="M12" s="43">
        <v>1375.1200000000026</v>
      </c>
      <c r="N12" s="43">
        <v>91532.17</v>
      </c>
      <c r="O12" s="65" t="str">
        <f>LEFT(_xlfn.XLOOKUP(TJUL22[[#This Row],[CODIGO]],Tabla5[codigo],Tabla5[Genero]),1)</f>
        <v>M</v>
      </c>
      <c r="P12" s="15" t="str">
        <f>_xlfn.XLOOKUP(TJUL22[[#This Row],[nomdepto]],tdepto[DEPTO],tdepto[CODLUG])</f>
        <v>01.83</v>
      </c>
    </row>
    <row r="13" spans="1:16">
      <c r="A13" s="65" t="s">
        <v>3451</v>
      </c>
      <c r="B13" s="65" t="str">
        <f t="shared" si="0"/>
        <v>2.1.1.2.0800100429778</v>
      </c>
      <c r="C13" s="65" t="s">
        <v>3367</v>
      </c>
      <c r="D13" s="65" t="s">
        <v>3079</v>
      </c>
      <c r="E13" s="65" t="s">
        <v>1973</v>
      </c>
      <c r="F13" s="65" t="s">
        <v>1974</v>
      </c>
      <c r="G13" s="65" t="str">
        <f>_xlfn.XLOOKUP(TJUL22[[#This Row],[CODIGO]],Tabla5[codigo],Tabla5[Lugar Funciones])</f>
        <v>MINISTERIO DE CULTURA</v>
      </c>
      <c r="H13" s="65" t="str">
        <f>_xlfn.XLOOKUP(TJUL22[[#This Row],[CODIGO]],Tabla5[codigo],Tabla5[SEGÚN JULIO],_xlfn.XLOOKUP(TJUL22[[#This Row],[cargo]],Tabla19[CARGO],Tabla19[CATEGORIA]))</f>
        <v>EMPLEADOS TEMPORALES</v>
      </c>
      <c r="I13" s="43">
        <v>115000</v>
      </c>
      <c r="J13" s="43">
        <v>15633.74</v>
      </c>
      <c r="K13" s="43">
        <v>3496</v>
      </c>
      <c r="L13" s="43">
        <v>3300.5</v>
      </c>
      <c r="M13" s="43">
        <v>25.000000000001819</v>
      </c>
      <c r="N13" s="43">
        <v>92544.76</v>
      </c>
      <c r="O13" s="65" t="str">
        <f>LEFT(_xlfn.XLOOKUP(TJUL22[[#This Row],[CODIGO]],Tabla5[codigo],Tabla5[Genero]),1)</f>
        <v>M</v>
      </c>
      <c r="P13" s="15" t="str">
        <f>_xlfn.XLOOKUP(TJUL22[[#This Row],[nomdepto]],tdepto[DEPTO],tdepto[CODLUG])</f>
        <v>01.83</v>
      </c>
    </row>
    <row r="14" spans="1:16" hidden="1">
      <c r="A14" s="65" t="s">
        <v>3417</v>
      </c>
      <c r="B14" s="65" t="str">
        <f t="shared" si="0"/>
        <v>2.1.1.1.0100115948663</v>
      </c>
      <c r="C14" s="65" t="s">
        <v>3368</v>
      </c>
      <c r="D14" s="65" t="s">
        <v>2231</v>
      </c>
      <c r="E14" s="65" t="s">
        <v>3419</v>
      </c>
      <c r="F14" s="65" t="s">
        <v>808</v>
      </c>
      <c r="G14" s="65" t="str">
        <f>_xlfn.XLOOKUP(TJUL22[[#This Row],[CODIGO]],Tabla5[codigo],Tabla5[Lugar Funciones])</f>
        <v>MINISTERIO DE CULTURA</v>
      </c>
      <c r="H14" s="65" t="str">
        <f>_xlfn.XLOOKUP(TJUL22[[#This Row],[CODIGO]],Tabla5[codigo],Tabla5[SEGÚN JULIO],_xlfn.XLOOKUP(TJUL22[[#This Row],[cargo]],Tabla19[CARGO],Tabla19[CATEGORIA]))</f>
        <v>EMPLEADO DE CONFIANZA</v>
      </c>
      <c r="I14" s="43">
        <v>100000</v>
      </c>
      <c r="J14" s="43">
        <v>12105.37</v>
      </c>
      <c r="K14" s="43">
        <v>3040</v>
      </c>
      <c r="L14" s="43">
        <v>2870</v>
      </c>
      <c r="M14" s="43">
        <v>24.999999999998181</v>
      </c>
      <c r="N14" s="43">
        <v>81959.63</v>
      </c>
      <c r="O14" s="65" t="str">
        <f>LEFT(_xlfn.XLOOKUP(TJUL22[[#This Row],[CODIGO]],Tabla5[codigo],Tabla5[Genero]),1)</f>
        <v>M</v>
      </c>
      <c r="P14" s="15" t="str">
        <f>_xlfn.XLOOKUP(TJUL22[[#This Row],[nomdepto]],tdepto[DEPTO],tdepto[CODLUG])</f>
        <v>01.83</v>
      </c>
    </row>
    <row r="15" spans="1:16" hidden="1">
      <c r="A15" s="65" t="s">
        <v>3417</v>
      </c>
      <c r="B15" s="65" t="str">
        <f t="shared" si="0"/>
        <v>2.1.1.1.0100102019304</v>
      </c>
      <c r="C15" s="65" t="s">
        <v>3368</v>
      </c>
      <c r="D15" s="65" t="s">
        <v>2354</v>
      </c>
      <c r="E15" s="65" t="s">
        <v>3422</v>
      </c>
      <c r="F15" s="65" t="s">
        <v>1720</v>
      </c>
      <c r="G15" s="65" t="str">
        <f>_xlfn.XLOOKUP(TJUL22[[#This Row],[CODIGO]],Tabla5[codigo],Tabla5[Lugar Funciones])</f>
        <v>MINISTERIO DE CULTURA</v>
      </c>
      <c r="H15" s="65" t="str">
        <f>_xlfn.XLOOKUP(TJUL22[[#This Row],[CODIGO]],Tabla5[codigo],Tabla5[SEGÚN JULIO],_xlfn.XLOOKUP(TJUL22[[#This Row],[cargo]],Tabla19[CARGO],Tabla19[CATEGORIA]))</f>
        <v>EMPLEADO DE CONFIANZA</v>
      </c>
      <c r="I15" s="43">
        <v>100000</v>
      </c>
      <c r="J15" s="45">
        <v>12105.37</v>
      </c>
      <c r="K15" s="43">
        <v>3040</v>
      </c>
      <c r="L15" s="43">
        <v>2870</v>
      </c>
      <c r="M15" s="43">
        <v>24.999999999998181</v>
      </c>
      <c r="N15" s="43">
        <v>81959.63</v>
      </c>
      <c r="O15" s="65" t="str">
        <f>LEFT(_xlfn.XLOOKUP(TJUL22[[#This Row],[CODIGO]],Tabla5[codigo],Tabla5[Genero]),1)</f>
        <v>F</v>
      </c>
      <c r="P15" s="15" t="str">
        <f>_xlfn.XLOOKUP(TJUL22[[#This Row],[nomdepto]],tdepto[DEPTO],tdepto[CODLUG])</f>
        <v>01.83</v>
      </c>
    </row>
    <row r="16" spans="1:16" hidden="1">
      <c r="A16" s="65" t="s">
        <v>3417</v>
      </c>
      <c r="B16" s="65" t="str">
        <f t="shared" si="0"/>
        <v>2.1.1.1.0100116545245</v>
      </c>
      <c r="C16" s="65" t="s">
        <v>3368</v>
      </c>
      <c r="D16" s="65" t="s">
        <v>2451</v>
      </c>
      <c r="E16" s="65" t="s">
        <v>840</v>
      </c>
      <c r="F16" s="65" t="s">
        <v>817</v>
      </c>
      <c r="G16" s="65" t="str">
        <f>_xlfn.XLOOKUP(TJUL22[[#This Row],[CODIGO]],Tabla5[codigo],Tabla5[Lugar Funciones])</f>
        <v>MINISTERIO DE CULTURA</v>
      </c>
      <c r="H16" s="65" t="str">
        <f>_xlfn.XLOOKUP(TJUL22[[#This Row],[CODIGO]],Tabla5[codigo],Tabla5[SEGÚN JULIO],_xlfn.XLOOKUP(TJUL22[[#This Row],[cargo]],Tabla19[CARGO],Tabla19[CATEGORIA]))</f>
        <v>EMPLEADO DE CONFIANZA</v>
      </c>
      <c r="I16" s="43">
        <v>95000</v>
      </c>
      <c r="J16" s="45">
        <v>10591.71</v>
      </c>
      <c r="K16" s="43">
        <v>2888</v>
      </c>
      <c r="L16" s="43">
        <v>2726.5</v>
      </c>
      <c r="M16" s="43">
        <v>1375.1200000000026</v>
      </c>
      <c r="N16" s="43">
        <v>77418.67</v>
      </c>
      <c r="O16" s="65" t="str">
        <f>LEFT(_xlfn.XLOOKUP(TJUL22[[#This Row],[CODIGO]],Tabla5[codigo],Tabla5[Genero]),1)</f>
        <v>F</v>
      </c>
      <c r="P16" s="15" t="str">
        <f>_xlfn.XLOOKUP(TJUL22[[#This Row],[nomdepto]],tdepto[DEPTO],tdepto[CODLUG])</f>
        <v>01.83</v>
      </c>
    </row>
    <row r="17" spans="1:16" hidden="1">
      <c r="A17" s="65" t="s">
        <v>3417</v>
      </c>
      <c r="B17" s="65" t="str">
        <f t="shared" si="0"/>
        <v>2.1.1.1.0100100626589</v>
      </c>
      <c r="C17" s="65" t="s">
        <v>3368</v>
      </c>
      <c r="D17" s="65" t="s">
        <v>2275</v>
      </c>
      <c r="E17" s="65" t="s">
        <v>3420</v>
      </c>
      <c r="F17" s="65" t="s">
        <v>317</v>
      </c>
      <c r="G17" s="65" t="str">
        <f>_xlfn.XLOOKUP(TJUL22[[#This Row],[CODIGO]],Tabla5[codigo],Tabla5[Lugar Funciones])</f>
        <v>MINISTERIO DE CULTURA</v>
      </c>
      <c r="H17" s="65" t="str">
        <f>_xlfn.XLOOKUP(TJUL22[[#This Row],[CODIGO]],Tabla5[codigo],Tabla5[SEGÚN JULIO],_xlfn.XLOOKUP(TJUL22[[#This Row],[cargo]],Tabla19[CARGO],Tabla19[CATEGORIA]))</f>
        <v>EMPLEADO DE CONFIANZA</v>
      </c>
      <c r="I17" s="43">
        <v>90000</v>
      </c>
      <c r="J17" s="43">
        <v>9753.1200000000008</v>
      </c>
      <c r="K17" s="43">
        <v>2736</v>
      </c>
      <c r="L17" s="43">
        <v>2583</v>
      </c>
      <c r="M17" s="43">
        <v>325</v>
      </c>
      <c r="N17" s="43">
        <v>74602.880000000005</v>
      </c>
      <c r="O17" s="65" t="str">
        <f>LEFT(_xlfn.XLOOKUP(TJUL22[[#This Row],[CODIGO]],Tabla5[codigo],Tabla5[Genero]),1)</f>
        <v>F</v>
      </c>
      <c r="P17" s="15" t="str">
        <f>_xlfn.XLOOKUP(TJUL22[[#This Row],[nomdepto]],tdepto[DEPTO],tdepto[CODLUG])</f>
        <v>01.83</v>
      </c>
    </row>
    <row r="18" spans="1:16" hidden="1">
      <c r="A18" s="65" t="s">
        <v>3417</v>
      </c>
      <c r="B18" s="65" t="str">
        <f t="shared" si="0"/>
        <v>2.1.1.1.0103104083112</v>
      </c>
      <c r="C18" s="65" t="s">
        <v>3368</v>
      </c>
      <c r="D18" s="65" t="s">
        <v>2399</v>
      </c>
      <c r="E18" s="65" t="s">
        <v>1271</v>
      </c>
      <c r="F18" s="65" t="s">
        <v>808</v>
      </c>
      <c r="G18" s="65" t="str">
        <f>_xlfn.XLOOKUP(TJUL22[[#This Row],[CODIGO]],Tabla5[codigo],Tabla5[Lugar Funciones])</f>
        <v>MINISTERIO DE CULTURA</v>
      </c>
      <c r="H18" s="65" t="str">
        <f>_xlfn.XLOOKUP(TJUL22[[#This Row],[CODIGO]],Tabla5[codigo],Tabla5[SEGÚN JULIO],_xlfn.XLOOKUP(TJUL22[[#This Row],[cargo]],Tabla19[CARGO],Tabla19[CATEGORIA]))</f>
        <v>EMPLEADO DE CONFIANZA</v>
      </c>
      <c r="I18" s="43">
        <v>90000</v>
      </c>
      <c r="J18" s="43">
        <v>9753.1200000000008</v>
      </c>
      <c r="K18" s="43">
        <v>2736</v>
      </c>
      <c r="L18" s="43">
        <v>2583</v>
      </c>
      <c r="M18" s="43">
        <v>25</v>
      </c>
      <c r="N18" s="43">
        <v>74902.880000000005</v>
      </c>
      <c r="O18" s="65" t="str">
        <f>LEFT(_xlfn.XLOOKUP(TJUL22[[#This Row],[CODIGO]],Tabla5[codigo],Tabla5[Genero]),1)</f>
        <v>M</v>
      </c>
      <c r="P18" s="15" t="str">
        <f>_xlfn.XLOOKUP(TJUL22[[#This Row],[nomdepto]],tdepto[DEPTO],tdepto[CODLUG])</f>
        <v>01.83</v>
      </c>
    </row>
    <row r="19" spans="1:16" hidden="1">
      <c r="A19" s="65" t="s">
        <v>3417</v>
      </c>
      <c r="B19" s="65" t="str">
        <f t="shared" si="0"/>
        <v>2.1.1.1.0100100673540</v>
      </c>
      <c r="C19" s="65" t="s">
        <v>3368</v>
      </c>
      <c r="D19" s="65" t="s">
        <v>2340</v>
      </c>
      <c r="E19" s="65" t="s">
        <v>1281</v>
      </c>
      <c r="F19" s="65" t="s">
        <v>808</v>
      </c>
      <c r="G19" s="65" t="str">
        <f>_xlfn.XLOOKUP(TJUL22[[#This Row],[CODIGO]],Tabla5[codigo],Tabla5[Lugar Funciones])</f>
        <v>MINISTERIO DE CULTURA</v>
      </c>
      <c r="H19" s="65" t="str">
        <f>_xlfn.XLOOKUP(TJUL22[[#This Row],[CODIGO]],Tabla5[codigo],Tabla5[SEGÚN JULIO],_xlfn.XLOOKUP(TJUL22[[#This Row],[cargo]],Tabla19[CARGO],Tabla19[CATEGORIA]))</f>
        <v>EMPLEADO DE CONFIANZA</v>
      </c>
      <c r="I19" s="43">
        <v>80000</v>
      </c>
      <c r="J19" s="45">
        <v>7400.87</v>
      </c>
      <c r="K19" s="43">
        <v>2432</v>
      </c>
      <c r="L19" s="43">
        <v>2296</v>
      </c>
      <c r="M19" s="43">
        <v>25.000000000000909</v>
      </c>
      <c r="N19" s="43">
        <v>67846.13</v>
      </c>
      <c r="O19" s="65" t="str">
        <f>LEFT(_xlfn.XLOOKUP(TJUL22[[#This Row],[CODIGO]],Tabla5[codigo],Tabla5[Genero]),1)</f>
        <v>M</v>
      </c>
      <c r="P19" s="15" t="str">
        <f>_xlfn.XLOOKUP(TJUL22[[#This Row],[nomdepto]],tdepto[DEPTO],tdepto[CODLUG])</f>
        <v>01.83</v>
      </c>
    </row>
    <row r="20" spans="1:16" hidden="1">
      <c r="A20" s="65" t="s">
        <v>3417</v>
      </c>
      <c r="B20" s="65" t="str">
        <f t="shared" si="0"/>
        <v>2.1.1.1.0100100791755</v>
      </c>
      <c r="C20" s="65" t="s">
        <v>3368</v>
      </c>
      <c r="D20" s="65" t="s">
        <v>2208</v>
      </c>
      <c r="E20" s="65" t="s">
        <v>867</v>
      </c>
      <c r="F20" s="65" t="s">
        <v>32</v>
      </c>
      <c r="G20" s="65" t="str">
        <f>_xlfn.XLOOKUP(TJUL22[[#This Row],[CODIGO]],Tabla5[codigo],Tabla5[Lugar Funciones])</f>
        <v>MINISTERIO DE CULTURA</v>
      </c>
      <c r="H20" s="65" t="str">
        <f>_xlfn.XLOOKUP(TJUL22[[#This Row],[CODIGO]],Tabla5[codigo],Tabla5[SEGÚN JULIO],_xlfn.XLOOKUP(TJUL22[[#This Row],[cargo]],Tabla19[CARGO],Tabla19[CATEGORIA]))</f>
        <v>FIJO</v>
      </c>
      <c r="I20" s="43">
        <v>70000</v>
      </c>
      <c r="J20" s="43">
        <v>4828.43</v>
      </c>
      <c r="K20" s="43">
        <v>2128</v>
      </c>
      <c r="L20" s="43">
        <v>2009</v>
      </c>
      <c r="M20" s="43">
        <v>4871.24</v>
      </c>
      <c r="N20" s="43">
        <v>56163.33</v>
      </c>
      <c r="O20" s="65" t="str">
        <f>LEFT(_xlfn.XLOOKUP(TJUL22[[#This Row],[CODIGO]],Tabla5[codigo],Tabla5[Genero]),1)</f>
        <v>F</v>
      </c>
      <c r="P20" s="15" t="str">
        <f>_xlfn.XLOOKUP(TJUL22[[#This Row],[nomdepto]],tdepto[DEPTO],tdepto[CODLUG])</f>
        <v>01.83</v>
      </c>
    </row>
    <row r="21" spans="1:16" hidden="1">
      <c r="A21" s="65" t="s">
        <v>3417</v>
      </c>
      <c r="B21" s="65" t="str">
        <f t="shared" si="0"/>
        <v>2.1.1.1.0100109290684</v>
      </c>
      <c r="C21" s="65" t="s">
        <v>3368</v>
      </c>
      <c r="D21" s="65" t="s">
        <v>2403</v>
      </c>
      <c r="E21" s="65" t="s">
        <v>1195</v>
      </c>
      <c r="F21" s="65" t="s">
        <v>32</v>
      </c>
      <c r="G21" s="65" t="str">
        <f>_xlfn.XLOOKUP(TJUL22[[#This Row],[CODIGO]],Tabla5[codigo],Tabla5[Lugar Funciones])</f>
        <v>MINISTERIO DE CULTURA</v>
      </c>
      <c r="H21" s="65" t="str">
        <f>_xlfn.XLOOKUP(TJUL22[[#This Row],[CODIGO]],Tabla5[codigo],Tabla5[SEGÚN JULIO],_xlfn.XLOOKUP(TJUL22[[#This Row],[cargo]],Tabla19[CARGO],Tabla19[CATEGORIA]))</f>
        <v>FIJO</v>
      </c>
      <c r="I21" s="43">
        <v>70000</v>
      </c>
      <c r="J21" s="43">
        <v>5368.48</v>
      </c>
      <c r="K21" s="43">
        <v>2128</v>
      </c>
      <c r="L21" s="43">
        <v>2009</v>
      </c>
      <c r="M21" s="43">
        <v>25</v>
      </c>
      <c r="N21" s="43">
        <v>60469.52</v>
      </c>
      <c r="O21" s="65" t="str">
        <f>LEFT(_xlfn.XLOOKUP(TJUL22[[#This Row],[CODIGO]],Tabla5[codigo],Tabla5[Genero]),1)</f>
        <v>F</v>
      </c>
      <c r="P21" s="15" t="str">
        <f>_xlfn.XLOOKUP(TJUL22[[#This Row],[nomdepto]],tdepto[DEPTO],tdepto[CODLUG])</f>
        <v>01.83</v>
      </c>
    </row>
    <row r="22" spans="1:16" hidden="1">
      <c r="A22" s="65" t="s">
        <v>3417</v>
      </c>
      <c r="B22" s="65" t="str">
        <f t="shared" si="0"/>
        <v>2.1.1.1.0100116697756</v>
      </c>
      <c r="C22" s="65" t="s">
        <v>3368</v>
      </c>
      <c r="D22" s="65" t="s">
        <v>1368</v>
      </c>
      <c r="E22" s="65" t="s">
        <v>217</v>
      </c>
      <c r="F22" s="65" t="s">
        <v>219</v>
      </c>
      <c r="G22" s="65" t="str">
        <f>_xlfn.XLOOKUP(TJUL22[[#This Row],[CODIGO]],Tabla5[codigo],Tabla5[Lugar Funciones])</f>
        <v>MINISTERIO DE CULTURA</v>
      </c>
      <c r="H22" s="65" t="str">
        <f>_xlfn.XLOOKUP(TJUL22[[#This Row],[CODIGO]],Tabla5[codigo],Tabla5[SEGÚN JULIO],_xlfn.XLOOKUP(TJUL22[[#This Row],[cargo]],Tabla19[CARGO],Tabla19[CATEGORIA]))</f>
        <v>CARRERA ADMINISTRATIVA</v>
      </c>
      <c r="I22" s="43">
        <v>65000</v>
      </c>
      <c r="J22" s="43">
        <v>4157.55</v>
      </c>
      <c r="K22" s="43">
        <v>1976</v>
      </c>
      <c r="L22" s="43">
        <v>1865.5</v>
      </c>
      <c r="M22" s="43">
        <v>17423.62</v>
      </c>
      <c r="N22" s="43">
        <v>39577.33</v>
      </c>
      <c r="O22" s="65" t="str">
        <f>LEFT(_xlfn.XLOOKUP(TJUL22[[#This Row],[CODIGO]],Tabla5[codigo],Tabla5[Genero]),1)</f>
        <v>F</v>
      </c>
      <c r="P22" s="15" t="str">
        <f>_xlfn.XLOOKUP(TJUL22[[#This Row],[nomdepto]],tdepto[DEPTO],tdepto[CODLUG])</f>
        <v>01.83</v>
      </c>
    </row>
    <row r="23" spans="1:16" hidden="1">
      <c r="A23" s="65" t="s">
        <v>3417</v>
      </c>
      <c r="B23" s="65" t="str">
        <f t="shared" si="0"/>
        <v>2.1.1.1.0140214733400</v>
      </c>
      <c r="C23" s="65" t="s">
        <v>3368</v>
      </c>
      <c r="D23" s="65" t="s">
        <v>2450</v>
      </c>
      <c r="E23" s="65" t="s">
        <v>1176</v>
      </c>
      <c r="F23" s="65" t="s">
        <v>10</v>
      </c>
      <c r="G23" s="65" t="str">
        <f>_xlfn.XLOOKUP(TJUL22[[#This Row],[CODIGO]],Tabla5[codigo],Tabla5[Lugar Funciones])</f>
        <v>MINISTERIO DE CULTURA</v>
      </c>
      <c r="H23" s="65" t="str">
        <f>_xlfn.XLOOKUP(TJUL22[[#This Row],[CODIGO]],Tabla5[codigo],Tabla5[SEGÚN JULIO],_xlfn.XLOOKUP(TJUL22[[#This Row],[cargo]],Tabla19[CARGO],Tabla19[CATEGORIA]))</f>
        <v>EMPLEADO DE CONFIANZA</v>
      </c>
      <c r="I23" s="43">
        <v>65000</v>
      </c>
      <c r="J23" s="43">
        <v>4427.58</v>
      </c>
      <c r="K23" s="43">
        <v>1976</v>
      </c>
      <c r="L23" s="43">
        <v>1865.5</v>
      </c>
      <c r="M23" s="43">
        <v>25</v>
      </c>
      <c r="N23" s="43">
        <v>56705.919999999998</v>
      </c>
      <c r="O23" s="65" t="str">
        <f>LEFT(_xlfn.XLOOKUP(TJUL22[[#This Row],[CODIGO]],Tabla5[codigo],Tabla5[Genero]),1)</f>
        <v>F</v>
      </c>
      <c r="P23" s="15" t="str">
        <f>_xlfn.XLOOKUP(TJUL22[[#This Row],[nomdepto]],tdepto[DEPTO],tdepto[CODLUG])</f>
        <v>01.83</v>
      </c>
    </row>
    <row r="24" spans="1:16">
      <c r="A24" s="65" t="s">
        <v>3451</v>
      </c>
      <c r="B24" s="65" t="str">
        <f t="shared" si="0"/>
        <v>2.1.1.2.0800100718972</v>
      </c>
      <c r="C24" s="65" t="s">
        <v>3367</v>
      </c>
      <c r="D24" s="65" t="s">
        <v>3036</v>
      </c>
      <c r="E24" s="65" t="s">
        <v>1354</v>
      </c>
      <c r="F24" s="65" t="s">
        <v>103</v>
      </c>
      <c r="G24" s="65" t="str">
        <f>_xlfn.XLOOKUP(TJUL22[[#This Row],[CODIGO]],Tabla5[codigo],Tabla5[Lugar Funciones])</f>
        <v>MINISTERIO DE CULTURA</v>
      </c>
      <c r="H24" s="65" t="str">
        <f>_xlfn.XLOOKUP(TJUL22[[#This Row],[CODIGO]],Tabla5[codigo],Tabla5[SEGÚN JULIO],_xlfn.XLOOKUP(TJUL22[[#This Row],[cargo]],Tabla19[CARGO],Tabla19[CATEGORIA]))</f>
        <v>EMPLEADOS TEMPORALES</v>
      </c>
      <c r="I24" s="43">
        <v>65000</v>
      </c>
      <c r="J24" s="43">
        <v>4427.58</v>
      </c>
      <c r="K24" s="43">
        <v>1976</v>
      </c>
      <c r="L24" s="43">
        <v>1865.5</v>
      </c>
      <c r="M24" s="43">
        <v>25</v>
      </c>
      <c r="N24" s="43">
        <v>56705.919999999998</v>
      </c>
      <c r="O24" s="65" t="str">
        <f>LEFT(_xlfn.XLOOKUP(TJUL22[[#This Row],[CODIGO]],Tabla5[codigo],Tabla5[Genero]),1)</f>
        <v>M</v>
      </c>
      <c r="P24" s="15" t="str">
        <f>_xlfn.XLOOKUP(TJUL22[[#This Row],[nomdepto]],tdepto[DEPTO],tdepto[CODLUG])</f>
        <v>01.83</v>
      </c>
    </row>
    <row r="25" spans="1:16" hidden="1">
      <c r="A25" s="65" t="s">
        <v>3417</v>
      </c>
      <c r="B25" s="65" t="str">
        <f t="shared" si="0"/>
        <v>2.1.1.1.0103100844095</v>
      </c>
      <c r="C25" s="65" t="s">
        <v>3368</v>
      </c>
      <c r="D25" s="65" t="s">
        <v>2209</v>
      </c>
      <c r="E25" s="65" t="s">
        <v>1108</v>
      </c>
      <c r="F25" s="65" t="s">
        <v>103</v>
      </c>
      <c r="G25" s="65" t="str">
        <f>_xlfn.XLOOKUP(TJUL22[[#This Row],[CODIGO]],Tabla5[codigo],Tabla5[Lugar Funciones])</f>
        <v>MINISTERIO DE CULTURA</v>
      </c>
      <c r="H25" s="65" t="str">
        <f>_xlfn.XLOOKUP(TJUL22[[#This Row],[CODIGO]],Tabla5[codigo],Tabla5[SEGÚN JULIO],_xlfn.XLOOKUP(TJUL22[[#This Row],[cargo]],Tabla19[CARGO],Tabla19[CATEGORIA]))</f>
        <v>FIJO</v>
      </c>
      <c r="I25" s="43">
        <v>60000</v>
      </c>
      <c r="J25" s="43">
        <v>3216.65</v>
      </c>
      <c r="K25" s="43">
        <v>1824</v>
      </c>
      <c r="L25" s="43">
        <v>1722</v>
      </c>
      <c r="M25" s="43">
        <v>1375.1200000000003</v>
      </c>
      <c r="N25" s="43">
        <v>51862.23</v>
      </c>
      <c r="O25" s="65" t="str">
        <f>LEFT(_xlfn.XLOOKUP(TJUL22[[#This Row],[CODIGO]],Tabla5[codigo],Tabla5[Genero]),1)</f>
        <v>M</v>
      </c>
      <c r="P25" s="15" t="str">
        <f>_xlfn.XLOOKUP(TJUL22[[#This Row],[nomdepto]],tdepto[DEPTO],tdepto[CODLUG])</f>
        <v>01.83</v>
      </c>
    </row>
    <row r="26" spans="1:16" hidden="1">
      <c r="A26" s="65" t="s">
        <v>3464</v>
      </c>
      <c r="B26" s="65" t="str">
        <f t="shared" si="0"/>
        <v>2.1.2.2.0500111466777</v>
      </c>
      <c r="C26" s="65" t="s">
        <v>3369</v>
      </c>
      <c r="D26" s="65" t="s">
        <v>3212</v>
      </c>
      <c r="E26" s="65" t="s">
        <v>1712</v>
      </c>
      <c r="F26" s="65" t="s">
        <v>1101</v>
      </c>
      <c r="G26" s="65" t="str">
        <f>_xlfn.XLOOKUP(TJUL22[[#This Row],[CODIGO]],Tabla5[codigo],Tabla5[Lugar Funciones])</f>
        <v>MINISTERIO DE CULTURA</v>
      </c>
      <c r="H26" s="65" t="str">
        <f>_xlfn.XLOOKUP(TJUL22[[#This Row],[CODIGO]],Tabla5[codigo],Tabla5[SEGÚN JULIO],_xlfn.XLOOKUP(TJUL22[[#This Row],[cargo]],Tabla19[CARGO],Tabla19[CATEGORIA]))</f>
        <v>PERSONAL DE VIGILANCIA</v>
      </c>
      <c r="I26" s="43">
        <v>60000</v>
      </c>
      <c r="J26" s="43">
        <v>4195.88</v>
      </c>
      <c r="K26" s="44">
        <v>0</v>
      </c>
      <c r="L26" s="44">
        <v>0</v>
      </c>
      <c r="M26" s="43">
        <v>0</v>
      </c>
      <c r="N26" s="43">
        <v>55804.12</v>
      </c>
      <c r="O26" s="65" t="str">
        <f>LEFT(_xlfn.XLOOKUP(TJUL22[[#This Row],[CODIGO]],Tabla5[codigo],Tabla5[Genero]),1)</f>
        <v>M</v>
      </c>
      <c r="P26" s="15" t="str">
        <f>_xlfn.XLOOKUP(TJUL22[[#This Row],[nomdepto]],tdepto[DEPTO],tdepto[CODLUG])</f>
        <v>01.83</v>
      </c>
    </row>
    <row r="27" spans="1:16" hidden="1">
      <c r="A27" s="65" t="s">
        <v>3464</v>
      </c>
      <c r="B27" s="65" t="str">
        <f t="shared" si="0"/>
        <v>2.1.2.2.0540224945994</v>
      </c>
      <c r="C27" s="65" t="s">
        <v>3369</v>
      </c>
      <c r="D27" s="65" t="s">
        <v>3255</v>
      </c>
      <c r="E27" s="65" t="s">
        <v>1728</v>
      </c>
      <c r="F27" s="65" t="s">
        <v>1101</v>
      </c>
      <c r="G27" s="65" t="str">
        <f>_xlfn.XLOOKUP(TJUL22[[#This Row],[CODIGO]],Tabla5[codigo],Tabla5[Lugar Funciones])</f>
        <v>MINISTERIO DE CULTURA</v>
      </c>
      <c r="H27" s="65" t="str">
        <f>_xlfn.XLOOKUP(TJUL22[[#This Row],[CODIGO]],Tabla5[codigo],Tabla5[SEGÚN JULIO],_xlfn.XLOOKUP(TJUL22[[#This Row],[cargo]],Tabla19[CARGO],Tabla19[CATEGORIA]))</f>
        <v>PERSONAL DE VIGILANCIA</v>
      </c>
      <c r="I27" s="43">
        <v>60000</v>
      </c>
      <c r="J27" s="43">
        <v>4195.88</v>
      </c>
      <c r="K27" s="44">
        <v>0</v>
      </c>
      <c r="L27" s="44">
        <v>0</v>
      </c>
      <c r="M27" s="43">
        <v>0</v>
      </c>
      <c r="N27" s="43">
        <v>55804.12</v>
      </c>
      <c r="O27" s="65" t="str">
        <f>LEFT(_xlfn.XLOOKUP(TJUL22[[#This Row],[CODIGO]],Tabla5[codigo],Tabla5[Genero]),1)</f>
        <v>M</v>
      </c>
      <c r="P27" s="15" t="str">
        <f>_xlfn.XLOOKUP(TJUL22[[#This Row],[nomdepto]],tdepto[DEPTO],tdepto[CODLUG])</f>
        <v>01.83</v>
      </c>
    </row>
    <row r="28" spans="1:16" hidden="1">
      <c r="A28" s="65" t="s">
        <v>3417</v>
      </c>
      <c r="B28" s="65" t="str">
        <f t="shared" si="0"/>
        <v>2.1.1.1.0100108268269</v>
      </c>
      <c r="C28" s="65" t="s">
        <v>3368</v>
      </c>
      <c r="D28" s="65" t="s">
        <v>1388</v>
      </c>
      <c r="E28" s="65" t="s">
        <v>1009</v>
      </c>
      <c r="F28" s="65" t="s">
        <v>317</v>
      </c>
      <c r="G28" s="65" t="str">
        <f>_xlfn.XLOOKUP(TJUL22[[#This Row],[CODIGO]],Tabla5[codigo],Tabla5[Lugar Funciones])</f>
        <v>MINISTERIO DE CULTURA</v>
      </c>
      <c r="H28" s="65" t="str">
        <f>_xlfn.XLOOKUP(TJUL22[[#This Row],[CODIGO]],Tabla5[codigo],Tabla5[SEGÚN JULIO],_xlfn.XLOOKUP(TJUL22[[#This Row],[cargo]],Tabla19[CARGO],Tabla19[CATEGORIA]))</f>
        <v>CARRERA ADMINISTRATIVA</v>
      </c>
      <c r="I28" s="43">
        <v>55000</v>
      </c>
      <c r="J28" s="45">
        <v>2559.6799999999998</v>
      </c>
      <c r="K28" s="43">
        <v>1672</v>
      </c>
      <c r="L28" s="43">
        <v>1578.5</v>
      </c>
      <c r="M28" s="43">
        <v>4692.84</v>
      </c>
      <c r="N28" s="43">
        <v>44496.98</v>
      </c>
      <c r="O28" s="65" t="str">
        <f>LEFT(_xlfn.XLOOKUP(TJUL22[[#This Row],[CODIGO]],Tabla5[codigo],Tabla5[Genero]),1)</f>
        <v>F</v>
      </c>
      <c r="P28" s="15" t="str">
        <f>_xlfn.XLOOKUP(TJUL22[[#This Row],[nomdepto]],tdepto[DEPTO],tdepto[CODLUG])</f>
        <v>01.83</v>
      </c>
    </row>
    <row r="29" spans="1:16" hidden="1">
      <c r="A29" s="65" t="s">
        <v>3417</v>
      </c>
      <c r="B29" s="65" t="str">
        <f t="shared" si="0"/>
        <v>2.1.1.1.0100100621846</v>
      </c>
      <c r="C29" s="65" t="s">
        <v>3368</v>
      </c>
      <c r="D29" s="65" t="s">
        <v>2320</v>
      </c>
      <c r="E29" s="65" t="s">
        <v>236</v>
      </c>
      <c r="F29" s="65" t="s">
        <v>205</v>
      </c>
      <c r="G29" s="65" t="str">
        <f>_xlfn.XLOOKUP(TJUL22[[#This Row],[CODIGO]],Tabla5[codigo],Tabla5[Lugar Funciones])</f>
        <v>MINISTERIO DE CULTURA</v>
      </c>
      <c r="H29" s="65" t="str">
        <f>_xlfn.XLOOKUP(TJUL22[[#This Row],[CODIGO]],Tabla5[codigo],Tabla5[SEGÚN JULIO],_xlfn.XLOOKUP(TJUL22[[#This Row],[cargo]],Tabla19[CARGO],Tabla19[CATEGORIA]))</f>
        <v>FIJO</v>
      </c>
      <c r="I29" s="43">
        <v>50000</v>
      </c>
      <c r="J29" s="45">
        <v>1854</v>
      </c>
      <c r="K29" s="43">
        <v>1520</v>
      </c>
      <c r="L29" s="43">
        <v>1435</v>
      </c>
      <c r="M29" s="43">
        <v>11565.87</v>
      </c>
      <c r="N29" s="43">
        <v>33625.129999999997</v>
      </c>
      <c r="O29" s="65" t="str">
        <f>LEFT(_xlfn.XLOOKUP(TJUL22[[#This Row],[CODIGO]],Tabla5[codigo],Tabla5[Genero]),1)</f>
        <v>M</v>
      </c>
      <c r="P29" s="15" t="str">
        <f>_xlfn.XLOOKUP(TJUL22[[#This Row],[nomdepto]],tdepto[DEPTO],tdepto[CODLUG])</f>
        <v>01.83</v>
      </c>
    </row>
    <row r="30" spans="1:16" hidden="1">
      <c r="A30" s="65" t="s">
        <v>3417</v>
      </c>
      <c r="B30" s="65" t="str">
        <f t="shared" si="0"/>
        <v>2.1.1.1.0100110929965</v>
      </c>
      <c r="C30" s="65" t="s">
        <v>3368</v>
      </c>
      <c r="D30" s="65" t="s">
        <v>1512</v>
      </c>
      <c r="E30" s="65" t="s">
        <v>513</v>
      </c>
      <c r="F30" s="65" t="s">
        <v>514</v>
      </c>
      <c r="G30" s="65" t="str">
        <f>_xlfn.XLOOKUP(TJUL22[[#This Row],[CODIGO]],Tabla5[codigo],Tabla5[Lugar Funciones])</f>
        <v>MINISTERIO DE CULTURA</v>
      </c>
      <c r="H30" s="65" t="str">
        <f>_xlfn.XLOOKUP(TJUL22[[#This Row],[CODIGO]],Tabla5[codigo],Tabla5[SEGÚN JULIO],_xlfn.XLOOKUP(TJUL22[[#This Row],[cargo]],Tabla19[CARGO],Tabla19[CATEGORIA]))</f>
        <v>CARRERA ADMINISTRATIVA</v>
      </c>
      <c r="I30" s="43">
        <v>50000</v>
      </c>
      <c r="J30" s="45">
        <v>1651.48</v>
      </c>
      <c r="K30" s="43">
        <v>1520</v>
      </c>
      <c r="L30" s="43">
        <v>1435</v>
      </c>
      <c r="M30" s="43">
        <v>34071.06</v>
      </c>
      <c r="N30" s="43">
        <v>11322.46</v>
      </c>
      <c r="O30" s="65" t="str">
        <f>LEFT(_xlfn.XLOOKUP(TJUL22[[#This Row],[CODIGO]],Tabla5[codigo],Tabla5[Genero]),1)</f>
        <v>F</v>
      </c>
      <c r="P30" s="15" t="str">
        <f>_xlfn.XLOOKUP(TJUL22[[#This Row],[nomdepto]],tdepto[DEPTO],tdepto[CODLUG])</f>
        <v>01.83</v>
      </c>
    </row>
    <row r="31" spans="1:16" hidden="1">
      <c r="A31" s="65" t="s">
        <v>3464</v>
      </c>
      <c r="B31" s="65" t="str">
        <f t="shared" si="0"/>
        <v>2.1.2.2.0500111808101</v>
      </c>
      <c r="C31" s="65" t="s">
        <v>3369</v>
      </c>
      <c r="D31" s="65" t="s">
        <v>3253</v>
      </c>
      <c r="E31" s="65" t="s">
        <v>1727</v>
      </c>
      <c r="F31" s="65" t="s">
        <v>1101</v>
      </c>
      <c r="G31" s="65" t="str">
        <f>_xlfn.XLOOKUP(TJUL22[[#This Row],[CODIGO]],Tabla5[codigo],Tabla5[Lugar Funciones])</f>
        <v>MINISTERIO DE CULTURA</v>
      </c>
      <c r="H31" s="65" t="str">
        <f>_xlfn.XLOOKUP(TJUL22[[#This Row],[CODIGO]],Tabla5[codigo],Tabla5[SEGÚN JULIO],_xlfn.XLOOKUP(TJUL22[[#This Row],[cargo]],Tabla19[CARGO],Tabla19[CATEGORIA]))</f>
        <v>PERSONAL DE VIGILANCIA</v>
      </c>
      <c r="I31" s="43">
        <v>50000</v>
      </c>
      <c r="J31" s="45">
        <v>2297.25</v>
      </c>
      <c r="K31" s="44">
        <v>0</v>
      </c>
      <c r="L31" s="44">
        <v>0</v>
      </c>
      <c r="M31" s="43">
        <v>0</v>
      </c>
      <c r="N31" s="43">
        <v>47702.75</v>
      </c>
      <c r="O31" s="65" t="str">
        <f>LEFT(_xlfn.XLOOKUP(TJUL22[[#This Row],[CODIGO]],Tabla5[codigo],Tabla5[Genero]),1)</f>
        <v>F</v>
      </c>
      <c r="P31" s="15" t="str">
        <f>_xlfn.XLOOKUP(TJUL22[[#This Row],[nomdepto]],tdepto[DEPTO],tdepto[CODLUG])</f>
        <v>01.83</v>
      </c>
    </row>
    <row r="32" spans="1:16" hidden="1">
      <c r="A32" s="65" t="s">
        <v>3417</v>
      </c>
      <c r="B32" s="65" t="str">
        <f t="shared" si="0"/>
        <v>2.1.1.1.0100110114329</v>
      </c>
      <c r="C32" s="65" t="s">
        <v>3368</v>
      </c>
      <c r="D32" s="65" t="s">
        <v>2280</v>
      </c>
      <c r="E32" s="65" t="s">
        <v>1816</v>
      </c>
      <c r="F32" s="65" t="s">
        <v>756</v>
      </c>
      <c r="G32" s="65" t="str">
        <f>_xlfn.XLOOKUP(TJUL22[[#This Row],[CODIGO]],Tabla5[codigo],Tabla5[Lugar Funciones])</f>
        <v>MINISTERIO DE CULTURA</v>
      </c>
      <c r="H32" s="65" t="str">
        <f>_xlfn.XLOOKUP(TJUL22[[#This Row],[CODIGO]],Tabla5[codigo],Tabla5[SEGÚN JULIO],_xlfn.XLOOKUP(TJUL22[[#This Row],[cargo]],Tabla19[CARGO],Tabla19[CATEGORIA]))</f>
        <v>ESTATUTO SIMPLIFICADO</v>
      </c>
      <c r="I32" s="43">
        <v>45000</v>
      </c>
      <c r="J32" s="43">
        <v>1148.33</v>
      </c>
      <c r="K32" s="43">
        <v>1368</v>
      </c>
      <c r="L32" s="43">
        <v>1291.5</v>
      </c>
      <c r="M32" s="43">
        <v>25</v>
      </c>
      <c r="N32" s="43">
        <v>41167.17</v>
      </c>
      <c r="O32" s="65" t="str">
        <f>LEFT(_xlfn.XLOOKUP(TJUL22[[#This Row],[CODIGO]],Tabla5[codigo],Tabla5[Genero]),1)</f>
        <v>M</v>
      </c>
      <c r="P32" s="15" t="str">
        <f>_xlfn.XLOOKUP(TJUL22[[#This Row],[nomdepto]],tdepto[DEPTO],tdepto[CODLUG])</f>
        <v>01.83</v>
      </c>
    </row>
    <row r="33" spans="1:16" hidden="1">
      <c r="A33" s="65" t="s">
        <v>3464</v>
      </c>
      <c r="B33" s="65" t="str">
        <f t="shared" si="0"/>
        <v>2.1.2.2.0500118896265</v>
      </c>
      <c r="C33" s="65" t="s">
        <v>3369</v>
      </c>
      <c r="D33" s="65" t="s">
        <v>3178</v>
      </c>
      <c r="E33" s="65" t="s">
        <v>3466</v>
      </c>
      <c r="F33" s="65" t="s">
        <v>1101</v>
      </c>
      <c r="G33" s="65" t="str">
        <f>_xlfn.XLOOKUP(TJUL22[[#This Row],[CODIGO]],Tabla5[codigo],Tabla5[Lugar Funciones])</f>
        <v>MINISTERIO DE CULTURA</v>
      </c>
      <c r="H33" s="65" t="str">
        <f>_xlfn.XLOOKUP(TJUL22[[#This Row],[CODIGO]],Tabla5[codigo],Tabla5[SEGÚN JULIO],_xlfn.XLOOKUP(TJUL22[[#This Row],[cargo]],Tabla19[CARGO],Tabla19[CATEGORIA]))</f>
        <v>PERSONAL DE VIGILANCIA</v>
      </c>
      <c r="I33" s="43">
        <v>45000</v>
      </c>
      <c r="J33" s="45">
        <v>1547.25</v>
      </c>
      <c r="K33" s="44">
        <v>0</v>
      </c>
      <c r="L33" s="44">
        <v>0</v>
      </c>
      <c r="M33" s="43">
        <v>0</v>
      </c>
      <c r="N33" s="43">
        <v>43452.75</v>
      </c>
      <c r="O33" s="65" t="str">
        <f>LEFT(_xlfn.XLOOKUP(TJUL22[[#This Row],[CODIGO]],Tabla5[codigo],Tabla5[Genero]),1)</f>
        <v>M</v>
      </c>
      <c r="P33" s="15" t="str">
        <f>_xlfn.XLOOKUP(TJUL22[[#This Row],[nomdepto]],tdepto[DEPTO],tdepto[CODLUG])</f>
        <v>01.83</v>
      </c>
    </row>
    <row r="34" spans="1:16" hidden="1">
      <c r="A34" s="65" t="s">
        <v>3417</v>
      </c>
      <c r="B34" s="65" t="str">
        <f t="shared" si="0"/>
        <v>2.1.1.1.0109100013417</v>
      </c>
      <c r="C34" s="65" t="s">
        <v>3368</v>
      </c>
      <c r="D34" s="65" t="s">
        <v>1430</v>
      </c>
      <c r="E34" s="65" t="s">
        <v>834</v>
      </c>
      <c r="F34" s="65" t="s">
        <v>30</v>
      </c>
      <c r="G34" s="65" t="str">
        <f>_xlfn.XLOOKUP(TJUL22[[#This Row],[CODIGO]],Tabla5[codigo],Tabla5[Lugar Funciones])</f>
        <v>MINISTERIO DE CULTURA</v>
      </c>
      <c r="H34" s="65" t="str">
        <f>_xlfn.XLOOKUP(TJUL22[[#This Row],[CODIGO]],Tabla5[codigo],Tabla5[SEGÚN JULIO],_xlfn.XLOOKUP(TJUL22[[#This Row],[cargo]],Tabla19[CARGO],Tabla19[CATEGORIA]))</f>
        <v>CARRERA ADMINISTRATIVA</v>
      </c>
      <c r="I34" s="43">
        <v>40000</v>
      </c>
      <c r="J34" s="45">
        <v>442.65</v>
      </c>
      <c r="K34" s="43">
        <v>1216</v>
      </c>
      <c r="L34" s="43">
        <v>1148</v>
      </c>
      <c r="M34" s="43">
        <v>6913.1900000000005</v>
      </c>
      <c r="N34" s="43">
        <v>30280.16</v>
      </c>
      <c r="O34" s="65" t="str">
        <f>LEFT(_xlfn.XLOOKUP(TJUL22[[#This Row],[CODIGO]],Tabla5[codigo],Tabla5[Genero]),1)</f>
        <v>M</v>
      </c>
      <c r="P34" s="15" t="str">
        <f>_xlfn.XLOOKUP(TJUL22[[#This Row],[nomdepto]],tdepto[DEPTO],tdepto[CODLUG])</f>
        <v>01.83</v>
      </c>
    </row>
    <row r="35" spans="1:16" hidden="1">
      <c r="A35" s="65" t="s">
        <v>3464</v>
      </c>
      <c r="B35" s="65" t="str">
        <f t="shared" si="0"/>
        <v>2.1.2.2.0500201505021</v>
      </c>
      <c r="C35" s="65" t="s">
        <v>3369</v>
      </c>
      <c r="D35" s="65" t="s">
        <v>3196</v>
      </c>
      <c r="E35" s="65" t="s">
        <v>1711</v>
      </c>
      <c r="F35" s="65" t="s">
        <v>1101</v>
      </c>
      <c r="G35" s="65" t="str">
        <f>_xlfn.XLOOKUP(TJUL22[[#This Row],[CODIGO]],Tabla5[codigo],Tabla5[Lugar Funciones])</f>
        <v>MINISTERIO DE CULTURA</v>
      </c>
      <c r="H35" s="65" t="str">
        <f>_xlfn.XLOOKUP(TJUL22[[#This Row],[CODIGO]],Tabla5[codigo],Tabla5[SEGÚN JULIO],_xlfn.XLOOKUP(TJUL22[[#This Row],[cargo]],Tabla19[CARGO],Tabla19[CATEGORIA]))</f>
        <v>PERSONAL DE VIGILANCIA</v>
      </c>
      <c r="I35" s="43">
        <v>40000</v>
      </c>
      <c r="J35" s="45">
        <v>797.25</v>
      </c>
      <c r="K35" s="44">
        <v>0</v>
      </c>
      <c r="L35" s="44">
        <v>0</v>
      </c>
      <c r="M35" s="43">
        <v>0</v>
      </c>
      <c r="N35" s="43">
        <v>39202.75</v>
      </c>
      <c r="O35" s="65" t="str">
        <f>LEFT(_xlfn.XLOOKUP(TJUL22[[#This Row],[CODIGO]],Tabla5[codigo],Tabla5[Genero]),1)</f>
        <v>M</v>
      </c>
      <c r="P35" s="15" t="str">
        <f>_xlfn.XLOOKUP(TJUL22[[#This Row],[nomdepto]],tdepto[DEPTO],tdepto[CODLUG])</f>
        <v>01.83</v>
      </c>
    </row>
    <row r="36" spans="1:16" hidden="1">
      <c r="A36" s="65" t="s">
        <v>3464</v>
      </c>
      <c r="B36" s="65" t="str">
        <f t="shared" si="0"/>
        <v>2.1.2.2.0500117027102</v>
      </c>
      <c r="C36" s="65" t="s">
        <v>3369</v>
      </c>
      <c r="D36" s="65" t="s">
        <v>3202</v>
      </c>
      <c r="E36" s="65" t="s">
        <v>3468</v>
      </c>
      <c r="F36" s="65" t="s">
        <v>1101</v>
      </c>
      <c r="G36" s="65" t="str">
        <f>_xlfn.XLOOKUP(TJUL22[[#This Row],[CODIGO]],Tabla5[codigo],Tabla5[Lugar Funciones])</f>
        <v>MINISTERIO DE CULTURA</v>
      </c>
      <c r="H36" s="65" t="str">
        <f>_xlfn.XLOOKUP(TJUL22[[#This Row],[CODIGO]],Tabla5[codigo],Tabla5[SEGÚN JULIO],_xlfn.XLOOKUP(TJUL22[[#This Row],[cargo]],Tabla19[CARGO],Tabla19[CATEGORIA]))</f>
        <v>PERSONAL DE VIGILANCIA</v>
      </c>
      <c r="I36" s="43">
        <v>40000</v>
      </c>
      <c r="J36" s="45">
        <v>797.25</v>
      </c>
      <c r="K36" s="44">
        <v>0</v>
      </c>
      <c r="L36" s="44">
        <v>0</v>
      </c>
      <c r="M36" s="43">
        <v>0</v>
      </c>
      <c r="N36" s="43">
        <v>39202.75</v>
      </c>
      <c r="O36" s="65" t="str">
        <f>LEFT(_xlfn.XLOOKUP(TJUL22[[#This Row],[CODIGO]],Tabla5[codigo],Tabla5[Genero]),1)</f>
        <v>F</v>
      </c>
      <c r="P36" s="15" t="str">
        <f>_xlfn.XLOOKUP(TJUL22[[#This Row],[nomdepto]],tdepto[DEPTO],tdepto[CODLUG])</f>
        <v>01.83</v>
      </c>
    </row>
    <row r="37" spans="1:16" hidden="1">
      <c r="A37" s="65" t="s">
        <v>3417</v>
      </c>
      <c r="B37" s="65" t="str">
        <f t="shared" si="0"/>
        <v>2.1.1.1.0100107286049</v>
      </c>
      <c r="C37" s="65" t="s">
        <v>3368</v>
      </c>
      <c r="D37" s="65" t="s">
        <v>1419</v>
      </c>
      <c r="E37" s="65" t="s">
        <v>829</v>
      </c>
      <c r="F37" s="65" t="s">
        <v>830</v>
      </c>
      <c r="G37" s="65" t="str">
        <f>_xlfn.XLOOKUP(TJUL22[[#This Row],[CODIGO]],Tabla5[codigo],Tabla5[Lugar Funciones])</f>
        <v>MINISTERIO DE CULTURA</v>
      </c>
      <c r="H37" s="65" t="str">
        <f>_xlfn.XLOOKUP(TJUL22[[#This Row],[CODIGO]],Tabla5[codigo],Tabla5[SEGÚN JULIO],_xlfn.XLOOKUP(TJUL22[[#This Row],[cargo]],Tabla19[CARGO],Tabla19[CATEGORIA]))</f>
        <v>CARRERA ADMINISTRATIVA</v>
      </c>
      <c r="I37" s="43">
        <v>35000</v>
      </c>
      <c r="J37" s="46">
        <v>0</v>
      </c>
      <c r="K37" s="43">
        <v>1064</v>
      </c>
      <c r="L37" s="43">
        <v>1004.5</v>
      </c>
      <c r="M37" s="43">
        <v>2416.9700000000003</v>
      </c>
      <c r="N37" s="43">
        <v>30514.53</v>
      </c>
      <c r="O37" s="65" t="str">
        <f>LEFT(_xlfn.XLOOKUP(TJUL22[[#This Row],[CODIGO]],Tabla5[codigo],Tabla5[Genero]),1)</f>
        <v>F</v>
      </c>
      <c r="P37" s="15" t="str">
        <f>_xlfn.XLOOKUP(TJUL22[[#This Row],[nomdepto]],tdepto[DEPTO],tdepto[CODLUG])</f>
        <v>01.83</v>
      </c>
    </row>
    <row r="38" spans="1:16" hidden="1">
      <c r="A38" s="65" t="s">
        <v>3417</v>
      </c>
      <c r="B38" s="65" t="str">
        <f t="shared" si="0"/>
        <v>2.1.1.1.0100118534817</v>
      </c>
      <c r="C38" s="65" t="s">
        <v>3368</v>
      </c>
      <c r="D38" s="65" t="s">
        <v>2388</v>
      </c>
      <c r="E38" s="65" t="s">
        <v>2019</v>
      </c>
      <c r="F38" s="65" t="s">
        <v>10</v>
      </c>
      <c r="G38" s="65" t="str">
        <f>_xlfn.XLOOKUP(TJUL22[[#This Row],[CODIGO]],Tabla5[codigo],Tabla5[Lugar Funciones])</f>
        <v>MINISTERIO DE CULTURA</v>
      </c>
      <c r="H38" s="65" t="str">
        <f>_xlfn.XLOOKUP(TJUL22[[#This Row],[CODIGO]],Tabla5[codigo],Tabla5[SEGÚN JULIO],_xlfn.XLOOKUP(TJUL22[[#This Row],[cargo]],Tabla19[CARGO],Tabla19[CATEGORIA]))</f>
        <v>ESTATUTO SIMPLIFICADO</v>
      </c>
      <c r="I38" s="43">
        <v>35000</v>
      </c>
      <c r="J38" s="46">
        <v>0</v>
      </c>
      <c r="K38" s="43">
        <v>1064</v>
      </c>
      <c r="L38" s="43">
        <v>1004.5</v>
      </c>
      <c r="M38" s="43">
        <v>25</v>
      </c>
      <c r="N38" s="43">
        <v>32906.5</v>
      </c>
      <c r="O38" s="65" t="str">
        <f>LEFT(_xlfn.XLOOKUP(TJUL22[[#This Row],[CODIGO]],Tabla5[codigo],Tabla5[Genero]),1)</f>
        <v>F</v>
      </c>
      <c r="P38" s="15" t="str">
        <f>_xlfn.XLOOKUP(TJUL22[[#This Row],[nomdepto]],tdepto[DEPTO],tdepto[CODLUG])</f>
        <v>01.83</v>
      </c>
    </row>
    <row r="39" spans="1:16" hidden="1">
      <c r="A39" s="65" t="s">
        <v>3417</v>
      </c>
      <c r="B39" s="65" t="str">
        <f t="shared" si="0"/>
        <v>2.1.1.1.0100400128567</v>
      </c>
      <c r="C39" s="65" t="s">
        <v>3368</v>
      </c>
      <c r="D39" s="65" t="s">
        <v>2442</v>
      </c>
      <c r="E39" s="65" t="s">
        <v>2020</v>
      </c>
      <c r="F39" s="65" t="s">
        <v>56</v>
      </c>
      <c r="G39" s="65" t="str">
        <f>_xlfn.XLOOKUP(TJUL22[[#This Row],[CODIGO]],Tabla5[codigo],Tabla5[Lugar Funciones])</f>
        <v>MINISTERIO DE CULTURA</v>
      </c>
      <c r="H39" s="65" t="str">
        <f>_xlfn.XLOOKUP(TJUL22[[#This Row],[CODIGO]],Tabla5[codigo],Tabla5[SEGÚN JULIO],_xlfn.XLOOKUP(TJUL22[[#This Row],[cargo]],Tabla19[CARGO],Tabla19[CATEGORIA]))</f>
        <v>FIJO</v>
      </c>
      <c r="I39" s="43">
        <v>35000</v>
      </c>
      <c r="J39" s="46">
        <v>0</v>
      </c>
      <c r="K39" s="43">
        <v>1064</v>
      </c>
      <c r="L39" s="43">
        <v>1004.5</v>
      </c>
      <c r="M39" s="43">
        <v>25</v>
      </c>
      <c r="N39" s="43">
        <v>32906.5</v>
      </c>
      <c r="O39" s="65" t="str">
        <f>LEFT(_xlfn.XLOOKUP(TJUL22[[#This Row],[CODIGO]],Tabla5[codigo],Tabla5[Genero]),1)</f>
        <v>F</v>
      </c>
      <c r="P39" s="15" t="str">
        <f>_xlfn.XLOOKUP(TJUL22[[#This Row],[nomdepto]],tdepto[DEPTO],tdepto[CODLUG])</f>
        <v>01.83</v>
      </c>
    </row>
    <row r="40" spans="1:16" hidden="1">
      <c r="A40" s="65" t="s">
        <v>3464</v>
      </c>
      <c r="B40" s="65" t="str">
        <f t="shared" si="0"/>
        <v>2.1.2.2.0500112026372</v>
      </c>
      <c r="C40" s="65" t="s">
        <v>3369</v>
      </c>
      <c r="D40" s="65" t="s">
        <v>3275</v>
      </c>
      <c r="E40" s="65" t="s">
        <v>1160</v>
      </c>
      <c r="F40" s="65" t="s">
        <v>1101</v>
      </c>
      <c r="G40" s="65" t="str">
        <f>_xlfn.XLOOKUP(TJUL22[[#This Row],[CODIGO]],Tabla5[codigo],Tabla5[Lugar Funciones])</f>
        <v>MINISTERIO DE CULTURA</v>
      </c>
      <c r="H40" s="65" t="str">
        <f>_xlfn.XLOOKUP(TJUL22[[#This Row],[CODIGO]],Tabla5[codigo],Tabla5[SEGÚN JULIO],_xlfn.XLOOKUP(TJUL22[[#This Row],[cargo]],Tabla19[CARGO],Tabla19[CATEGORIA]))</f>
        <v>PERSONAL DE VIGILANCIA</v>
      </c>
      <c r="I40" s="43">
        <v>32000</v>
      </c>
      <c r="J40" s="44">
        <v>0</v>
      </c>
      <c r="K40" s="44">
        <v>0</v>
      </c>
      <c r="L40" s="44">
        <v>0</v>
      </c>
      <c r="M40" s="43">
        <v>0</v>
      </c>
      <c r="N40" s="43">
        <v>32000</v>
      </c>
      <c r="O40" s="65" t="str">
        <f>LEFT(_xlfn.XLOOKUP(TJUL22[[#This Row],[CODIGO]],Tabla5[codigo],Tabla5[Genero]),1)</f>
        <v>M</v>
      </c>
      <c r="P40" s="15" t="str">
        <f>_xlfn.XLOOKUP(TJUL22[[#This Row],[nomdepto]],tdepto[DEPTO],tdepto[CODLUG])</f>
        <v>01.83</v>
      </c>
    </row>
    <row r="41" spans="1:16" hidden="1">
      <c r="A41" s="65" t="s">
        <v>3417</v>
      </c>
      <c r="B41" s="65" t="str">
        <f t="shared" si="0"/>
        <v>2.1.1.1.0100112691761</v>
      </c>
      <c r="C41" s="65" t="s">
        <v>3368</v>
      </c>
      <c r="D41" s="65" t="s">
        <v>2312</v>
      </c>
      <c r="E41" s="65" t="s">
        <v>1935</v>
      </c>
      <c r="F41" s="65" t="s">
        <v>409</v>
      </c>
      <c r="G41" s="65" t="str">
        <f>_xlfn.XLOOKUP(TJUL22[[#This Row],[CODIGO]],Tabla5[codigo],Tabla5[Lugar Funciones])</f>
        <v>MINISTERIO DE CULTURA</v>
      </c>
      <c r="H41" s="65" t="str">
        <f>_xlfn.XLOOKUP(TJUL22[[#This Row],[CODIGO]],Tabla5[codigo],Tabla5[SEGÚN JULIO],_xlfn.XLOOKUP(TJUL22[[#This Row],[cargo]],Tabla19[CARGO],Tabla19[CATEGORIA]))</f>
        <v>FIJO</v>
      </c>
      <c r="I41" s="43">
        <v>31500</v>
      </c>
      <c r="J41" s="46">
        <v>0</v>
      </c>
      <c r="K41" s="43">
        <v>957.6</v>
      </c>
      <c r="L41" s="43">
        <v>904.05</v>
      </c>
      <c r="M41" s="43">
        <v>25.000000000000114</v>
      </c>
      <c r="N41" s="43">
        <v>29613.35</v>
      </c>
      <c r="O41" s="65" t="str">
        <f>LEFT(_xlfn.XLOOKUP(TJUL22[[#This Row],[CODIGO]],Tabla5[codigo],Tabla5[Genero]),1)</f>
        <v>M</v>
      </c>
      <c r="P41" s="15" t="str">
        <f>_xlfn.XLOOKUP(TJUL22[[#This Row],[nomdepto]],tdepto[DEPTO],tdepto[CODLUG])</f>
        <v>01.83</v>
      </c>
    </row>
    <row r="42" spans="1:16" hidden="1">
      <c r="A42" s="65" t="s">
        <v>3417</v>
      </c>
      <c r="B42" s="65" t="str">
        <f t="shared" si="0"/>
        <v>2.1.1.1.0100100648914</v>
      </c>
      <c r="C42" s="65" t="s">
        <v>3368</v>
      </c>
      <c r="D42" s="65" t="s">
        <v>1413</v>
      </c>
      <c r="E42" s="65" t="s">
        <v>826</v>
      </c>
      <c r="F42" s="65" t="s">
        <v>827</v>
      </c>
      <c r="G42" s="65" t="str">
        <f>_xlfn.XLOOKUP(TJUL22[[#This Row],[CODIGO]],Tabla5[codigo],Tabla5[Lugar Funciones])</f>
        <v>MINISTERIO DE CULTURA</v>
      </c>
      <c r="H42" s="65" t="str">
        <f>_xlfn.XLOOKUP(TJUL22[[#This Row],[CODIGO]],Tabla5[codigo],Tabla5[SEGÚN JULIO],_xlfn.XLOOKUP(TJUL22[[#This Row],[cargo]],Tabla19[CARGO],Tabla19[CATEGORIA]))</f>
        <v>CARRERA ADMINISTRATIVA</v>
      </c>
      <c r="I42" s="43">
        <v>31500</v>
      </c>
      <c r="J42" s="46">
        <v>0</v>
      </c>
      <c r="K42" s="43">
        <v>957.6</v>
      </c>
      <c r="L42" s="43">
        <v>904.05</v>
      </c>
      <c r="M42" s="43">
        <v>1475.1200000000003</v>
      </c>
      <c r="N42" s="43">
        <v>28163.23</v>
      </c>
      <c r="O42" s="65" t="str">
        <f>LEFT(_xlfn.XLOOKUP(TJUL22[[#This Row],[CODIGO]],Tabla5[codigo],Tabla5[Genero]),1)</f>
        <v>F</v>
      </c>
      <c r="P42" s="15" t="str">
        <f>_xlfn.XLOOKUP(TJUL22[[#This Row],[nomdepto]],tdepto[DEPTO],tdepto[CODLUG])</f>
        <v>01.83</v>
      </c>
    </row>
    <row r="43" spans="1:16" hidden="1">
      <c r="A43" s="65" t="s">
        <v>3462</v>
      </c>
      <c r="B43" s="65" t="str">
        <f t="shared" si="0"/>
        <v>2.1.1.3.0100100634591</v>
      </c>
      <c r="C43" s="65" t="s">
        <v>3370</v>
      </c>
      <c r="D43" s="65" t="s">
        <v>3134</v>
      </c>
      <c r="E43" s="65" t="s">
        <v>1051</v>
      </c>
      <c r="F43" s="65" t="s">
        <v>1052</v>
      </c>
      <c r="G43" s="65" t="str">
        <f>_xlfn.XLOOKUP(TJUL22[[#This Row],[CODIGO]],Tabla5[codigo],Tabla5[Lugar Funciones])</f>
        <v>MINISTERIO DE CULTURA</v>
      </c>
      <c r="H43" s="65" t="str">
        <f>_xlfn.XLOOKUP(TJUL22[[#This Row],[CODIGO]],Tabla5[codigo],Tabla5[SEGÚN JULIO],_xlfn.XLOOKUP(TJUL22[[#This Row],[cargo]],Tabla19[CARGO],Tabla19[CATEGORIA]))</f>
        <v>TRAMITE DE PENSION</v>
      </c>
      <c r="I43" s="43">
        <v>30040.400000000001</v>
      </c>
      <c r="J43" s="46">
        <v>0</v>
      </c>
      <c r="K43" s="43">
        <v>913.23</v>
      </c>
      <c r="L43" s="43">
        <v>862.16</v>
      </c>
      <c r="M43" s="43">
        <v>75.000000000000114</v>
      </c>
      <c r="N43" s="43">
        <v>28190.01</v>
      </c>
      <c r="O43" s="65" t="str">
        <f>LEFT(_xlfn.XLOOKUP(TJUL22[[#This Row],[CODIGO]],Tabla5[codigo],Tabla5[Genero]),1)</f>
        <v>F</v>
      </c>
      <c r="P43" s="15" t="str">
        <f>_xlfn.XLOOKUP(TJUL22[[#This Row],[nomdepto]],tdepto[DEPTO],tdepto[CODLUG])</f>
        <v>01.83</v>
      </c>
    </row>
    <row r="44" spans="1:16" hidden="1">
      <c r="A44" s="65" t="s">
        <v>3417</v>
      </c>
      <c r="B44" s="65" t="str">
        <f t="shared" si="0"/>
        <v>2.1.1.1.0140226275226</v>
      </c>
      <c r="C44" s="65" t="s">
        <v>3368</v>
      </c>
      <c r="D44" s="65" t="s">
        <v>2198</v>
      </c>
      <c r="E44" s="65" t="s">
        <v>1665</v>
      </c>
      <c r="F44" s="65" t="s">
        <v>10</v>
      </c>
      <c r="G44" s="65" t="str">
        <f>_xlfn.XLOOKUP(TJUL22[[#This Row],[CODIGO]],Tabla5[codigo],Tabla5[Lugar Funciones])</f>
        <v>MINISTERIO DE CULTURA</v>
      </c>
      <c r="H44" s="65" t="str">
        <f>_xlfn.XLOOKUP(TJUL22[[#This Row],[CODIGO]],Tabla5[codigo],Tabla5[SEGÚN JULIO],_xlfn.XLOOKUP(TJUL22[[#This Row],[cargo]],Tabla19[CARGO],Tabla19[CATEGORIA]))</f>
        <v>EMPLEADO DE CONFIANZA</v>
      </c>
      <c r="I44" s="43">
        <v>30000</v>
      </c>
      <c r="J44" s="46">
        <v>0</v>
      </c>
      <c r="K44" s="43">
        <v>912</v>
      </c>
      <c r="L44" s="43">
        <v>861</v>
      </c>
      <c r="M44" s="43">
        <v>25</v>
      </c>
      <c r="N44" s="43">
        <v>28202</v>
      </c>
      <c r="O44" s="65" t="str">
        <f>LEFT(_xlfn.XLOOKUP(TJUL22[[#This Row],[CODIGO]],Tabla5[codigo],Tabla5[Genero]),1)</f>
        <v>F</v>
      </c>
      <c r="P44" s="15" t="str">
        <f>_xlfn.XLOOKUP(TJUL22[[#This Row],[nomdepto]],tdepto[DEPTO],tdepto[CODLUG])</f>
        <v>01.83</v>
      </c>
    </row>
    <row r="45" spans="1:16" hidden="1">
      <c r="A45" s="65" t="s">
        <v>3417</v>
      </c>
      <c r="B45" s="65" t="str">
        <f t="shared" si="0"/>
        <v>2.1.1.1.0104800799514</v>
      </c>
      <c r="C45" s="65" t="s">
        <v>3368</v>
      </c>
      <c r="D45" s="65" t="s">
        <v>2382</v>
      </c>
      <c r="E45" s="65" t="s">
        <v>1129</v>
      </c>
      <c r="F45" s="65" t="s">
        <v>1130</v>
      </c>
      <c r="G45" s="65" t="str">
        <f>_xlfn.XLOOKUP(TJUL22[[#This Row],[CODIGO]],Tabla5[codigo],Tabla5[Lugar Funciones])</f>
        <v>MINISTERIO DE CULTURA</v>
      </c>
      <c r="H45" s="65" t="str">
        <f>_xlfn.XLOOKUP(TJUL22[[#This Row],[CODIGO]],Tabla5[codigo],Tabla5[SEGÚN JULIO],_xlfn.XLOOKUP(TJUL22[[#This Row],[cargo]],Tabla19[CARGO],Tabla19[CATEGORIA]))</f>
        <v>FIJO</v>
      </c>
      <c r="I45" s="43">
        <v>30000</v>
      </c>
      <c r="J45" s="44">
        <v>0</v>
      </c>
      <c r="K45" s="43">
        <v>912</v>
      </c>
      <c r="L45" s="43">
        <v>861</v>
      </c>
      <c r="M45" s="43">
        <v>9128.5</v>
      </c>
      <c r="N45" s="43">
        <v>19098.5</v>
      </c>
      <c r="O45" s="65" t="str">
        <f>LEFT(_xlfn.XLOOKUP(TJUL22[[#This Row],[CODIGO]],Tabla5[codigo],Tabla5[Genero]),1)</f>
        <v>M</v>
      </c>
      <c r="P45" s="15" t="str">
        <f>_xlfn.XLOOKUP(TJUL22[[#This Row],[nomdepto]],tdepto[DEPTO],tdepto[CODLUG])</f>
        <v>01.83</v>
      </c>
    </row>
    <row r="46" spans="1:16" hidden="1">
      <c r="A46" s="65" t="s">
        <v>3464</v>
      </c>
      <c r="B46" s="65" t="str">
        <f t="shared" si="0"/>
        <v>2.1.2.2.0500117907881</v>
      </c>
      <c r="C46" s="65" t="s">
        <v>3369</v>
      </c>
      <c r="D46" s="65" t="s">
        <v>3388</v>
      </c>
      <c r="E46" s="65" t="s">
        <v>3467</v>
      </c>
      <c r="F46" s="65" t="s">
        <v>1101</v>
      </c>
      <c r="G46" s="65" t="str">
        <f>_xlfn.XLOOKUP(TJUL22[[#This Row],[CODIGO]],Tabla5[codigo],Tabla5[Lugar Funciones])</f>
        <v>MINISTERIO DE CULTURA</v>
      </c>
      <c r="H46" s="65" t="str">
        <f>_xlfn.XLOOKUP(TJUL22[[#This Row],[CODIGO]],Tabla5[codigo],Tabla5[SEGÚN JULIO],_xlfn.XLOOKUP(TJUL22[[#This Row],[cargo]],Tabla19[CARGO],Tabla19[CATEGORIA]))</f>
        <v>PERSONAL DE VIGILANCIA</v>
      </c>
      <c r="I46" s="43">
        <v>30000</v>
      </c>
      <c r="J46" s="46">
        <v>0</v>
      </c>
      <c r="K46" s="44">
        <v>0</v>
      </c>
      <c r="L46" s="44">
        <v>0</v>
      </c>
      <c r="M46" s="43">
        <v>0</v>
      </c>
      <c r="N46" s="43">
        <v>30000</v>
      </c>
      <c r="O46" s="65" t="str">
        <f>LEFT(_xlfn.XLOOKUP(TJUL22[[#This Row],[CODIGO]],Tabla5[codigo],Tabla5[Genero]),1)</f>
        <v>M</v>
      </c>
      <c r="P46" s="15" t="str">
        <f>_xlfn.XLOOKUP(TJUL22[[#This Row],[nomdepto]],tdepto[DEPTO],tdepto[CODLUG])</f>
        <v>01.83</v>
      </c>
    </row>
    <row r="47" spans="1:16" hidden="1">
      <c r="A47" s="65" t="s">
        <v>3464</v>
      </c>
      <c r="B47" s="65" t="str">
        <f t="shared" si="0"/>
        <v>2.1.2.2.0500111661823</v>
      </c>
      <c r="C47" s="65" t="s">
        <v>3369</v>
      </c>
      <c r="D47" s="65" t="s">
        <v>3220</v>
      </c>
      <c r="E47" s="65" t="s">
        <v>1713</v>
      </c>
      <c r="F47" s="65" t="s">
        <v>1101</v>
      </c>
      <c r="G47" s="65" t="str">
        <f>_xlfn.XLOOKUP(TJUL22[[#This Row],[CODIGO]],Tabla5[codigo],Tabla5[Lugar Funciones])</f>
        <v>MINISTERIO DE CULTURA</v>
      </c>
      <c r="H47" s="65" t="str">
        <f>_xlfn.XLOOKUP(TJUL22[[#This Row],[CODIGO]],Tabla5[codigo],Tabla5[SEGÚN JULIO],_xlfn.XLOOKUP(TJUL22[[#This Row],[cargo]],Tabla19[CARGO],Tabla19[CATEGORIA]))</f>
        <v>PERSONAL DE VIGILANCIA</v>
      </c>
      <c r="I47" s="43">
        <v>30000</v>
      </c>
      <c r="J47" s="44">
        <v>0</v>
      </c>
      <c r="K47" s="44">
        <v>0</v>
      </c>
      <c r="L47" s="44">
        <v>0</v>
      </c>
      <c r="M47" s="43">
        <v>0</v>
      </c>
      <c r="N47" s="43">
        <v>30000</v>
      </c>
      <c r="O47" s="65" t="str">
        <f>LEFT(_xlfn.XLOOKUP(TJUL22[[#This Row],[CODIGO]],Tabla5[codigo],Tabla5[Genero]),1)</f>
        <v>M</v>
      </c>
      <c r="P47" s="15" t="str">
        <f>_xlfn.XLOOKUP(TJUL22[[#This Row],[nomdepto]],tdepto[DEPTO],tdepto[CODLUG])</f>
        <v>01.83</v>
      </c>
    </row>
    <row r="48" spans="1:16" hidden="1">
      <c r="A48" s="65" t="s">
        <v>3417</v>
      </c>
      <c r="B48" s="65" t="str">
        <f t="shared" si="0"/>
        <v>2.1.1.1.0100101431864</v>
      </c>
      <c r="C48" s="65" t="s">
        <v>3368</v>
      </c>
      <c r="D48" s="65" t="s">
        <v>2412</v>
      </c>
      <c r="E48" s="65" t="s">
        <v>3426</v>
      </c>
      <c r="F48" s="65" t="s">
        <v>836</v>
      </c>
      <c r="G48" s="65" t="str">
        <f>_xlfn.XLOOKUP(TJUL22[[#This Row],[CODIGO]],Tabla5[codigo],Tabla5[Lugar Funciones])</f>
        <v>MINISTERIO DE CULTURA</v>
      </c>
      <c r="H48" s="65" t="str">
        <f>_xlfn.XLOOKUP(TJUL22[[#This Row],[CODIGO]],Tabla5[codigo],Tabla5[SEGÚN JULIO],_xlfn.XLOOKUP(TJUL22[[#This Row],[cargo]],Tabla19[CARGO],Tabla19[CATEGORIA]))</f>
        <v>FIJO</v>
      </c>
      <c r="I48" s="43">
        <v>27205.34</v>
      </c>
      <c r="J48" s="46">
        <v>0</v>
      </c>
      <c r="K48" s="43">
        <v>827.04</v>
      </c>
      <c r="L48" s="43">
        <v>780.79</v>
      </c>
      <c r="M48" s="43">
        <v>25</v>
      </c>
      <c r="N48" s="43">
        <v>25572.51</v>
      </c>
      <c r="O48" s="65" t="str">
        <f>LEFT(_xlfn.XLOOKUP(TJUL22[[#This Row],[CODIGO]],Tabla5[codigo],Tabla5[Genero]),1)</f>
        <v>F</v>
      </c>
      <c r="P48" s="15" t="str">
        <f>_xlfn.XLOOKUP(TJUL22[[#This Row],[nomdepto]],tdepto[DEPTO],tdepto[CODLUG])</f>
        <v>01.83</v>
      </c>
    </row>
    <row r="49" spans="1:16" hidden="1">
      <c r="A49" s="65" t="s">
        <v>3462</v>
      </c>
      <c r="B49" s="65" t="str">
        <f t="shared" si="0"/>
        <v>2.1.1.3.0104700163134</v>
      </c>
      <c r="C49" s="65" t="s">
        <v>3370</v>
      </c>
      <c r="D49" s="65" t="s">
        <v>3136</v>
      </c>
      <c r="E49" s="65" t="s">
        <v>1054</v>
      </c>
      <c r="F49" s="65" t="s">
        <v>1055</v>
      </c>
      <c r="G49" s="65" t="str">
        <f>_xlfn.XLOOKUP(TJUL22[[#This Row],[CODIGO]],Tabla5[codigo],Tabla5[Lugar Funciones])</f>
        <v>MINISTERIO DE CULTURA</v>
      </c>
      <c r="H49" s="65" t="str">
        <f>_xlfn.XLOOKUP(TJUL22[[#This Row],[CODIGO]],Tabla5[codigo],Tabla5[SEGÚN JULIO],_xlfn.XLOOKUP(TJUL22[[#This Row],[cargo]],Tabla19[CARGO],Tabla19[CATEGORIA]))</f>
        <v>TRAMITE DE PENSION</v>
      </c>
      <c r="I49" s="43">
        <v>27205.34</v>
      </c>
      <c r="J49" s="46">
        <v>0</v>
      </c>
      <c r="K49" s="43">
        <v>827.04</v>
      </c>
      <c r="L49" s="43">
        <v>780.79</v>
      </c>
      <c r="M49" s="43">
        <v>75</v>
      </c>
      <c r="N49" s="43">
        <v>25522.51</v>
      </c>
      <c r="O49" s="65" t="str">
        <f>LEFT(_xlfn.XLOOKUP(TJUL22[[#This Row],[CODIGO]],Tabla5[codigo],Tabla5[Genero]),1)</f>
        <v>M</v>
      </c>
      <c r="P49" s="15" t="str">
        <f>_xlfn.XLOOKUP(TJUL22[[#This Row],[nomdepto]],tdepto[DEPTO],tdepto[CODLUG])</f>
        <v>01.83</v>
      </c>
    </row>
    <row r="50" spans="1:16" hidden="1">
      <c r="A50" s="65" t="s">
        <v>3417</v>
      </c>
      <c r="B50" s="65" t="str">
        <f t="shared" si="0"/>
        <v>2.1.1.1.0100100022011</v>
      </c>
      <c r="C50" s="65" t="s">
        <v>3368</v>
      </c>
      <c r="D50" s="65" t="s">
        <v>2362</v>
      </c>
      <c r="E50" s="65" t="s">
        <v>238</v>
      </c>
      <c r="F50" s="65" t="s">
        <v>205</v>
      </c>
      <c r="G50" s="65" t="str">
        <f>_xlfn.XLOOKUP(TJUL22[[#This Row],[CODIGO]],Tabla5[codigo],Tabla5[Lugar Funciones])</f>
        <v>MINISTERIO DE CULTURA</v>
      </c>
      <c r="H50" s="65" t="str">
        <f>_xlfn.XLOOKUP(TJUL22[[#This Row],[CODIGO]],Tabla5[codigo],Tabla5[SEGÚN JULIO],_xlfn.XLOOKUP(TJUL22[[#This Row],[cargo]],Tabla19[CARGO],Tabla19[CATEGORIA]))</f>
        <v>FIJO</v>
      </c>
      <c r="I50" s="43">
        <v>26250</v>
      </c>
      <c r="J50" s="46">
        <v>0</v>
      </c>
      <c r="K50" s="43">
        <v>798</v>
      </c>
      <c r="L50" s="43">
        <v>753.38</v>
      </c>
      <c r="M50" s="43">
        <v>25.000000000000114</v>
      </c>
      <c r="N50" s="43">
        <v>24673.62</v>
      </c>
      <c r="O50" s="65" t="str">
        <f>LEFT(_xlfn.XLOOKUP(TJUL22[[#This Row],[CODIGO]],Tabla5[codigo],Tabla5[Genero]),1)</f>
        <v>M</v>
      </c>
      <c r="P50" s="15" t="str">
        <f>_xlfn.XLOOKUP(TJUL22[[#This Row],[nomdepto]],tdepto[DEPTO],tdepto[CODLUG])</f>
        <v>01.83</v>
      </c>
    </row>
    <row r="51" spans="1:16" hidden="1">
      <c r="A51" s="65" t="s">
        <v>3417</v>
      </c>
      <c r="B51" s="65" t="str">
        <f t="shared" si="0"/>
        <v>2.1.1.1.0100100575299</v>
      </c>
      <c r="C51" s="65" t="s">
        <v>3368</v>
      </c>
      <c r="D51" s="65" t="s">
        <v>2243</v>
      </c>
      <c r="E51" s="65" t="s">
        <v>1325</v>
      </c>
      <c r="F51" s="65" t="s">
        <v>107</v>
      </c>
      <c r="G51" s="65" t="str">
        <f>_xlfn.XLOOKUP(TJUL22[[#This Row],[CODIGO]],Tabla5[codigo],Tabla5[Lugar Funciones])</f>
        <v>MINISTERIO DE CULTURA</v>
      </c>
      <c r="H51" s="65" t="str">
        <f>_xlfn.XLOOKUP(TJUL22[[#This Row],[CODIGO]],Tabla5[codigo],Tabla5[SEGÚN JULIO],_xlfn.XLOOKUP(TJUL22[[#This Row],[cargo]],Tabla19[CARGO],Tabla19[CATEGORIA]))</f>
        <v>FIJO</v>
      </c>
      <c r="I51" s="43">
        <v>25000</v>
      </c>
      <c r="J51" s="46">
        <v>0</v>
      </c>
      <c r="K51" s="43">
        <v>760</v>
      </c>
      <c r="L51" s="43">
        <v>717.5</v>
      </c>
      <c r="M51" s="43">
        <v>25</v>
      </c>
      <c r="N51" s="43">
        <v>23497.5</v>
      </c>
      <c r="O51" s="65" t="str">
        <f>LEFT(_xlfn.XLOOKUP(TJUL22[[#This Row],[CODIGO]],Tabla5[codigo],Tabla5[Genero]),1)</f>
        <v>F</v>
      </c>
      <c r="P51" s="15" t="str">
        <f>_xlfn.XLOOKUP(TJUL22[[#This Row],[nomdepto]],tdepto[DEPTO],tdepto[CODLUG])</f>
        <v>01.83</v>
      </c>
    </row>
    <row r="52" spans="1:16" hidden="1">
      <c r="A52" s="65" t="s">
        <v>3464</v>
      </c>
      <c r="B52" s="65" t="str">
        <f t="shared" si="0"/>
        <v>2.1.2.2.0540221404391</v>
      </c>
      <c r="C52" s="65" t="s">
        <v>3369</v>
      </c>
      <c r="D52" s="65" t="s">
        <v>3201</v>
      </c>
      <c r="E52" s="65" t="s">
        <v>1905</v>
      </c>
      <c r="F52" s="65" t="s">
        <v>1101</v>
      </c>
      <c r="G52" s="65" t="str">
        <f>_xlfn.XLOOKUP(TJUL22[[#This Row],[CODIGO]],Tabla5[codigo],Tabla5[Lugar Funciones])</f>
        <v>MINISTERIO DE CULTURA</v>
      </c>
      <c r="H52" s="65" t="str">
        <f>_xlfn.XLOOKUP(TJUL22[[#This Row],[CODIGO]],Tabla5[codigo],Tabla5[SEGÚN JULIO],_xlfn.XLOOKUP(TJUL22[[#This Row],[cargo]],Tabla19[CARGO],Tabla19[CATEGORIA]))</f>
        <v>PERSONAL DE VIGILANCIA</v>
      </c>
      <c r="I52" s="43">
        <v>25000</v>
      </c>
      <c r="J52" s="44">
        <v>0</v>
      </c>
      <c r="K52" s="44">
        <v>0</v>
      </c>
      <c r="L52" s="44">
        <v>0</v>
      </c>
      <c r="M52" s="43">
        <v>0</v>
      </c>
      <c r="N52" s="43">
        <v>25000</v>
      </c>
      <c r="O52" s="65" t="str">
        <f>LEFT(_xlfn.XLOOKUP(TJUL22[[#This Row],[CODIGO]],Tabla5[codigo],Tabla5[Genero]),1)</f>
        <v>M</v>
      </c>
      <c r="P52" s="15" t="str">
        <f>_xlfn.XLOOKUP(TJUL22[[#This Row],[nomdepto]],tdepto[DEPTO],tdepto[CODLUG])</f>
        <v>01.83</v>
      </c>
    </row>
    <row r="53" spans="1:16" hidden="1">
      <c r="A53" s="65" t="s">
        <v>3464</v>
      </c>
      <c r="B53" s="65" t="str">
        <f t="shared" si="0"/>
        <v>2.1.2.2.0540226045736</v>
      </c>
      <c r="C53" s="65" t="s">
        <v>3369</v>
      </c>
      <c r="D53" s="65" t="s">
        <v>3295</v>
      </c>
      <c r="E53" s="65" t="s">
        <v>1714</v>
      </c>
      <c r="F53" s="65" t="s">
        <v>1101</v>
      </c>
      <c r="G53" s="65" t="str">
        <f>_xlfn.XLOOKUP(TJUL22[[#This Row],[CODIGO]],Tabla5[codigo],Tabla5[Lugar Funciones])</f>
        <v>MINISTERIO DE CULTURA</v>
      </c>
      <c r="H53" s="65" t="str">
        <f>_xlfn.XLOOKUP(TJUL22[[#This Row],[CODIGO]],Tabla5[codigo],Tabla5[SEGÚN JULIO],_xlfn.XLOOKUP(TJUL22[[#This Row],[cargo]],Tabla19[CARGO],Tabla19[CATEGORIA]))</f>
        <v>PERSONAL DE VIGILANCIA</v>
      </c>
      <c r="I53" s="43">
        <v>25000</v>
      </c>
      <c r="J53" s="46">
        <v>0</v>
      </c>
      <c r="K53" s="44">
        <v>0</v>
      </c>
      <c r="L53" s="44">
        <v>0</v>
      </c>
      <c r="M53" s="43">
        <v>0</v>
      </c>
      <c r="N53" s="43">
        <v>25000</v>
      </c>
      <c r="O53" s="65" t="str">
        <f>LEFT(_xlfn.XLOOKUP(TJUL22[[#This Row],[CODIGO]],Tabla5[codigo],Tabla5[Genero]),1)</f>
        <v>M</v>
      </c>
      <c r="P53" s="15" t="str">
        <f>_xlfn.XLOOKUP(TJUL22[[#This Row],[nomdepto]],tdepto[DEPTO],tdepto[CODLUG])</f>
        <v>01.83</v>
      </c>
    </row>
    <row r="54" spans="1:16" hidden="1">
      <c r="A54" s="65" t="s">
        <v>3417</v>
      </c>
      <c r="B54" s="65" t="str">
        <f t="shared" si="0"/>
        <v>2.1.1.1.0100102830890</v>
      </c>
      <c r="C54" s="65" t="s">
        <v>3368</v>
      </c>
      <c r="D54" s="65" t="s">
        <v>2207</v>
      </c>
      <c r="E54" s="65" t="s">
        <v>1339</v>
      </c>
      <c r="F54" s="65" t="s">
        <v>8</v>
      </c>
      <c r="G54" s="65" t="str">
        <f>_xlfn.XLOOKUP(TJUL22[[#This Row],[CODIGO]],Tabla5[codigo],Tabla5[Lugar Funciones])</f>
        <v>MINISTERIO DE CULTURA</v>
      </c>
      <c r="H54" s="65" t="str">
        <f>_xlfn.XLOOKUP(TJUL22[[#This Row],[CODIGO]],Tabla5[codigo],Tabla5[SEGÚN JULIO],_xlfn.XLOOKUP(TJUL22[[#This Row],[cargo]],Tabla19[CARGO],Tabla19[CATEGORIA]))</f>
        <v>ESTATUTO SIMPLIFICADO</v>
      </c>
      <c r="I54" s="43">
        <v>24000</v>
      </c>
      <c r="J54" s="46">
        <v>0</v>
      </c>
      <c r="K54" s="43">
        <v>729.6</v>
      </c>
      <c r="L54" s="43">
        <v>688.8</v>
      </c>
      <c r="M54" s="43">
        <v>25.000000000000114</v>
      </c>
      <c r="N54" s="43">
        <v>22556.6</v>
      </c>
      <c r="O54" s="65" t="str">
        <f>LEFT(_xlfn.XLOOKUP(TJUL22[[#This Row],[CODIGO]],Tabla5[codigo],Tabla5[Genero]),1)</f>
        <v>F</v>
      </c>
      <c r="P54" s="15" t="str">
        <f>_xlfn.XLOOKUP(TJUL22[[#This Row],[nomdepto]],tdepto[DEPTO],tdepto[CODLUG])</f>
        <v>01.83</v>
      </c>
    </row>
    <row r="55" spans="1:16" hidden="1">
      <c r="A55" s="65" t="s">
        <v>3417</v>
      </c>
      <c r="B55" s="65" t="str">
        <f t="shared" si="0"/>
        <v>2.1.1.1.0106800553338</v>
      </c>
      <c r="C55" s="65" t="s">
        <v>3368</v>
      </c>
      <c r="D55" s="65" t="s">
        <v>3385</v>
      </c>
      <c r="E55" s="65" t="s">
        <v>3405</v>
      </c>
      <c r="F55" s="65" t="s">
        <v>756</v>
      </c>
      <c r="G55" s="65" t="str">
        <f>_xlfn.XLOOKUP(TJUL22[[#This Row],[CODIGO]],Tabla5[codigo],Tabla5[Lugar Funciones])</f>
        <v>MINISTERIO DE CULTURA</v>
      </c>
      <c r="H55" s="65" t="str">
        <f>_xlfn.XLOOKUP(TJUL22[[#This Row],[CODIGO]],Tabla5[codigo],Tabla5[SEGÚN JULIO],_xlfn.XLOOKUP(TJUL22[[#This Row],[cargo]],Tabla19[CARGO],Tabla19[CATEGORIA]))</f>
        <v>FIJO</v>
      </c>
      <c r="I55" s="43">
        <v>24000</v>
      </c>
      <c r="J55" s="44">
        <v>0</v>
      </c>
      <c r="K55" s="43">
        <v>729.6</v>
      </c>
      <c r="L55" s="43">
        <v>688.8</v>
      </c>
      <c r="M55" s="43">
        <v>25.000000000000114</v>
      </c>
      <c r="N55" s="43">
        <v>22556.6</v>
      </c>
      <c r="O55" s="65" t="str">
        <f>LEFT(_xlfn.XLOOKUP(TJUL22[[#This Row],[CODIGO]],Tabla5[codigo],Tabla5[Genero]),1)</f>
        <v>M</v>
      </c>
      <c r="P55" s="15" t="str">
        <f>_xlfn.XLOOKUP(TJUL22[[#This Row],[nomdepto]],tdepto[DEPTO],tdepto[CODLUG])</f>
        <v>01.83</v>
      </c>
    </row>
    <row r="56" spans="1:16" hidden="1">
      <c r="A56" s="65" t="s">
        <v>3417</v>
      </c>
      <c r="B56" s="65" t="str">
        <f t="shared" si="0"/>
        <v>2.1.1.1.0140228341083</v>
      </c>
      <c r="C56" s="65" t="s">
        <v>3368</v>
      </c>
      <c r="D56" s="65" t="s">
        <v>2226</v>
      </c>
      <c r="E56" s="65" t="s">
        <v>1660</v>
      </c>
      <c r="F56" s="65" t="s">
        <v>1661</v>
      </c>
      <c r="G56" s="65" t="str">
        <f>_xlfn.XLOOKUP(TJUL22[[#This Row],[CODIGO]],Tabla5[codigo],Tabla5[Lugar Funciones])</f>
        <v>MINISTERIO DE CULTURA</v>
      </c>
      <c r="H56" s="65" t="str">
        <f>_xlfn.XLOOKUP(TJUL22[[#This Row],[CODIGO]],Tabla5[codigo],Tabla5[SEGÚN JULIO],_xlfn.XLOOKUP(TJUL22[[#This Row],[cargo]],Tabla19[CARGO],Tabla19[CATEGORIA]))</f>
        <v>ESTATUTO SIMPLIFICADO</v>
      </c>
      <c r="I56" s="43">
        <v>24000</v>
      </c>
      <c r="J56" s="46">
        <v>0</v>
      </c>
      <c r="K56" s="43">
        <v>729.6</v>
      </c>
      <c r="L56" s="43">
        <v>688.8</v>
      </c>
      <c r="M56" s="43">
        <v>7346.7599999999993</v>
      </c>
      <c r="N56" s="43">
        <v>15234.84</v>
      </c>
      <c r="O56" s="65" t="str">
        <f>LEFT(_xlfn.XLOOKUP(TJUL22[[#This Row],[CODIGO]],Tabla5[codigo],Tabla5[Genero]),1)</f>
        <v>M</v>
      </c>
      <c r="P56" s="15" t="str">
        <f>_xlfn.XLOOKUP(TJUL22[[#This Row],[nomdepto]],tdepto[DEPTO],tdepto[CODLUG])</f>
        <v>01.83</v>
      </c>
    </row>
    <row r="57" spans="1:16" hidden="1">
      <c r="A57" s="65" t="s">
        <v>3417</v>
      </c>
      <c r="B57" s="65" t="str">
        <f t="shared" si="0"/>
        <v>2.1.1.1.0100104164777</v>
      </c>
      <c r="C57" s="65" t="s">
        <v>3368</v>
      </c>
      <c r="D57" s="65" t="s">
        <v>1399</v>
      </c>
      <c r="E57" s="65" t="s">
        <v>821</v>
      </c>
      <c r="F57" s="65" t="s">
        <v>530</v>
      </c>
      <c r="G57" s="65" t="str">
        <f>_xlfn.XLOOKUP(TJUL22[[#This Row],[CODIGO]],Tabla5[codigo],Tabla5[Lugar Funciones])</f>
        <v>MINISTERIO DE CULTURA</v>
      </c>
      <c r="H57" s="65" t="str">
        <f>_xlfn.XLOOKUP(TJUL22[[#This Row],[CODIGO]],Tabla5[codigo],Tabla5[SEGÚN JULIO],_xlfn.XLOOKUP(TJUL22[[#This Row],[cargo]],Tabla19[CARGO],Tabla19[CATEGORIA]))</f>
        <v>CARRERA ADMINISTRATIVA</v>
      </c>
      <c r="I57" s="43">
        <v>22000</v>
      </c>
      <c r="J57" s="46">
        <v>0</v>
      </c>
      <c r="K57" s="43">
        <v>668.8</v>
      </c>
      <c r="L57" s="43">
        <v>631.4</v>
      </c>
      <c r="M57" s="43">
        <v>3471</v>
      </c>
      <c r="N57" s="43">
        <v>17228.8</v>
      </c>
      <c r="O57" s="65" t="str">
        <f>LEFT(_xlfn.XLOOKUP(TJUL22[[#This Row],[CODIGO]],Tabla5[codigo],Tabla5[Genero]),1)</f>
        <v>F</v>
      </c>
      <c r="P57" s="15" t="str">
        <f>_xlfn.XLOOKUP(TJUL22[[#This Row],[nomdepto]],tdepto[DEPTO],tdepto[CODLUG])</f>
        <v>01.83</v>
      </c>
    </row>
    <row r="58" spans="1:16" hidden="1">
      <c r="A58" s="65" t="s">
        <v>3417</v>
      </c>
      <c r="B58" s="65" t="str">
        <f t="shared" si="0"/>
        <v>2.1.1.1.0105401378137</v>
      </c>
      <c r="C58" s="65" t="s">
        <v>3368</v>
      </c>
      <c r="D58" s="65" t="s">
        <v>2374</v>
      </c>
      <c r="E58" s="65" t="s">
        <v>828</v>
      </c>
      <c r="F58" s="65" t="s">
        <v>10</v>
      </c>
      <c r="G58" s="65" t="str">
        <f>_xlfn.XLOOKUP(TJUL22[[#This Row],[CODIGO]],Tabla5[codigo],Tabla5[Lugar Funciones])</f>
        <v>MINISTERIO DE CULTURA</v>
      </c>
      <c r="H58" s="65" t="str">
        <f>_xlfn.XLOOKUP(TJUL22[[#This Row],[CODIGO]],Tabla5[codigo],Tabla5[SEGÚN JULIO],_xlfn.XLOOKUP(TJUL22[[#This Row],[cargo]],Tabla19[CARGO],Tabla19[CATEGORIA]))</f>
        <v>ESTATUTO SIMPLIFICADO</v>
      </c>
      <c r="I58" s="43">
        <v>22000</v>
      </c>
      <c r="J58" s="46">
        <v>0</v>
      </c>
      <c r="K58" s="43">
        <v>668.8</v>
      </c>
      <c r="L58" s="43">
        <v>631.4</v>
      </c>
      <c r="M58" s="43">
        <v>1675.1200000000001</v>
      </c>
      <c r="N58" s="43">
        <v>19024.68</v>
      </c>
      <c r="O58" s="65" t="str">
        <f>LEFT(_xlfn.XLOOKUP(TJUL22[[#This Row],[CODIGO]],Tabla5[codigo],Tabla5[Genero]),1)</f>
        <v>F</v>
      </c>
      <c r="P58" s="15" t="str">
        <f>_xlfn.XLOOKUP(TJUL22[[#This Row],[nomdepto]],tdepto[DEPTO],tdepto[CODLUG])</f>
        <v>01.83</v>
      </c>
    </row>
    <row r="59" spans="1:16" hidden="1">
      <c r="A59" s="65" t="s">
        <v>3417</v>
      </c>
      <c r="B59" s="65" t="str">
        <f t="shared" si="0"/>
        <v>2.1.1.1.0140231193208</v>
      </c>
      <c r="C59" s="65" t="s">
        <v>3368</v>
      </c>
      <c r="D59" s="65" t="s">
        <v>2199</v>
      </c>
      <c r="E59" s="65" t="s">
        <v>1283</v>
      </c>
      <c r="F59" s="65" t="s">
        <v>228</v>
      </c>
      <c r="G59" s="65" t="str">
        <f>_xlfn.XLOOKUP(TJUL22[[#This Row],[CODIGO]],Tabla5[codigo],Tabla5[Lugar Funciones])</f>
        <v>MINISTERIO DE CULTURA</v>
      </c>
      <c r="H59" s="65" t="str">
        <f>_xlfn.XLOOKUP(TJUL22[[#This Row],[CODIGO]],Tabla5[codigo],Tabla5[SEGÚN JULIO],_xlfn.XLOOKUP(TJUL22[[#This Row],[cargo]],Tabla19[CARGO],Tabla19[CATEGORIA]))</f>
        <v>ESTATUTO SIMPLIFICADO</v>
      </c>
      <c r="I59" s="43">
        <v>20000</v>
      </c>
      <c r="J59" s="46">
        <v>0</v>
      </c>
      <c r="K59" s="43">
        <v>608</v>
      </c>
      <c r="L59" s="43">
        <v>574</v>
      </c>
      <c r="M59" s="43">
        <v>25</v>
      </c>
      <c r="N59" s="43">
        <v>18793</v>
      </c>
      <c r="O59" s="65" t="str">
        <f>LEFT(_xlfn.XLOOKUP(TJUL22[[#This Row],[CODIGO]],Tabla5[codigo],Tabla5[Genero]),1)</f>
        <v>M</v>
      </c>
      <c r="P59" s="15" t="str">
        <f>_xlfn.XLOOKUP(TJUL22[[#This Row],[nomdepto]],tdepto[DEPTO],tdepto[CODLUG])</f>
        <v>01.83</v>
      </c>
    </row>
    <row r="60" spans="1:16" hidden="1">
      <c r="A60" s="65" t="s">
        <v>3417</v>
      </c>
      <c r="B60" s="65" t="str">
        <f t="shared" si="0"/>
        <v>2.1.1.1.0100110866993</v>
      </c>
      <c r="C60" s="65" t="s">
        <v>3368</v>
      </c>
      <c r="D60" s="65" t="s">
        <v>2432</v>
      </c>
      <c r="E60" s="65" t="s">
        <v>1134</v>
      </c>
      <c r="F60" s="65" t="s">
        <v>8</v>
      </c>
      <c r="G60" s="65" t="str">
        <f>_xlfn.XLOOKUP(TJUL22[[#This Row],[CODIGO]],Tabla5[codigo],Tabla5[Lugar Funciones])</f>
        <v>MINISTERIO DE CULTURA</v>
      </c>
      <c r="H60" s="65" t="str">
        <f>_xlfn.XLOOKUP(TJUL22[[#This Row],[CODIGO]],Tabla5[codigo],Tabla5[SEGÚN JULIO],_xlfn.XLOOKUP(TJUL22[[#This Row],[cargo]],Tabla19[CARGO],Tabla19[CATEGORIA]))</f>
        <v>ESTATUTO SIMPLIFICADO</v>
      </c>
      <c r="I60" s="43">
        <v>20000</v>
      </c>
      <c r="J60" s="46">
        <v>0</v>
      </c>
      <c r="K60" s="43">
        <v>608</v>
      </c>
      <c r="L60" s="43">
        <v>574</v>
      </c>
      <c r="M60" s="43">
        <v>13380.2</v>
      </c>
      <c r="N60" s="43">
        <v>5437.8</v>
      </c>
      <c r="O60" s="65" t="str">
        <f>LEFT(_xlfn.XLOOKUP(TJUL22[[#This Row],[CODIGO]],Tabla5[codigo],Tabla5[Genero]),1)</f>
        <v>F</v>
      </c>
      <c r="P60" s="15" t="str">
        <f>_xlfn.XLOOKUP(TJUL22[[#This Row],[nomdepto]],tdepto[DEPTO],tdepto[CODLUG])</f>
        <v>01.83</v>
      </c>
    </row>
    <row r="61" spans="1:16" hidden="1">
      <c r="A61" s="65" t="s">
        <v>3462</v>
      </c>
      <c r="B61" s="65" t="str">
        <f t="shared" si="0"/>
        <v>2.1.1.3.0100111361986</v>
      </c>
      <c r="C61" s="65" t="s">
        <v>3370</v>
      </c>
      <c r="D61" s="65" t="s">
        <v>3129</v>
      </c>
      <c r="E61" s="65" t="s">
        <v>362</v>
      </c>
      <c r="F61" s="65" t="s">
        <v>134</v>
      </c>
      <c r="G61" s="65" t="str">
        <f>_xlfn.XLOOKUP(TJUL22[[#This Row],[CODIGO]],Tabla5[codigo],Tabla5[Lugar Funciones])</f>
        <v>MINISTERIO DE CULTURA</v>
      </c>
      <c r="H61" s="65" t="str">
        <f>_xlfn.XLOOKUP(TJUL22[[#This Row],[CODIGO]],Tabla5[codigo],Tabla5[SEGÚN JULIO],_xlfn.XLOOKUP(TJUL22[[#This Row],[cargo]],Tabla19[CARGO],Tabla19[CATEGORIA]))</f>
        <v>CARRERA ADMINISTRATIVA</v>
      </c>
      <c r="I61" s="43">
        <v>20000</v>
      </c>
      <c r="J61" s="46">
        <v>0</v>
      </c>
      <c r="K61" s="43">
        <v>608</v>
      </c>
      <c r="L61" s="43">
        <v>574</v>
      </c>
      <c r="M61" s="43">
        <v>4334.34</v>
      </c>
      <c r="N61" s="43">
        <v>14483.66</v>
      </c>
      <c r="O61" s="65" t="str">
        <f>LEFT(_xlfn.XLOOKUP(TJUL22[[#This Row],[CODIGO]],Tabla5[codigo],Tabla5[Genero]),1)</f>
        <v>M</v>
      </c>
      <c r="P61" s="15" t="str">
        <f>_xlfn.XLOOKUP(TJUL22[[#This Row],[nomdepto]],tdepto[DEPTO],tdepto[CODLUG])</f>
        <v>01.83</v>
      </c>
    </row>
    <row r="62" spans="1:16" hidden="1">
      <c r="A62" s="65" t="s">
        <v>3464</v>
      </c>
      <c r="B62" s="65" t="str">
        <f t="shared" si="0"/>
        <v>2.1.2.2.0522500146729</v>
      </c>
      <c r="C62" s="65" t="s">
        <v>3369</v>
      </c>
      <c r="D62" s="65" t="s">
        <v>3168</v>
      </c>
      <c r="E62" s="65" t="s">
        <v>1890</v>
      </c>
      <c r="F62" s="65" t="s">
        <v>1101</v>
      </c>
      <c r="G62" s="65" t="str">
        <f>_xlfn.XLOOKUP(TJUL22[[#This Row],[CODIGO]],Tabla5[codigo],Tabla5[Lugar Funciones])</f>
        <v>MINISTERIO DE CULTURA</v>
      </c>
      <c r="H62" s="65" t="str">
        <f>_xlfn.XLOOKUP(TJUL22[[#This Row],[CODIGO]],Tabla5[codigo],Tabla5[SEGÚN JULIO],_xlfn.XLOOKUP(TJUL22[[#This Row],[cargo]],Tabla19[CARGO],Tabla19[CATEGORIA]))</f>
        <v>PERSONAL DE VIGILANCIA</v>
      </c>
      <c r="I62" s="43">
        <v>20000</v>
      </c>
      <c r="J62" s="44">
        <v>0</v>
      </c>
      <c r="K62" s="44">
        <v>0</v>
      </c>
      <c r="L62" s="44">
        <v>0</v>
      </c>
      <c r="M62" s="43">
        <v>0</v>
      </c>
      <c r="N62" s="43">
        <v>20000</v>
      </c>
      <c r="O62" s="65" t="str">
        <f>LEFT(_xlfn.XLOOKUP(TJUL22[[#This Row],[CODIGO]],Tabla5[codigo],Tabla5[Genero]),1)</f>
        <v>M</v>
      </c>
      <c r="P62" s="15" t="str">
        <f>_xlfn.XLOOKUP(TJUL22[[#This Row],[nomdepto]],tdepto[DEPTO],tdepto[CODLUG])</f>
        <v>01.83</v>
      </c>
    </row>
    <row r="63" spans="1:16" hidden="1">
      <c r="A63" s="65" t="s">
        <v>3464</v>
      </c>
      <c r="B63" s="65" t="str">
        <f t="shared" si="0"/>
        <v>2.1.2.2.0522300419904</v>
      </c>
      <c r="C63" s="65" t="s">
        <v>3369</v>
      </c>
      <c r="D63" s="65" t="s">
        <v>3181</v>
      </c>
      <c r="E63" s="65" t="s">
        <v>1880</v>
      </c>
      <c r="F63" s="65" t="s">
        <v>1101</v>
      </c>
      <c r="G63" s="65" t="str">
        <f>_xlfn.XLOOKUP(TJUL22[[#This Row],[CODIGO]],Tabla5[codigo],Tabla5[Lugar Funciones])</f>
        <v>MINISTERIO DE CULTURA</v>
      </c>
      <c r="H63" s="65" t="str">
        <f>_xlfn.XLOOKUP(TJUL22[[#This Row],[CODIGO]],Tabla5[codigo],Tabla5[SEGÚN JULIO],_xlfn.XLOOKUP(TJUL22[[#This Row],[cargo]],Tabla19[CARGO],Tabla19[CATEGORIA]))</f>
        <v>PERSONAL DE VIGILANCIA</v>
      </c>
      <c r="I63" s="43">
        <v>20000</v>
      </c>
      <c r="J63" s="46">
        <v>0</v>
      </c>
      <c r="K63" s="44">
        <v>0</v>
      </c>
      <c r="L63" s="44">
        <v>0</v>
      </c>
      <c r="M63" s="43">
        <v>0</v>
      </c>
      <c r="N63" s="43">
        <v>20000</v>
      </c>
      <c r="O63" s="65" t="str">
        <f>LEFT(_xlfn.XLOOKUP(TJUL22[[#This Row],[CODIGO]],Tabla5[codigo],Tabla5[Genero]),1)</f>
        <v>M</v>
      </c>
      <c r="P63" s="15" t="str">
        <f>_xlfn.XLOOKUP(TJUL22[[#This Row],[nomdepto]],tdepto[DEPTO],tdepto[CODLUG])</f>
        <v>01.83</v>
      </c>
    </row>
    <row r="64" spans="1:16" hidden="1">
      <c r="A64" s="65" t="s">
        <v>3464</v>
      </c>
      <c r="B64" s="65" t="str">
        <f t="shared" si="0"/>
        <v>2.1.2.2.0500111792644</v>
      </c>
      <c r="C64" s="65" t="s">
        <v>3369</v>
      </c>
      <c r="D64" s="65" t="s">
        <v>3190</v>
      </c>
      <c r="E64" s="65" t="s">
        <v>1822</v>
      </c>
      <c r="F64" s="65" t="s">
        <v>1101</v>
      </c>
      <c r="G64" s="65" t="str">
        <f>_xlfn.XLOOKUP(TJUL22[[#This Row],[CODIGO]],Tabla5[codigo],Tabla5[Lugar Funciones])</f>
        <v>MINISTERIO DE CULTURA</v>
      </c>
      <c r="H64" s="65" t="str">
        <f>_xlfn.XLOOKUP(TJUL22[[#This Row],[CODIGO]],Tabla5[codigo],Tabla5[SEGÚN JULIO],_xlfn.XLOOKUP(TJUL22[[#This Row],[cargo]],Tabla19[CARGO],Tabla19[CATEGORIA]))</f>
        <v>PERSONAL DE VIGILANCIA</v>
      </c>
      <c r="I64" s="43">
        <v>20000</v>
      </c>
      <c r="J64" s="46">
        <v>0</v>
      </c>
      <c r="K64" s="44">
        <v>0</v>
      </c>
      <c r="L64" s="44">
        <v>0</v>
      </c>
      <c r="M64" s="43">
        <v>0</v>
      </c>
      <c r="N64" s="43">
        <v>20000</v>
      </c>
      <c r="O64" s="65" t="str">
        <f>LEFT(_xlfn.XLOOKUP(TJUL22[[#This Row],[CODIGO]],Tabla5[codigo],Tabla5[Genero]),1)</f>
        <v>M</v>
      </c>
      <c r="P64" s="15" t="str">
        <f>_xlfn.XLOOKUP(TJUL22[[#This Row],[nomdepto]],tdepto[DEPTO],tdepto[CODLUG])</f>
        <v>01.83</v>
      </c>
    </row>
    <row r="65" spans="1:16" hidden="1">
      <c r="A65" s="65" t="s">
        <v>3464</v>
      </c>
      <c r="B65" s="65" t="str">
        <f t="shared" si="0"/>
        <v>2.1.2.2.0506800045160</v>
      </c>
      <c r="C65" s="65" t="s">
        <v>3369</v>
      </c>
      <c r="D65" s="65" t="s">
        <v>3391</v>
      </c>
      <c r="E65" s="65" t="s">
        <v>3410</v>
      </c>
      <c r="F65" s="65" t="s">
        <v>1101</v>
      </c>
      <c r="G65" s="65" t="str">
        <f>_xlfn.XLOOKUP(TJUL22[[#This Row],[CODIGO]],Tabla5[codigo],Tabla5[Lugar Funciones])</f>
        <v>MINISTERIO DE CULTURA</v>
      </c>
      <c r="H65" s="65" t="str">
        <f>_xlfn.XLOOKUP(TJUL22[[#This Row],[CODIGO]],Tabla5[codigo],Tabla5[SEGÚN JULIO],_xlfn.XLOOKUP(TJUL22[[#This Row],[cargo]],Tabla19[CARGO],Tabla19[CATEGORIA]))</f>
        <v>PERSONAL DE VIGILANCIA</v>
      </c>
      <c r="I65" s="43">
        <v>20000</v>
      </c>
      <c r="J65" s="44">
        <v>0</v>
      </c>
      <c r="K65" s="44">
        <v>0</v>
      </c>
      <c r="L65" s="44">
        <v>0</v>
      </c>
      <c r="M65" s="43">
        <v>0</v>
      </c>
      <c r="N65" s="43">
        <v>20000</v>
      </c>
      <c r="O65" s="65" t="str">
        <f>LEFT(_xlfn.XLOOKUP(TJUL22[[#This Row],[CODIGO]],Tabla5[codigo],Tabla5[Genero]),1)</f>
        <v>M</v>
      </c>
      <c r="P65" s="15" t="str">
        <f>_xlfn.XLOOKUP(TJUL22[[#This Row],[nomdepto]],tdepto[DEPTO],tdepto[CODLUG])</f>
        <v>01.83</v>
      </c>
    </row>
    <row r="66" spans="1:16" hidden="1">
      <c r="A66" s="65" t="s">
        <v>3464</v>
      </c>
      <c r="B66" s="65" t="str">
        <f t="shared" si="0"/>
        <v>2.1.2.2.0522700031176</v>
      </c>
      <c r="C66" s="65" t="s">
        <v>3369</v>
      </c>
      <c r="D66" s="65" t="s">
        <v>3204</v>
      </c>
      <c r="E66" s="65" t="s">
        <v>1893</v>
      </c>
      <c r="F66" s="65" t="s">
        <v>1101</v>
      </c>
      <c r="G66" s="65" t="str">
        <f>_xlfn.XLOOKUP(TJUL22[[#This Row],[CODIGO]],Tabla5[codigo],Tabla5[Lugar Funciones])</f>
        <v>MINISTERIO DE CULTURA</v>
      </c>
      <c r="H66" s="65" t="str">
        <f>_xlfn.XLOOKUP(TJUL22[[#This Row],[CODIGO]],Tabla5[codigo],Tabla5[SEGÚN JULIO],_xlfn.XLOOKUP(TJUL22[[#This Row],[cargo]],Tabla19[CARGO],Tabla19[CATEGORIA]))</f>
        <v>PERSONAL DE VIGILANCIA</v>
      </c>
      <c r="I66" s="43">
        <v>20000</v>
      </c>
      <c r="J66" s="46">
        <v>0</v>
      </c>
      <c r="K66" s="44">
        <v>0</v>
      </c>
      <c r="L66" s="44">
        <v>0</v>
      </c>
      <c r="M66" s="43">
        <v>0</v>
      </c>
      <c r="N66" s="43">
        <v>20000</v>
      </c>
      <c r="O66" s="65" t="str">
        <f>LEFT(_xlfn.XLOOKUP(TJUL22[[#This Row],[CODIGO]],Tabla5[codigo],Tabla5[Genero]),1)</f>
        <v>F</v>
      </c>
      <c r="P66" s="15" t="str">
        <f>_xlfn.XLOOKUP(TJUL22[[#This Row],[nomdepto]],tdepto[DEPTO],tdepto[CODLUG])</f>
        <v>01.83</v>
      </c>
    </row>
    <row r="67" spans="1:16" hidden="1">
      <c r="A67" s="65" t="s">
        <v>3464</v>
      </c>
      <c r="B67" s="65" t="str">
        <f t="shared" si="0"/>
        <v>2.1.2.2.0500118010172</v>
      </c>
      <c r="C67" s="65" t="s">
        <v>3369</v>
      </c>
      <c r="D67" s="65" t="s">
        <v>3214</v>
      </c>
      <c r="E67" s="65" t="s">
        <v>1835</v>
      </c>
      <c r="F67" s="65" t="s">
        <v>1101</v>
      </c>
      <c r="G67" s="65" t="str">
        <f>_xlfn.XLOOKUP(TJUL22[[#This Row],[CODIGO]],Tabla5[codigo],Tabla5[Lugar Funciones])</f>
        <v>MINISTERIO DE CULTURA</v>
      </c>
      <c r="H67" s="65" t="str">
        <f>_xlfn.XLOOKUP(TJUL22[[#This Row],[CODIGO]],Tabla5[codigo],Tabla5[SEGÚN JULIO],_xlfn.XLOOKUP(TJUL22[[#This Row],[cargo]],Tabla19[CARGO],Tabla19[CATEGORIA]))</f>
        <v>PERSONAL DE VIGILANCIA</v>
      </c>
      <c r="I67" s="43">
        <v>20000</v>
      </c>
      <c r="J67" s="46">
        <v>0</v>
      </c>
      <c r="K67" s="44">
        <v>0</v>
      </c>
      <c r="L67" s="44">
        <v>0</v>
      </c>
      <c r="M67" s="43">
        <v>0</v>
      </c>
      <c r="N67" s="43">
        <v>20000</v>
      </c>
      <c r="O67" s="65" t="str">
        <f>LEFT(_xlfn.XLOOKUP(TJUL22[[#This Row],[CODIGO]],Tabla5[codigo],Tabla5[Genero]),1)</f>
        <v>M</v>
      </c>
      <c r="P67" s="15" t="str">
        <f>_xlfn.XLOOKUP(TJUL22[[#This Row],[nomdepto]],tdepto[DEPTO],tdepto[CODLUG])</f>
        <v>01.83</v>
      </c>
    </row>
    <row r="68" spans="1:16" hidden="1">
      <c r="A68" s="65" t="s">
        <v>3464</v>
      </c>
      <c r="B68" s="65" t="str">
        <f t="shared" ref="B68:B131" si="1">C68&amp;D68</f>
        <v>2.1.2.2.0522500102615</v>
      </c>
      <c r="C68" s="65" t="s">
        <v>3369</v>
      </c>
      <c r="D68" s="65" t="s">
        <v>3244</v>
      </c>
      <c r="E68" s="65" t="s">
        <v>1889</v>
      </c>
      <c r="F68" s="65" t="s">
        <v>1101</v>
      </c>
      <c r="G68" s="65" t="str">
        <f>_xlfn.XLOOKUP(TJUL22[[#This Row],[CODIGO]],Tabla5[codigo],Tabla5[Lugar Funciones])</f>
        <v>MINISTERIO DE CULTURA</v>
      </c>
      <c r="H68" s="65" t="str">
        <f>_xlfn.XLOOKUP(TJUL22[[#This Row],[CODIGO]],Tabla5[codigo],Tabla5[SEGÚN JULIO],_xlfn.XLOOKUP(TJUL22[[#This Row],[cargo]],Tabla19[CARGO],Tabla19[CATEGORIA]))</f>
        <v>PERSONAL DE VIGILANCIA</v>
      </c>
      <c r="I68" s="43">
        <v>20000</v>
      </c>
      <c r="J68" s="46">
        <v>0</v>
      </c>
      <c r="K68" s="44">
        <v>0</v>
      </c>
      <c r="L68" s="44">
        <v>0</v>
      </c>
      <c r="M68" s="43">
        <v>0</v>
      </c>
      <c r="N68" s="43">
        <v>20000</v>
      </c>
      <c r="O68" s="65" t="str">
        <f>LEFT(_xlfn.XLOOKUP(TJUL22[[#This Row],[CODIGO]],Tabla5[codigo],Tabla5[Genero]),1)</f>
        <v>M</v>
      </c>
      <c r="P68" s="15" t="str">
        <f>_xlfn.XLOOKUP(TJUL22[[#This Row],[nomdepto]],tdepto[DEPTO],tdepto[CODLUG])</f>
        <v>01.83</v>
      </c>
    </row>
    <row r="69" spans="1:16" hidden="1">
      <c r="A69" s="65" t="s">
        <v>3464</v>
      </c>
      <c r="B69" s="65" t="str">
        <f t="shared" si="1"/>
        <v>2.1.2.2.0500800227860</v>
      </c>
      <c r="C69" s="65" t="s">
        <v>3369</v>
      </c>
      <c r="D69" s="65" t="s">
        <v>3263</v>
      </c>
      <c r="E69" s="65" t="s">
        <v>1843</v>
      </c>
      <c r="F69" s="65" t="s">
        <v>1101</v>
      </c>
      <c r="G69" s="65" t="str">
        <f>_xlfn.XLOOKUP(TJUL22[[#This Row],[CODIGO]],Tabla5[codigo],Tabla5[Lugar Funciones])</f>
        <v>MINISTERIO DE CULTURA</v>
      </c>
      <c r="H69" s="65" t="str">
        <f>_xlfn.XLOOKUP(TJUL22[[#This Row],[CODIGO]],Tabla5[codigo],Tabla5[SEGÚN JULIO],_xlfn.XLOOKUP(TJUL22[[#This Row],[cargo]],Tabla19[CARGO],Tabla19[CATEGORIA]))</f>
        <v>PERSONAL DE VIGILANCIA</v>
      </c>
      <c r="I69" s="43">
        <v>20000</v>
      </c>
      <c r="J69" s="46">
        <v>0</v>
      </c>
      <c r="K69" s="44">
        <v>0</v>
      </c>
      <c r="L69" s="44">
        <v>0</v>
      </c>
      <c r="M69" s="43">
        <v>0</v>
      </c>
      <c r="N69" s="43">
        <v>20000</v>
      </c>
      <c r="O69" s="65" t="str">
        <f>LEFT(_xlfn.XLOOKUP(TJUL22[[#This Row],[CODIGO]],Tabla5[codigo],Tabla5[Genero]),1)</f>
        <v>M</v>
      </c>
      <c r="P69" s="15" t="str">
        <f>_xlfn.XLOOKUP(TJUL22[[#This Row],[nomdepto]],tdepto[DEPTO],tdepto[CODLUG])</f>
        <v>01.83</v>
      </c>
    </row>
    <row r="70" spans="1:16" hidden="1">
      <c r="A70" s="65" t="s">
        <v>3464</v>
      </c>
      <c r="B70" s="65" t="str">
        <f t="shared" si="1"/>
        <v>2.1.2.2.0540226354658</v>
      </c>
      <c r="C70" s="65" t="s">
        <v>3369</v>
      </c>
      <c r="D70" s="65" t="s">
        <v>3227</v>
      </c>
      <c r="E70" s="65" t="s">
        <v>2039</v>
      </c>
      <c r="F70" s="65" t="s">
        <v>1101</v>
      </c>
      <c r="G70" s="65" t="str">
        <f>_xlfn.XLOOKUP(TJUL22[[#This Row],[CODIGO]],Tabla5[codigo],Tabla5[Lugar Funciones])</f>
        <v>MINISTERIO DE CULTURA</v>
      </c>
      <c r="H70" s="65" t="str">
        <f>_xlfn.XLOOKUP(TJUL22[[#This Row],[CODIGO]],Tabla5[codigo],Tabla5[SEGÚN JULIO],_xlfn.XLOOKUP(TJUL22[[#This Row],[cargo]],Tabla19[CARGO],Tabla19[CATEGORIA]))</f>
        <v>PERSONAL DE VIGILANCIA</v>
      </c>
      <c r="I70" s="43">
        <v>18000</v>
      </c>
      <c r="J70" s="44">
        <v>0</v>
      </c>
      <c r="K70" s="44">
        <v>0</v>
      </c>
      <c r="L70" s="44">
        <v>0</v>
      </c>
      <c r="M70" s="43">
        <v>0</v>
      </c>
      <c r="N70" s="43">
        <v>18000</v>
      </c>
      <c r="O70" s="65" t="str">
        <f>LEFT(_xlfn.XLOOKUP(TJUL22[[#This Row],[CODIGO]],Tabla5[codigo],Tabla5[Genero]),1)</f>
        <v>M</v>
      </c>
      <c r="P70" s="15" t="str">
        <f>_xlfn.XLOOKUP(TJUL22[[#This Row],[nomdepto]],tdepto[DEPTO],tdepto[CODLUG])</f>
        <v>01.83</v>
      </c>
    </row>
    <row r="71" spans="1:16" hidden="1">
      <c r="A71" s="65" t="s">
        <v>3417</v>
      </c>
      <c r="B71" s="65" t="str">
        <f t="shared" si="1"/>
        <v>2.1.1.1.0100110953569</v>
      </c>
      <c r="C71" s="65" t="s">
        <v>3368</v>
      </c>
      <c r="D71" s="65" t="s">
        <v>2328</v>
      </c>
      <c r="E71" s="65" t="s">
        <v>818</v>
      </c>
      <c r="F71" s="65" t="s">
        <v>15</v>
      </c>
      <c r="G71" s="65" t="str">
        <f>_xlfn.XLOOKUP(TJUL22[[#This Row],[CODIGO]],Tabla5[codigo],Tabla5[Lugar Funciones])</f>
        <v>MINISTERIO DE CULTURA</v>
      </c>
      <c r="H71" s="65" t="str">
        <f>_xlfn.XLOOKUP(TJUL22[[#This Row],[CODIGO]],Tabla5[codigo],Tabla5[SEGÚN JULIO],_xlfn.XLOOKUP(TJUL22[[#This Row],[cargo]],Tabla19[CARGO],Tabla19[CATEGORIA]))</f>
        <v>FIJO</v>
      </c>
      <c r="I71" s="43">
        <v>16500</v>
      </c>
      <c r="J71" s="46">
        <v>0</v>
      </c>
      <c r="K71" s="43">
        <v>501.6</v>
      </c>
      <c r="L71" s="43">
        <v>473.55</v>
      </c>
      <c r="M71" s="43">
        <v>5571.24</v>
      </c>
      <c r="N71" s="43">
        <v>9953.61</v>
      </c>
      <c r="O71" s="65" t="str">
        <f>LEFT(_xlfn.XLOOKUP(TJUL22[[#This Row],[CODIGO]],Tabla5[codigo],Tabla5[Genero]),1)</f>
        <v>M</v>
      </c>
      <c r="P71" s="15" t="str">
        <f>_xlfn.XLOOKUP(TJUL22[[#This Row],[nomdepto]],tdepto[DEPTO],tdepto[CODLUG])</f>
        <v>01.83</v>
      </c>
    </row>
    <row r="72" spans="1:16" hidden="1">
      <c r="A72" s="65" t="s">
        <v>3417</v>
      </c>
      <c r="B72" s="65" t="str">
        <f t="shared" si="1"/>
        <v>2.1.1.1.0100100056514</v>
      </c>
      <c r="C72" s="65" t="s">
        <v>3368</v>
      </c>
      <c r="D72" s="65" t="s">
        <v>2414</v>
      </c>
      <c r="E72" s="65" t="s">
        <v>239</v>
      </c>
      <c r="F72" s="65" t="s">
        <v>205</v>
      </c>
      <c r="G72" s="65" t="str">
        <f>_xlfn.XLOOKUP(TJUL22[[#This Row],[CODIGO]],Tabla5[codigo],Tabla5[Lugar Funciones])</f>
        <v>MINISTERIO DE CULTURA</v>
      </c>
      <c r="H72" s="65" t="str">
        <f>_xlfn.XLOOKUP(TJUL22[[#This Row],[CODIGO]],Tabla5[codigo],Tabla5[SEGÚN JULIO],_xlfn.XLOOKUP(TJUL22[[#This Row],[cargo]],Tabla19[CARGO],Tabla19[CATEGORIA]))</f>
        <v>FIJO</v>
      </c>
      <c r="I72" s="43">
        <v>16500</v>
      </c>
      <c r="J72" s="44">
        <v>0</v>
      </c>
      <c r="K72" s="43">
        <v>501.6</v>
      </c>
      <c r="L72" s="43">
        <v>473.55</v>
      </c>
      <c r="M72" s="43">
        <v>24.999999999999886</v>
      </c>
      <c r="N72" s="43">
        <v>15499.85</v>
      </c>
      <c r="O72" s="65" t="str">
        <f>LEFT(_xlfn.XLOOKUP(TJUL22[[#This Row],[CODIGO]],Tabla5[codigo],Tabla5[Genero]),1)</f>
        <v>M</v>
      </c>
      <c r="P72" s="15" t="str">
        <f>_xlfn.XLOOKUP(TJUL22[[#This Row],[nomdepto]],tdepto[DEPTO],tdepto[CODLUG])</f>
        <v>01.83</v>
      </c>
    </row>
    <row r="73" spans="1:16" hidden="1">
      <c r="A73" s="65" t="s">
        <v>3417</v>
      </c>
      <c r="B73" s="65" t="str">
        <f t="shared" si="1"/>
        <v>2.1.1.1.0140228624421</v>
      </c>
      <c r="C73" s="65" t="s">
        <v>3368</v>
      </c>
      <c r="D73" s="65" t="s">
        <v>2229</v>
      </c>
      <c r="E73" s="65" t="s">
        <v>1284</v>
      </c>
      <c r="F73" s="65" t="s">
        <v>134</v>
      </c>
      <c r="G73" s="65" t="str">
        <f>_xlfn.XLOOKUP(TJUL22[[#This Row],[CODIGO]],Tabla5[codigo],Tabla5[Lugar Funciones])</f>
        <v>MINISTERIO DE CULTURA</v>
      </c>
      <c r="H73" s="65" t="str">
        <f>_xlfn.XLOOKUP(TJUL22[[#This Row],[CODIGO]],Tabla5[codigo],Tabla5[SEGÚN JULIO],_xlfn.XLOOKUP(TJUL22[[#This Row],[cargo]],Tabla19[CARGO],Tabla19[CATEGORIA]))</f>
        <v>ESTATUTO SIMPLIFICADO</v>
      </c>
      <c r="I73" s="43">
        <v>15000</v>
      </c>
      <c r="J73" s="46">
        <v>0</v>
      </c>
      <c r="K73" s="43">
        <v>456</v>
      </c>
      <c r="L73" s="43">
        <v>430.5</v>
      </c>
      <c r="M73" s="43">
        <v>25</v>
      </c>
      <c r="N73" s="43">
        <v>14088.5</v>
      </c>
      <c r="O73" s="65" t="str">
        <f>LEFT(_xlfn.XLOOKUP(TJUL22[[#This Row],[CODIGO]],Tabla5[codigo],Tabla5[Genero]),1)</f>
        <v>M</v>
      </c>
      <c r="P73" s="15" t="str">
        <f>_xlfn.XLOOKUP(TJUL22[[#This Row],[nomdepto]],tdepto[DEPTO],tdepto[CODLUG])</f>
        <v>01.83</v>
      </c>
    </row>
    <row r="74" spans="1:16" hidden="1">
      <c r="A74" s="65" t="s">
        <v>3417</v>
      </c>
      <c r="B74" s="65" t="str">
        <f t="shared" si="1"/>
        <v>2.1.1.1.0100105722797</v>
      </c>
      <c r="C74" s="65" t="s">
        <v>3368</v>
      </c>
      <c r="D74" s="65" t="s">
        <v>2240</v>
      </c>
      <c r="E74" s="65" t="s">
        <v>1313</v>
      </c>
      <c r="F74" s="65" t="s">
        <v>134</v>
      </c>
      <c r="G74" s="65" t="str">
        <f>_xlfn.XLOOKUP(TJUL22[[#This Row],[CODIGO]],Tabla5[codigo],Tabla5[Lugar Funciones])</f>
        <v>MINISTERIO DE CULTURA</v>
      </c>
      <c r="H74" s="65" t="str">
        <f>_xlfn.XLOOKUP(TJUL22[[#This Row],[CODIGO]],Tabla5[codigo],Tabla5[SEGÚN JULIO],_xlfn.XLOOKUP(TJUL22[[#This Row],[cargo]],Tabla19[CARGO],Tabla19[CATEGORIA]))</f>
        <v>ESTATUTO SIMPLIFICADO</v>
      </c>
      <c r="I74" s="43">
        <v>15000</v>
      </c>
      <c r="J74" s="46">
        <v>0</v>
      </c>
      <c r="K74" s="43">
        <v>456</v>
      </c>
      <c r="L74" s="43">
        <v>430.5</v>
      </c>
      <c r="M74" s="43">
        <v>25</v>
      </c>
      <c r="N74" s="43">
        <v>14088.5</v>
      </c>
      <c r="O74" s="65" t="str">
        <f>LEFT(_xlfn.XLOOKUP(TJUL22[[#This Row],[CODIGO]],Tabla5[codigo],Tabla5[Genero]),1)</f>
        <v>M</v>
      </c>
      <c r="P74" s="15" t="str">
        <f>_xlfn.XLOOKUP(TJUL22[[#This Row],[nomdepto]],tdepto[DEPTO],tdepto[CODLUG])</f>
        <v>01.83</v>
      </c>
    </row>
    <row r="75" spans="1:16" hidden="1">
      <c r="A75" s="65" t="s">
        <v>3417</v>
      </c>
      <c r="B75" s="65" t="str">
        <f t="shared" si="1"/>
        <v>2.1.1.1.0100105371702</v>
      </c>
      <c r="C75" s="65" t="s">
        <v>3368</v>
      </c>
      <c r="D75" s="65" t="s">
        <v>2256</v>
      </c>
      <c r="E75" s="65" t="s">
        <v>1314</v>
      </c>
      <c r="F75" s="65" t="s">
        <v>134</v>
      </c>
      <c r="G75" s="65" t="str">
        <f>_xlfn.XLOOKUP(TJUL22[[#This Row],[CODIGO]],Tabla5[codigo],Tabla5[Lugar Funciones])</f>
        <v>MINISTERIO DE CULTURA</v>
      </c>
      <c r="H75" s="65" t="str">
        <f>_xlfn.XLOOKUP(TJUL22[[#This Row],[CODIGO]],Tabla5[codigo],Tabla5[SEGÚN JULIO],_xlfn.XLOOKUP(TJUL22[[#This Row],[cargo]],Tabla19[CARGO],Tabla19[CATEGORIA]))</f>
        <v>ESTATUTO SIMPLIFICADO</v>
      </c>
      <c r="I75" s="43">
        <v>15000</v>
      </c>
      <c r="J75" s="46">
        <v>0</v>
      </c>
      <c r="K75" s="43">
        <v>456</v>
      </c>
      <c r="L75" s="43">
        <v>430.5</v>
      </c>
      <c r="M75" s="43">
        <v>25</v>
      </c>
      <c r="N75" s="43">
        <v>14088.5</v>
      </c>
      <c r="O75" s="65" t="str">
        <f>LEFT(_xlfn.XLOOKUP(TJUL22[[#This Row],[CODIGO]],Tabla5[codigo],Tabla5[Genero]),1)</f>
        <v>M</v>
      </c>
      <c r="P75" s="15" t="str">
        <f>_xlfn.XLOOKUP(TJUL22[[#This Row],[nomdepto]],tdepto[DEPTO],tdepto[CODLUG])</f>
        <v>01.83</v>
      </c>
    </row>
    <row r="76" spans="1:16" hidden="1">
      <c r="A76" s="65" t="s">
        <v>3417</v>
      </c>
      <c r="B76" s="65" t="str">
        <f t="shared" si="1"/>
        <v>2.1.1.1.0122500528835</v>
      </c>
      <c r="C76" s="65" t="s">
        <v>3368</v>
      </c>
      <c r="D76" s="65" t="s">
        <v>2268</v>
      </c>
      <c r="E76" s="65" t="s">
        <v>1113</v>
      </c>
      <c r="F76" s="65" t="s">
        <v>134</v>
      </c>
      <c r="G76" s="65" t="str">
        <f>_xlfn.XLOOKUP(TJUL22[[#This Row],[CODIGO]],Tabla5[codigo],Tabla5[Lugar Funciones])</f>
        <v>MINISTERIO DE CULTURA</v>
      </c>
      <c r="H76" s="65" t="str">
        <f>_xlfn.XLOOKUP(TJUL22[[#This Row],[CODIGO]],Tabla5[codigo],Tabla5[SEGÚN JULIO],_xlfn.XLOOKUP(TJUL22[[#This Row],[cargo]],Tabla19[CARGO],Tabla19[CATEGORIA]))</f>
        <v>ESTATUTO SIMPLIFICADO</v>
      </c>
      <c r="I76" s="43">
        <v>15000</v>
      </c>
      <c r="J76" s="44">
        <v>0</v>
      </c>
      <c r="K76" s="43">
        <v>456</v>
      </c>
      <c r="L76" s="43">
        <v>430.5</v>
      </c>
      <c r="M76" s="43">
        <v>2071</v>
      </c>
      <c r="N76" s="43">
        <v>12042.5</v>
      </c>
      <c r="O76" s="65" t="str">
        <f>LEFT(_xlfn.XLOOKUP(TJUL22[[#This Row],[CODIGO]],Tabla5[codigo],Tabla5[Genero]),1)</f>
        <v>M</v>
      </c>
      <c r="P76" s="15" t="str">
        <f>_xlfn.XLOOKUP(TJUL22[[#This Row],[nomdepto]],tdepto[DEPTO],tdepto[CODLUG])</f>
        <v>01.83</v>
      </c>
    </row>
    <row r="77" spans="1:16" hidden="1">
      <c r="A77" s="65" t="s">
        <v>3417</v>
      </c>
      <c r="B77" s="65" t="str">
        <f t="shared" si="1"/>
        <v>2.1.1.1.0140248676187</v>
      </c>
      <c r="C77" s="65" t="s">
        <v>3368</v>
      </c>
      <c r="D77" s="65" t="s">
        <v>2285</v>
      </c>
      <c r="E77" s="65" t="s">
        <v>1316</v>
      </c>
      <c r="F77" s="65" t="s">
        <v>134</v>
      </c>
      <c r="G77" s="65" t="str">
        <f>_xlfn.XLOOKUP(TJUL22[[#This Row],[CODIGO]],Tabla5[codigo],Tabla5[Lugar Funciones])</f>
        <v>MINISTERIO DE CULTURA</v>
      </c>
      <c r="H77" s="65" t="str">
        <f>_xlfn.XLOOKUP(TJUL22[[#This Row],[CODIGO]],Tabla5[codigo],Tabla5[SEGÚN JULIO],_xlfn.XLOOKUP(TJUL22[[#This Row],[cargo]],Tabla19[CARGO],Tabla19[CATEGORIA]))</f>
        <v>ESTATUTO SIMPLIFICADO</v>
      </c>
      <c r="I77" s="43">
        <v>15000</v>
      </c>
      <c r="J77" s="46">
        <v>0</v>
      </c>
      <c r="K77" s="43">
        <v>456</v>
      </c>
      <c r="L77" s="43">
        <v>430.5</v>
      </c>
      <c r="M77" s="43">
        <v>25</v>
      </c>
      <c r="N77" s="43">
        <v>14088.5</v>
      </c>
      <c r="O77" s="65" t="str">
        <f>LEFT(_xlfn.XLOOKUP(TJUL22[[#This Row],[CODIGO]],Tabla5[codigo],Tabla5[Genero]),1)</f>
        <v>M</v>
      </c>
      <c r="P77" s="15" t="str">
        <f>_xlfn.XLOOKUP(TJUL22[[#This Row],[nomdepto]],tdepto[DEPTO],tdepto[CODLUG])</f>
        <v>01.83</v>
      </c>
    </row>
    <row r="78" spans="1:16" hidden="1">
      <c r="A78" s="65" t="s">
        <v>3417</v>
      </c>
      <c r="B78" s="65" t="str">
        <f t="shared" si="1"/>
        <v>2.1.1.1.0101600188351</v>
      </c>
      <c r="C78" s="65" t="s">
        <v>3368</v>
      </c>
      <c r="D78" s="65" t="s">
        <v>2314</v>
      </c>
      <c r="E78" s="65" t="s">
        <v>1285</v>
      </c>
      <c r="F78" s="65" t="s">
        <v>134</v>
      </c>
      <c r="G78" s="65" t="str">
        <f>_xlfn.XLOOKUP(TJUL22[[#This Row],[CODIGO]],Tabla5[codigo],Tabla5[Lugar Funciones])</f>
        <v>MINISTERIO DE CULTURA</v>
      </c>
      <c r="H78" s="65" t="str">
        <f>_xlfn.XLOOKUP(TJUL22[[#This Row],[CODIGO]],Tabla5[codigo],Tabla5[SEGÚN JULIO],_xlfn.XLOOKUP(TJUL22[[#This Row],[cargo]],Tabla19[CARGO],Tabla19[CATEGORIA]))</f>
        <v>ESTATUTO SIMPLIFICADO</v>
      </c>
      <c r="I78" s="43">
        <v>15000</v>
      </c>
      <c r="J78" s="44">
        <v>0</v>
      </c>
      <c r="K78" s="43">
        <v>456</v>
      </c>
      <c r="L78" s="43">
        <v>430.5</v>
      </c>
      <c r="M78" s="43">
        <v>25</v>
      </c>
      <c r="N78" s="43">
        <v>14088.5</v>
      </c>
      <c r="O78" s="65" t="str">
        <f>LEFT(_xlfn.XLOOKUP(TJUL22[[#This Row],[CODIGO]],Tabla5[codigo],Tabla5[Genero]),1)</f>
        <v>M</v>
      </c>
      <c r="P78" s="15" t="str">
        <f>_xlfn.XLOOKUP(TJUL22[[#This Row],[nomdepto]],tdepto[DEPTO],tdepto[CODLUG])</f>
        <v>01.83</v>
      </c>
    </row>
    <row r="79" spans="1:16" hidden="1">
      <c r="A79" s="65" t="s">
        <v>3417</v>
      </c>
      <c r="B79" s="65" t="str">
        <f t="shared" si="1"/>
        <v>2.1.1.1.0100103601357</v>
      </c>
      <c r="C79" s="65" t="s">
        <v>3368</v>
      </c>
      <c r="D79" s="65" t="s">
        <v>1397</v>
      </c>
      <c r="E79" s="65" t="s">
        <v>820</v>
      </c>
      <c r="F79" s="65" t="s">
        <v>27</v>
      </c>
      <c r="G79" s="65" t="str">
        <f>_xlfn.XLOOKUP(TJUL22[[#This Row],[CODIGO]],Tabla5[codigo],Tabla5[Lugar Funciones])</f>
        <v>MINISTERIO DE CULTURA</v>
      </c>
      <c r="H79" s="65" t="str">
        <f>_xlfn.XLOOKUP(TJUL22[[#This Row],[CODIGO]],Tabla5[codigo],Tabla5[SEGÚN JULIO],_xlfn.XLOOKUP(TJUL22[[#This Row],[cargo]],Tabla19[CARGO],Tabla19[CATEGORIA]))</f>
        <v>CARRERA ADMINISTRATIVA</v>
      </c>
      <c r="I79" s="43">
        <v>15000</v>
      </c>
      <c r="J79" s="46">
        <v>0</v>
      </c>
      <c r="K79" s="43">
        <v>456</v>
      </c>
      <c r="L79" s="43">
        <v>430.5</v>
      </c>
      <c r="M79" s="43">
        <v>10397.879999999999</v>
      </c>
      <c r="N79" s="43">
        <v>3715.62</v>
      </c>
      <c r="O79" s="65" t="str">
        <f>LEFT(_xlfn.XLOOKUP(TJUL22[[#This Row],[CODIGO]],Tabla5[codigo],Tabla5[Genero]),1)</f>
        <v>M</v>
      </c>
      <c r="P79" s="15" t="str">
        <f>_xlfn.XLOOKUP(TJUL22[[#This Row],[nomdepto]],tdepto[DEPTO],tdepto[CODLUG])</f>
        <v>01.83</v>
      </c>
    </row>
    <row r="80" spans="1:16" hidden="1">
      <c r="A80" s="65" t="s">
        <v>3417</v>
      </c>
      <c r="B80" s="65" t="str">
        <f t="shared" si="1"/>
        <v>2.1.1.1.0100103417192</v>
      </c>
      <c r="C80" s="65" t="s">
        <v>3368</v>
      </c>
      <c r="D80" s="65" t="s">
        <v>1423</v>
      </c>
      <c r="E80" s="65" t="s">
        <v>832</v>
      </c>
      <c r="F80" s="65" t="s">
        <v>134</v>
      </c>
      <c r="G80" s="65" t="str">
        <f>_xlfn.XLOOKUP(TJUL22[[#This Row],[CODIGO]],Tabla5[codigo],Tabla5[Lugar Funciones])</f>
        <v>MINISTERIO DE CULTURA</v>
      </c>
      <c r="H80" s="65" t="str">
        <f>_xlfn.XLOOKUP(TJUL22[[#This Row],[CODIGO]],Tabla5[codigo],Tabla5[SEGÚN JULIO],_xlfn.XLOOKUP(TJUL22[[#This Row],[cargo]],Tabla19[CARGO],Tabla19[CATEGORIA]))</f>
        <v>CARRERA ADMINISTRATIVA</v>
      </c>
      <c r="I80" s="43">
        <v>15000</v>
      </c>
      <c r="J80" s="46">
        <v>0</v>
      </c>
      <c r="K80" s="43">
        <v>456</v>
      </c>
      <c r="L80" s="43">
        <v>430.5</v>
      </c>
      <c r="M80" s="43">
        <v>8143.74</v>
      </c>
      <c r="N80" s="43">
        <v>5969.76</v>
      </c>
      <c r="O80" s="65" t="str">
        <f>LEFT(_xlfn.XLOOKUP(TJUL22[[#This Row],[CODIGO]],Tabla5[codigo],Tabla5[Genero]),1)</f>
        <v>M</v>
      </c>
      <c r="P80" s="15" t="str">
        <f>_xlfn.XLOOKUP(TJUL22[[#This Row],[nomdepto]],tdepto[DEPTO],tdepto[CODLUG])</f>
        <v>01.83</v>
      </c>
    </row>
    <row r="81" spans="1:16" hidden="1">
      <c r="A81" s="65" t="s">
        <v>3417</v>
      </c>
      <c r="B81" s="65" t="str">
        <f t="shared" si="1"/>
        <v>2.1.1.1.0100109122481</v>
      </c>
      <c r="C81" s="65" t="s">
        <v>3368</v>
      </c>
      <c r="D81" s="65" t="s">
        <v>2413</v>
      </c>
      <c r="E81" s="65" t="s">
        <v>837</v>
      </c>
      <c r="F81" s="65" t="s">
        <v>134</v>
      </c>
      <c r="G81" s="65" t="str">
        <f>_xlfn.XLOOKUP(TJUL22[[#This Row],[CODIGO]],Tabla5[codigo],Tabla5[Lugar Funciones])</f>
        <v>MINISTERIO DE CULTURA</v>
      </c>
      <c r="H81" s="65" t="str">
        <f>_xlfn.XLOOKUP(TJUL22[[#This Row],[CODIGO]],Tabla5[codigo],Tabla5[SEGÚN JULIO],_xlfn.XLOOKUP(TJUL22[[#This Row],[cargo]],Tabla19[CARGO],Tabla19[CATEGORIA]))</f>
        <v>ESTATUTO SIMPLIFICADO</v>
      </c>
      <c r="I81" s="43">
        <v>15000</v>
      </c>
      <c r="J81" s="44">
        <v>0</v>
      </c>
      <c r="K81" s="43">
        <v>456</v>
      </c>
      <c r="L81" s="43">
        <v>430.5</v>
      </c>
      <c r="M81" s="43">
        <v>5740.84</v>
      </c>
      <c r="N81" s="43">
        <v>8372.66</v>
      </c>
      <c r="O81" s="65" t="str">
        <f>LEFT(_xlfn.XLOOKUP(TJUL22[[#This Row],[CODIGO]],Tabla5[codigo],Tabla5[Genero]),1)</f>
        <v>M</v>
      </c>
      <c r="P81" s="15" t="str">
        <f>_xlfn.XLOOKUP(TJUL22[[#This Row],[nomdepto]],tdepto[DEPTO],tdepto[CODLUG])</f>
        <v>01.83</v>
      </c>
    </row>
    <row r="82" spans="1:16" hidden="1">
      <c r="A82" s="65" t="s">
        <v>3417</v>
      </c>
      <c r="B82" s="65" t="str">
        <f t="shared" si="1"/>
        <v>2.1.1.1.0140237938861</v>
      </c>
      <c r="C82" s="65" t="s">
        <v>3368</v>
      </c>
      <c r="D82" s="65" t="s">
        <v>2433</v>
      </c>
      <c r="E82" s="65" t="s">
        <v>1318</v>
      </c>
      <c r="F82" s="65" t="s">
        <v>134</v>
      </c>
      <c r="G82" s="65" t="str">
        <f>_xlfn.XLOOKUP(TJUL22[[#This Row],[CODIGO]],Tabla5[codigo],Tabla5[Lugar Funciones])</f>
        <v>MINISTERIO DE CULTURA</v>
      </c>
      <c r="H82" s="65" t="str">
        <f>_xlfn.XLOOKUP(TJUL22[[#This Row],[CODIGO]],Tabla5[codigo],Tabla5[SEGÚN JULIO],_xlfn.XLOOKUP(TJUL22[[#This Row],[cargo]],Tabla19[CARGO],Tabla19[CATEGORIA]))</f>
        <v>ESTATUTO SIMPLIFICADO</v>
      </c>
      <c r="I82" s="43">
        <v>15000</v>
      </c>
      <c r="J82" s="46">
        <v>0</v>
      </c>
      <c r="K82" s="43">
        <v>456</v>
      </c>
      <c r="L82" s="43">
        <v>430.5</v>
      </c>
      <c r="M82" s="43">
        <v>3071</v>
      </c>
      <c r="N82" s="43">
        <v>11042.5</v>
      </c>
      <c r="O82" s="65" t="str">
        <f>LEFT(_xlfn.XLOOKUP(TJUL22[[#This Row],[CODIGO]],Tabla5[codigo],Tabla5[Genero]),1)</f>
        <v>M</v>
      </c>
      <c r="P82" s="15" t="str">
        <f>_xlfn.XLOOKUP(TJUL22[[#This Row],[nomdepto]],tdepto[DEPTO],tdepto[CODLUG])</f>
        <v>01.83</v>
      </c>
    </row>
    <row r="83" spans="1:16" hidden="1">
      <c r="A83" s="65" t="s">
        <v>3417</v>
      </c>
      <c r="B83" s="65" t="str">
        <f t="shared" si="1"/>
        <v>2.1.1.1.0100117367326</v>
      </c>
      <c r="C83" s="65" t="s">
        <v>3368</v>
      </c>
      <c r="D83" s="65" t="s">
        <v>2470</v>
      </c>
      <c r="E83" s="65" t="s">
        <v>1135</v>
      </c>
      <c r="F83" s="65" t="s">
        <v>8</v>
      </c>
      <c r="G83" s="65" t="str">
        <f>_xlfn.XLOOKUP(TJUL22[[#This Row],[CODIGO]],Tabla5[codigo],Tabla5[Lugar Funciones])</f>
        <v>MINISTERIO DE CULTURA</v>
      </c>
      <c r="H83" s="65" t="str">
        <f>_xlfn.XLOOKUP(TJUL22[[#This Row],[CODIGO]],Tabla5[codigo],Tabla5[SEGÚN JULIO],_xlfn.XLOOKUP(TJUL22[[#This Row],[cargo]],Tabla19[CARGO],Tabla19[CATEGORIA]))</f>
        <v>ESTATUTO SIMPLIFICADO</v>
      </c>
      <c r="I83" s="43">
        <v>15000</v>
      </c>
      <c r="J83" s="46">
        <v>0</v>
      </c>
      <c r="K83" s="43">
        <v>456</v>
      </c>
      <c r="L83" s="43">
        <v>430.5</v>
      </c>
      <c r="M83" s="43">
        <v>25</v>
      </c>
      <c r="N83" s="43">
        <v>14088.5</v>
      </c>
      <c r="O83" s="65" t="str">
        <f>LEFT(_xlfn.XLOOKUP(TJUL22[[#This Row],[CODIGO]],Tabla5[codigo],Tabla5[Genero]),1)</f>
        <v>M</v>
      </c>
      <c r="P83" s="15" t="str">
        <f>_xlfn.XLOOKUP(TJUL22[[#This Row],[nomdepto]],tdepto[DEPTO],tdepto[CODLUG])</f>
        <v>01.83</v>
      </c>
    </row>
    <row r="84" spans="1:16" hidden="1">
      <c r="A84" s="65" t="s">
        <v>3464</v>
      </c>
      <c r="B84" s="65" t="str">
        <f t="shared" si="1"/>
        <v>2.1.2.2.0500116660002</v>
      </c>
      <c r="C84" s="65" t="s">
        <v>3369</v>
      </c>
      <c r="D84" s="65" t="s">
        <v>3148</v>
      </c>
      <c r="E84" s="65" t="s">
        <v>1153</v>
      </c>
      <c r="F84" s="65" t="s">
        <v>1101</v>
      </c>
      <c r="G84" s="65" t="str">
        <f>_xlfn.XLOOKUP(TJUL22[[#This Row],[CODIGO]],Tabla5[codigo],Tabla5[Lugar Funciones])</f>
        <v>MINISTERIO DE CULTURA</v>
      </c>
      <c r="H84" s="65" t="str">
        <f>_xlfn.XLOOKUP(TJUL22[[#This Row],[CODIGO]],Tabla5[codigo],Tabla5[SEGÚN JULIO],_xlfn.XLOOKUP(TJUL22[[#This Row],[cargo]],Tabla19[CARGO],Tabla19[CATEGORIA]))</f>
        <v>PERSONAL DE VIGILANCIA</v>
      </c>
      <c r="I84" s="43">
        <v>15000</v>
      </c>
      <c r="J84" s="46">
        <v>0</v>
      </c>
      <c r="K84" s="44">
        <v>0</v>
      </c>
      <c r="L84" s="44">
        <v>0</v>
      </c>
      <c r="M84" s="43">
        <v>0</v>
      </c>
      <c r="N84" s="43">
        <v>15000</v>
      </c>
      <c r="O84" s="65" t="str">
        <f>LEFT(_xlfn.XLOOKUP(TJUL22[[#This Row],[CODIGO]],Tabla5[codigo],Tabla5[Genero]),1)</f>
        <v>M</v>
      </c>
      <c r="P84" s="15" t="str">
        <f>_xlfn.XLOOKUP(TJUL22[[#This Row],[nomdepto]],tdepto[DEPTO],tdepto[CODLUG])</f>
        <v>01.83</v>
      </c>
    </row>
    <row r="85" spans="1:16" hidden="1">
      <c r="A85" s="65" t="s">
        <v>3464</v>
      </c>
      <c r="B85" s="65" t="str">
        <f t="shared" si="1"/>
        <v>2.1.2.2.0540223844552</v>
      </c>
      <c r="C85" s="65" t="s">
        <v>3369</v>
      </c>
      <c r="D85" s="65" t="s">
        <v>3149</v>
      </c>
      <c r="E85" s="65" t="s">
        <v>1912</v>
      </c>
      <c r="F85" s="65" t="s">
        <v>1101</v>
      </c>
      <c r="G85" s="65" t="str">
        <f>_xlfn.XLOOKUP(TJUL22[[#This Row],[CODIGO]],Tabla5[codigo],Tabla5[Lugar Funciones])</f>
        <v>MINISTERIO DE CULTURA</v>
      </c>
      <c r="H85" s="65" t="str">
        <f>_xlfn.XLOOKUP(TJUL22[[#This Row],[CODIGO]],Tabla5[codigo],Tabla5[SEGÚN JULIO],_xlfn.XLOOKUP(TJUL22[[#This Row],[cargo]],Tabla19[CARGO],Tabla19[CATEGORIA]))</f>
        <v>PERSONAL DE VIGILANCIA</v>
      </c>
      <c r="I85" s="43">
        <v>15000</v>
      </c>
      <c r="J85" s="46">
        <v>0</v>
      </c>
      <c r="K85" s="44">
        <v>0</v>
      </c>
      <c r="L85" s="44">
        <v>0</v>
      </c>
      <c r="M85" s="43">
        <v>0</v>
      </c>
      <c r="N85" s="43">
        <v>15000</v>
      </c>
      <c r="O85" s="65" t="str">
        <f>LEFT(_xlfn.XLOOKUP(TJUL22[[#This Row],[CODIGO]],Tabla5[codigo],Tabla5[Genero]),1)</f>
        <v>F</v>
      </c>
      <c r="P85" s="15" t="str">
        <f>_xlfn.XLOOKUP(TJUL22[[#This Row],[nomdepto]],tdepto[DEPTO],tdepto[CODLUG])</f>
        <v>01.83</v>
      </c>
    </row>
    <row r="86" spans="1:16" hidden="1">
      <c r="A86" s="65" t="s">
        <v>3464</v>
      </c>
      <c r="B86" s="65" t="str">
        <f t="shared" si="1"/>
        <v>2.1.2.2.0501600153900</v>
      </c>
      <c r="C86" s="65" t="s">
        <v>3369</v>
      </c>
      <c r="D86" s="65" t="s">
        <v>3165</v>
      </c>
      <c r="E86" s="65" t="s">
        <v>1102</v>
      </c>
      <c r="F86" s="65" t="s">
        <v>1101</v>
      </c>
      <c r="G86" s="65" t="str">
        <f>_xlfn.XLOOKUP(TJUL22[[#This Row],[CODIGO]],Tabla5[codigo],Tabla5[Lugar Funciones])</f>
        <v>MINISTERIO DE CULTURA</v>
      </c>
      <c r="H86" s="65" t="str">
        <f>_xlfn.XLOOKUP(TJUL22[[#This Row],[CODIGO]],Tabla5[codigo],Tabla5[SEGÚN JULIO],_xlfn.XLOOKUP(TJUL22[[#This Row],[cargo]],Tabla19[CARGO],Tabla19[CATEGORIA]))</f>
        <v>PERSONAL DE VIGILANCIA</v>
      </c>
      <c r="I86" s="43">
        <v>15000</v>
      </c>
      <c r="J86" s="44">
        <v>0</v>
      </c>
      <c r="K86" s="44">
        <v>0</v>
      </c>
      <c r="L86" s="44">
        <v>0</v>
      </c>
      <c r="M86" s="43">
        <v>0</v>
      </c>
      <c r="N86" s="43">
        <v>15000</v>
      </c>
      <c r="O86" s="65" t="str">
        <f>LEFT(_xlfn.XLOOKUP(TJUL22[[#This Row],[CODIGO]],Tabla5[codigo],Tabla5[Genero]),1)</f>
        <v>M</v>
      </c>
      <c r="P86" s="15" t="str">
        <f>_xlfn.XLOOKUP(TJUL22[[#This Row],[nomdepto]],tdepto[DEPTO],tdepto[CODLUG])</f>
        <v>01.83</v>
      </c>
    </row>
    <row r="87" spans="1:16" hidden="1">
      <c r="A87" s="65" t="s">
        <v>3464</v>
      </c>
      <c r="B87" s="65" t="str">
        <f t="shared" si="1"/>
        <v>2.1.2.2.0502700282193</v>
      </c>
      <c r="C87" s="65" t="s">
        <v>3369</v>
      </c>
      <c r="D87" s="65" t="s">
        <v>3198</v>
      </c>
      <c r="E87" s="65" t="s">
        <v>1104</v>
      </c>
      <c r="F87" s="65" t="s">
        <v>1101</v>
      </c>
      <c r="G87" s="65" t="str">
        <f>_xlfn.XLOOKUP(TJUL22[[#This Row],[CODIGO]],Tabla5[codigo],Tabla5[Lugar Funciones])</f>
        <v>MINISTERIO DE CULTURA</v>
      </c>
      <c r="H87" s="65" t="str">
        <f>_xlfn.XLOOKUP(TJUL22[[#This Row],[CODIGO]],Tabla5[codigo],Tabla5[SEGÚN JULIO],_xlfn.XLOOKUP(TJUL22[[#This Row],[cargo]],Tabla19[CARGO],Tabla19[CATEGORIA]))</f>
        <v>PERSONAL DE VIGILANCIA</v>
      </c>
      <c r="I87" s="43">
        <v>15000</v>
      </c>
      <c r="J87" s="46">
        <v>0</v>
      </c>
      <c r="K87" s="44">
        <v>0</v>
      </c>
      <c r="L87" s="44">
        <v>0</v>
      </c>
      <c r="M87" s="43">
        <v>0</v>
      </c>
      <c r="N87" s="43">
        <v>15000</v>
      </c>
      <c r="O87" s="65" t="str">
        <f>LEFT(_xlfn.XLOOKUP(TJUL22[[#This Row],[CODIGO]],Tabla5[codigo],Tabla5[Genero]),1)</f>
        <v>M</v>
      </c>
      <c r="P87" s="15" t="str">
        <f>_xlfn.XLOOKUP(TJUL22[[#This Row],[nomdepto]],tdepto[DEPTO],tdepto[CODLUG])</f>
        <v>01.83</v>
      </c>
    </row>
    <row r="88" spans="1:16" hidden="1">
      <c r="A88" s="65" t="s">
        <v>3464</v>
      </c>
      <c r="B88" s="65" t="str">
        <f t="shared" si="1"/>
        <v>2.1.2.2.0500111662581</v>
      </c>
      <c r="C88" s="65" t="s">
        <v>3369</v>
      </c>
      <c r="D88" s="65" t="s">
        <v>3199</v>
      </c>
      <c r="E88" s="65" t="s">
        <v>1819</v>
      </c>
      <c r="F88" s="65" t="s">
        <v>1101</v>
      </c>
      <c r="G88" s="65" t="str">
        <f>_xlfn.XLOOKUP(TJUL22[[#This Row],[CODIGO]],Tabla5[codigo],Tabla5[Lugar Funciones])</f>
        <v>MINISTERIO DE CULTURA</v>
      </c>
      <c r="H88" s="65" t="str">
        <f>_xlfn.XLOOKUP(TJUL22[[#This Row],[CODIGO]],Tabla5[codigo],Tabla5[SEGÚN JULIO],_xlfn.XLOOKUP(TJUL22[[#This Row],[cargo]],Tabla19[CARGO],Tabla19[CATEGORIA]))</f>
        <v>PERSONAL DE VIGILANCIA</v>
      </c>
      <c r="I88" s="43">
        <v>15000</v>
      </c>
      <c r="J88" s="46">
        <v>0</v>
      </c>
      <c r="K88" s="44">
        <v>0</v>
      </c>
      <c r="L88" s="44">
        <v>0</v>
      </c>
      <c r="M88" s="43">
        <v>0</v>
      </c>
      <c r="N88" s="43">
        <v>15000</v>
      </c>
      <c r="O88" s="65" t="str">
        <f>LEFT(_xlfn.XLOOKUP(TJUL22[[#This Row],[CODIGO]],Tabla5[codigo],Tabla5[Genero]),1)</f>
        <v>M</v>
      </c>
      <c r="P88" s="15" t="str">
        <f>_xlfn.XLOOKUP(TJUL22[[#This Row],[nomdepto]],tdepto[DEPTO],tdepto[CODLUG])</f>
        <v>01.83</v>
      </c>
    </row>
    <row r="89" spans="1:16" hidden="1">
      <c r="A89" s="65" t="s">
        <v>3464</v>
      </c>
      <c r="B89" s="65" t="str">
        <f t="shared" si="1"/>
        <v>2.1.2.2.0502000122628</v>
      </c>
      <c r="C89" s="65" t="s">
        <v>3369</v>
      </c>
      <c r="D89" s="65" t="s">
        <v>3211</v>
      </c>
      <c r="E89" s="65" t="s">
        <v>1858</v>
      </c>
      <c r="F89" s="65" t="s">
        <v>1101</v>
      </c>
      <c r="G89" s="65" t="str">
        <f>_xlfn.XLOOKUP(TJUL22[[#This Row],[CODIGO]],Tabla5[codigo],Tabla5[Lugar Funciones])</f>
        <v>MINISTERIO DE CULTURA</v>
      </c>
      <c r="H89" s="65" t="str">
        <f>_xlfn.XLOOKUP(TJUL22[[#This Row],[CODIGO]],Tabla5[codigo],Tabla5[SEGÚN JULIO],_xlfn.XLOOKUP(TJUL22[[#This Row],[cargo]],Tabla19[CARGO],Tabla19[CATEGORIA]))</f>
        <v>PERSONAL DE VIGILANCIA</v>
      </c>
      <c r="I89" s="43">
        <v>15000</v>
      </c>
      <c r="J89" s="44">
        <v>0</v>
      </c>
      <c r="K89" s="44">
        <v>0</v>
      </c>
      <c r="L89" s="44">
        <v>0</v>
      </c>
      <c r="M89" s="43">
        <v>0</v>
      </c>
      <c r="N89" s="43">
        <v>15000</v>
      </c>
      <c r="O89" s="65" t="str">
        <f>LEFT(_xlfn.XLOOKUP(TJUL22[[#This Row],[CODIGO]],Tabla5[codigo],Tabla5[Genero]),1)</f>
        <v>M</v>
      </c>
      <c r="P89" s="15" t="str">
        <f>_xlfn.XLOOKUP(TJUL22[[#This Row],[nomdepto]],tdepto[DEPTO],tdepto[CODLUG])</f>
        <v>01.83</v>
      </c>
    </row>
    <row r="90" spans="1:16" hidden="1">
      <c r="A90" s="65" t="s">
        <v>3464</v>
      </c>
      <c r="B90" s="65" t="str">
        <f t="shared" si="1"/>
        <v>2.1.2.2.0500500472808</v>
      </c>
      <c r="C90" s="65" t="s">
        <v>3369</v>
      </c>
      <c r="D90" s="65" t="s">
        <v>3256</v>
      </c>
      <c r="E90" s="65" t="s">
        <v>1842</v>
      </c>
      <c r="F90" s="65" t="s">
        <v>1101</v>
      </c>
      <c r="G90" s="65" t="str">
        <f>_xlfn.XLOOKUP(TJUL22[[#This Row],[CODIGO]],Tabla5[codigo],Tabla5[Lugar Funciones])</f>
        <v>MINISTERIO DE CULTURA</v>
      </c>
      <c r="H90" s="65" t="str">
        <f>_xlfn.XLOOKUP(TJUL22[[#This Row],[CODIGO]],Tabla5[codigo],Tabla5[SEGÚN JULIO],_xlfn.XLOOKUP(TJUL22[[#This Row],[cargo]],Tabla19[CARGO],Tabla19[CATEGORIA]))</f>
        <v>PERSONAL DE VIGILANCIA</v>
      </c>
      <c r="I90" s="43">
        <v>15000</v>
      </c>
      <c r="J90" s="46">
        <v>0</v>
      </c>
      <c r="K90" s="44">
        <v>0</v>
      </c>
      <c r="L90" s="44">
        <v>0</v>
      </c>
      <c r="M90" s="43">
        <v>0</v>
      </c>
      <c r="N90" s="43">
        <v>15000</v>
      </c>
      <c r="O90" s="65" t="str">
        <f>LEFT(_xlfn.XLOOKUP(TJUL22[[#This Row],[CODIGO]],Tabla5[codigo],Tabla5[Genero]),1)</f>
        <v>F</v>
      </c>
      <c r="P90" s="15" t="str">
        <f>_xlfn.XLOOKUP(TJUL22[[#This Row],[nomdepto]],tdepto[DEPTO],tdepto[CODLUG])</f>
        <v>01.83</v>
      </c>
    </row>
    <row r="91" spans="1:16" hidden="1">
      <c r="A91" s="65" t="s">
        <v>3464</v>
      </c>
      <c r="B91" s="65" t="str">
        <f t="shared" si="1"/>
        <v>2.1.2.2.0500200952505</v>
      </c>
      <c r="C91" s="65" t="s">
        <v>3369</v>
      </c>
      <c r="D91" s="65" t="s">
        <v>3274</v>
      </c>
      <c r="E91" s="65" t="s">
        <v>1159</v>
      </c>
      <c r="F91" s="65" t="s">
        <v>1101</v>
      </c>
      <c r="G91" s="65" t="str">
        <f>_xlfn.XLOOKUP(TJUL22[[#This Row],[CODIGO]],Tabla5[codigo],Tabla5[Lugar Funciones])</f>
        <v>MINISTERIO DE CULTURA</v>
      </c>
      <c r="H91" s="65" t="str">
        <f>_xlfn.XLOOKUP(TJUL22[[#This Row],[CODIGO]],Tabla5[codigo],Tabla5[SEGÚN JULIO],_xlfn.XLOOKUP(TJUL22[[#This Row],[cargo]],Tabla19[CARGO],Tabla19[CATEGORIA]))</f>
        <v>PERSONAL DE VIGILANCIA</v>
      </c>
      <c r="I91" s="43">
        <v>15000</v>
      </c>
      <c r="J91" s="44">
        <v>0</v>
      </c>
      <c r="K91" s="44">
        <v>0</v>
      </c>
      <c r="L91" s="44">
        <v>0</v>
      </c>
      <c r="M91" s="43">
        <v>0</v>
      </c>
      <c r="N91" s="43">
        <v>15000</v>
      </c>
      <c r="O91" s="65" t="str">
        <f>LEFT(_xlfn.XLOOKUP(TJUL22[[#This Row],[CODIGO]],Tabla5[codigo],Tabla5[Genero]),1)</f>
        <v>M</v>
      </c>
      <c r="P91" s="15" t="str">
        <f>_xlfn.XLOOKUP(TJUL22[[#This Row],[nomdepto]],tdepto[DEPTO],tdepto[CODLUG])</f>
        <v>01.83</v>
      </c>
    </row>
    <row r="92" spans="1:16" hidden="1">
      <c r="A92" s="65" t="s">
        <v>3464</v>
      </c>
      <c r="B92" s="65" t="str">
        <f t="shared" si="1"/>
        <v>2.1.2.2.0502800626984</v>
      </c>
      <c r="C92" s="65" t="s">
        <v>3369</v>
      </c>
      <c r="D92" s="65" t="s">
        <v>3279</v>
      </c>
      <c r="E92" s="65" t="s">
        <v>1732</v>
      </c>
      <c r="F92" s="65" t="s">
        <v>1101</v>
      </c>
      <c r="G92" s="65" t="str">
        <f>_xlfn.XLOOKUP(TJUL22[[#This Row],[CODIGO]],Tabla5[codigo],Tabla5[Lugar Funciones])</f>
        <v>MINISTERIO DE CULTURA</v>
      </c>
      <c r="H92" s="65" t="str">
        <f>_xlfn.XLOOKUP(TJUL22[[#This Row],[CODIGO]],Tabla5[codigo],Tabla5[SEGÚN JULIO],_xlfn.XLOOKUP(TJUL22[[#This Row],[cargo]],Tabla19[CARGO],Tabla19[CATEGORIA]))</f>
        <v>PERSONAL DE VIGILANCIA</v>
      </c>
      <c r="I92" s="43">
        <v>15000</v>
      </c>
      <c r="J92" s="46">
        <v>0</v>
      </c>
      <c r="K92" s="44">
        <v>0</v>
      </c>
      <c r="L92" s="44">
        <v>0</v>
      </c>
      <c r="M92" s="43">
        <v>0</v>
      </c>
      <c r="N92" s="43">
        <v>15000</v>
      </c>
      <c r="O92" s="65" t="str">
        <f>LEFT(_xlfn.XLOOKUP(TJUL22[[#This Row],[CODIGO]],Tabla5[codigo],Tabla5[Genero]),1)</f>
        <v>M</v>
      </c>
      <c r="P92" s="15" t="str">
        <f>_xlfn.XLOOKUP(TJUL22[[#This Row],[nomdepto]],tdepto[DEPTO],tdepto[CODLUG])</f>
        <v>01.83</v>
      </c>
    </row>
    <row r="93" spans="1:16" hidden="1">
      <c r="A93" s="65" t="s">
        <v>3464</v>
      </c>
      <c r="B93" s="65" t="str">
        <f t="shared" si="1"/>
        <v>2.1.2.2.0500114269111</v>
      </c>
      <c r="C93" s="65" t="s">
        <v>3369</v>
      </c>
      <c r="D93" s="65" t="s">
        <v>3299</v>
      </c>
      <c r="E93" s="65" t="s">
        <v>2033</v>
      </c>
      <c r="F93" s="65" t="s">
        <v>1101</v>
      </c>
      <c r="G93" s="65" t="str">
        <f>_xlfn.XLOOKUP(TJUL22[[#This Row],[CODIGO]],Tabla5[codigo],Tabla5[Lugar Funciones])</f>
        <v>MINISTERIO DE CULTURA</v>
      </c>
      <c r="H93" s="65" t="str">
        <f>_xlfn.XLOOKUP(TJUL22[[#This Row],[CODIGO]],Tabla5[codigo],Tabla5[SEGÚN JULIO],_xlfn.XLOOKUP(TJUL22[[#This Row],[cargo]],Tabla19[CARGO],Tabla19[CATEGORIA]))</f>
        <v>PERSONAL DE VIGILANCIA</v>
      </c>
      <c r="I93" s="43">
        <v>15000</v>
      </c>
      <c r="J93" s="46">
        <v>0</v>
      </c>
      <c r="K93" s="44">
        <v>0</v>
      </c>
      <c r="L93" s="44">
        <v>0</v>
      </c>
      <c r="M93" s="43">
        <v>0</v>
      </c>
      <c r="N93" s="43">
        <v>15000</v>
      </c>
      <c r="O93" s="65" t="str">
        <f>LEFT(_xlfn.XLOOKUP(TJUL22[[#This Row],[CODIGO]],Tabla5[codigo],Tabla5[Genero]),1)</f>
        <v>F</v>
      </c>
      <c r="P93" s="15" t="str">
        <f>_xlfn.XLOOKUP(TJUL22[[#This Row],[nomdepto]],tdepto[DEPTO],tdepto[CODLUG])</f>
        <v>01.83</v>
      </c>
    </row>
    <row r="94" spans="1:16" hidden="1">
      <c r="A94" s="65" t="s">
        <v>3464</v>
      </c>
      <c r="B94" s="65" t="str">
        <f t="shared" si="1"/>
        <v>2.1.2.2.0500111715645</v>
      </c>
      <c r="C94" s="65" t="s">
        <v>3369</v>
      </c>
      <c r="D94" s="65" t="s">
        <v>3302</v>
      </c>
      <c r="E94" s="65" t="s">
        <v>1821</v>
      </c>
      <c r="F94" s="65" t="s">
        <v>1101</v>
      </c>
      <c r="G94" s="65" t="str">
        <f>_xlfn.XLOOKUP(TJUL22[[#This Row],[CODIGO]],Tabla5[codigo],Tabla5[Lugar Funciones])</f>
        <v>MINISTERIO DE CULTURA</v>
      </c>
      <c r="H94" s="65" t="str">
        <f>_xlfn.XLOOKUP(TJUL22[[#This Row],[CODIGO]],Tabla5[codigo],Tabla5[SEGÚN JULIO],_xlfn.XLOOKUP(TJUL22[[#This Row],[cargo]],Tabla19[CARGO],Tabla19[CATEGORIA]))</f>
        <v>PERSONAL DE VIGILANCIA</v>
      </c>
      <c r="I94" s="43">
        <v>15000</v>
      </c>
      <c r="J94" s="46">
        <v>0</v>
      </c>
      <c r="K94" s="44">
        <v>0</v>
      </c>
      <c r="L94" s="44">
        <v>0</v>
      </c>
      <c r="M94" s="43">
        <v>0</v>
      </c>
      <c r="N94" s="43">
        <v>15000</v>
      </c>
      <c r="O94" s="65" t="str">
        <f>LEFT(_xlfn.XLOOKUP(TJUL22[[#This Row],[CODIGO]],Tabla5[codigo],Tabla5[Genero]),1)</f>
        <v>M</v>
      </c>
      <c r="P94" s="15" t="str">
        <f>_xlfn.XLOOKUP(TJUL22[[#This Row],[nomdepto]],tdepto[DEPTO],tdepto[CODLUG])</f>
        <v>01.83</v>
      </c>
    </row>
    <row r="95" spans="1:16" hidden="1">
      <c r="A95" s="65" t="s">
        <v>3417</v>
      </c>
      <c r="B95" s="65" t="str">
        <f t="shared" si="1"/>
        <v>2.1.1.1.0100103649000</v>
      </c>
      <c r="C95" s="65" t="s">
        <v>3368</v>
      </c>
      <c r="D95" s="65" t="s">
        <v>2283</v>
      </c>
      <c r="E95" s="65" t="s">
        <v>814</v>
      </c>
      <c r="F95" s="65" t="s">
        <v>42</v>
      </c>
      <c r="G95" s="65" t="str">
        <f>_xlfn.XLOOKUP(TJUL22[[#This Row],[CODIGO]],Tabla5[codigo],Tabla5[Lugar Funciones])</f>
        <v>MINISTERIO DE CULTURA</v>
      </c>
      <c r="H95" s="65" t="str">
        <f>_xlfn.XLOOKUP(TJUL22[[#This Row],[CODIGO]],Tabla5[codigo],Tabla5[SEGÚN JULIO],_xlfn.XLOOKUP(TJUL22[[#This Row],[cargo]],Tabla19[CARGO],Tabla19[CATEGORIA]))</f>
        <v>ESTATUTO SIMPLIFICADO</v>
      </c>
      <c r="I95" s="43">
        <v>13200</v>
      </c>
      <c r="J95" s="46">
        <v>0</v>
      </c>
      <c r="K95" s="43">
        <v>401.28</v>
      </c>
      <c r="L95" s="43">
        <v>378.84</v>
      </c>
      <c r="M95" s="43">
        <v>375</v>
      </c>
      <c r="N95" s="43">
        <v>12044.88</v>
      </c>
      <c r="O95" s="65" t="str">
        <f>LEFT(_xlfn.XLOOKUP(TJUL22[[#This Row],[CODIGO]],Tabla5[codigo],Tabla5[Genero]),1)</f>
        <v>M</v>
      </c>
      <c r="P95" s="15" t="str">
        <f>_xlfn.XLOOKUP(TJUL22[[#This Row],[nomdepto]],tdepto[DEPTO],tdepto[CODLUG])</f>
        <v>01.83</v>
      </c>
    </row>
    <row r="96" spans="1:16" hidden="1">
      <c r="A96" s="65" t="s">
        <v>3464</v>
      </c>
      <c r="B96" s="65" t="str">
        <f t="shared" si="1"/>
        <v>2.1.2.2.0540226368187</v>
      </c>
      <c r="C96" s="65" t="s">
        <v>3369</v>
      </c>
      <c r="D96" s="65" t="s">
        <v>3240</v>
      </c>
      <c r="E96" s="65" t="s">
        <v>2170</v>
      </c>
      <c r="F96" s="65" t="s">
        <v>1101</v>
      </c>
      <c r="G96" s="65" t="str">
        <f>_xlfn.XLOOKUP(TJUL22[[#This Row],[CODIGO]],Tabla5[codigo],Tabla5[Lugar Funciones])</f>
        <v>MINISTERIO DE CULTURA</v>
      </c>
      <c r="H96" s="65" t="str">
        <f>_xlfn.XLOOKUP(TJUL22[[#This Row],[CODIGO]],Tabla5[codigo],Tabla5[SEGÚN JULIO],_xlfn.XLOOKUP(TJUL22[[#This Row],[cargo]],Tabla19[CARGO],Tabla19[CATEGORIA]))</f>
        <v>PERSONAL DE VIGILANCIA</v>
      </c>
      <c r="I96" s="43">
        <v>12000</v>
      </c>
      <c r="J96" s="46">
        <v>0</v>
      </c>
      <c r="K96" s="44">
        <v>0</v>
      </c>
      <c r="L96" s="44">
        <v>0</v>
      </c>
      <c r="M96" s="43">
        <v>0</v>
      </c>
      <c r="N96" s="43">
        <v>12000</v>
      </c>
      <c r="O96" s="65" t="str">
        <f>LEFT(_xlfn.XLOOKUP(TJUL22[[#This Row],[CODIGO]],Tabla5[codigo],Tabla5[Genero]),1)</f>
        <v>M</v>
      </c>
      <c r="P96" s="15" t="str">
        <f>_xlfn.XLOOKUP(TJUL22[[#This Row],[nomdepto]],tdepto[DEPTO],tdepto[CODLUG])</f>
        <v>01.83</v>
      </c>
    </row>
    <row r="97" spans="1:16" hidden="1">
      <c r="A97" s="65" t="s">
        <v>3464</v>
      </c>
      <c r="B97" s="65" t="str">
        <f t="shared" si="1"/>
        <v>2.1.2.2.0501700188707</v>
      </c>
      <c r="C97" s="65" t="s">
        <v>3369</v>
      </c>
      <c r="D97" s="65" t="s">
        <v>3250</v>
      </c>
      <c r="E97" s="65" t="s">
        <v>1361</v>
      </c>
      <c r="F97" s="65" t="s">
        <v>1101</v>
      </c>
      <c r="G97" s="65" t="str">
        <f>_xlfn.XLOOKUP(TJUL22[[#This Row],[CODIGO]],Tabla5[codigo],Tabla5[Lugar Funciones])</f>
        <v>MINISTERIO DE CULTURA</v>
      </c>
      <c r="H97" s="65" t="str">
        <f>_xlfn.XLOOKUP(TJUL22[[#This Row],[CODIGO]],Tabla5[codigo],Tabla5[SEGÚN JULIO],_xlfn.XLOOKUP(TJUL22[[#This Row],[cargo]],Tabla19[CARGO],Tabla19[CATEGORIA]))</f>
        <v>PERSONAL DE VIGILANCIA</v>
      </c>
      <c r="I97" s="43">
        <v>12000</v>
      </c>
      <c r="J97" s="46">
        <v>0</v>
      </c>
      <c r="K97" s="44">
        <v>0</v>
      </c>
      <c r="L97" s="44">
        <v>0</v>
      </c>
      <c r="M97" s="43">
        <v>0</v>
      </c>
      <c r="N97" s="43">
        <v>12000</v>
      </c>
      <c r="O97" s="65" t="str">
        <f>LEFT(_xlfn.XLOOKUP(TJUL22[[#This Row],[CODIGO]],Tabla5[codigo],Tabla5[Genero]),1)</f>
        <v>M</v>
      </c>
      <c r="P97" s="15" t="str">
        <f>_xlfn.XLOOKUP(TJUL22[[#This Row],[nomdepto]],tdepto[DEPTO],tdepto[CODLUG])</f>
        <v>01.83</v>
      </c>
    </row>
    <row r="98" spans="1:16" hidden="1">
      <c r="A98" s="65" t="s">
        <v>3417</v>
      </c>
      <c r="B98" s="65" t="str">
        <f t="shared" si="1"/>
        <v>2.1.1.1.0100100063452</v>
      </c>
      <c r="C98" s="65" t="s">
        <v>3368</v>
      </c>
      <c r="D98" s="65" t="s">
        <v>2358</v>
      </c>
      <c r="E98" s="65" t="s">
        <v>823</v>
      </c>
      <c r="F98" s="65" t="s">
        <v>824</v>
      </c>
      <c r="G98" s="65" t="str">
        <f>_xlfn.XLOOKUP(TJUL22[[#This Row],[CODIGO]],Tabla5[codigo],Tabla5[Lugar Funciones])</f>
        <v>MINISTERIO DE CULTURA</v>
      </c>
      <c r="H98" s="65" t="str">
        <f>_xlfn.XLOOKUP(TJUL22[[#This Row],[CODIGO]],Tabla5[codigo],Tabla5[SEGÚN JULIO],_xlfn.XLOOKUP(TJUL22[[#This Row],[cargo]],Tabla19[CARGO],Tabla19[CATEGORIA]))</f>
        <v>FIJO</v>
      </c>
      <c r="I98" s="43">
        <v>11523.95</v>
      </c>
      <c r="J98" s="46">
        <v>0</v>
      </c>
      <c r="K98" s="43">
        <v>350.33</v>
      </c>
      <c r="L98" s="43">
        <v>330.74</v>
      </c>
      <c r="M98" s="43">
        <v>1479.16</v>
      </c>
      <c r="N98" s="43">
        <v>9363.7199999999993</v>
      </c>
      <c r="O98" s="65" t="str">
        <f>LEFT(_xlfn.XLOOKUP(TJUL22[[#This Row],[CODIGO]],Tabla5[codigo],Tabla5[Genero]),1)</f>
        <v>F</v>
      </c>
      <c r="P98" s="15" t="str">
        <f>_xlfn.XLOOKUP(TJUL22[[#This Row],[nomdepto]],tdepto[DEPTO],tdepto[CODLUG])</f>
        <v>01.83</v>
      </c>
    </row>
    <row r="99" spans="1:16" hidden="1">
      <c r="A99" s="65" t="s">
        <v>3417</v>
      </c>
      <c r="B99" s="65" t="str">
        <f t="shared" si="1"/>
        <v>2.1.1.1.0100109337980</v>
      </c>
      <c r="C99" s="65" t="s">
        <v>3368</v>
      </c>
      <c r="D99" s="65" t="s">
        <v>1407</v>
      </c>
      <c r="E99" s="65" t="s">
        <v>237</v>
      </c>
      <c r="F99" s="65" t="s">
        <v>205</v>
      </c>
      <c r="G99" s="65" t="str">
        <f>_xlfn.XLOOKUP(TJUL22[[#This Row],[CODIGO]],Tabla5[codigo],Tabla5[Lugar Funciones])</f>
        <v>MINISTERIO DE CULTURA</v>
      </c>
      <c r="H99" s="65" t="str">
        <f>_xlfn.XLOOKUP(TJUL22[[#This Row],[CODIGO]],Tabla5[codigo],Tabla5[SEGÚN JULIO],_xlfn.XLOOKUP(TJUL22[[#This Row],[cargo]],Tabla19[CARGO],Tabla19[CATEGORIA]))</f>
        <v>CARRERA ADMINISTRATIVA</v>
      </c>
      <c r="I99" s="43">
        <v>11399.67</v>
      </c>
      <c r="J99" s="46">
        <v>0</v>
      </c>
      <c r="K99" s="43">
        <v>346.55</v>
      </c>
      <c r="L99" s="43">
        <v>327.17</v>
      </c>
      <c r="M99" s="43">
        <v>25</v>
      </c>
      <c r="N99" s="43">
        <v>10700.95</v>
      </c>
      <c r="O99" s="65" t="str">
        <f>LEFT(_xlfn.XLOOKUP(TJUL22[[#This Row],[CODIGO]],Tabla5[codigo],Tabla5[Genero]),1)</f>
        <v>M</v>
      </c>
      <c r="P99" s="15" t="str">
        <f>_xlfn.XLOOKUP(TJUL22[[#This Row],[nomdepto]],tdepto[DEPTO],tdepto[CODLUG])</f>
        <v>01.83</v>
      </c>
    </row>
    <row r="100" spans="1:16" hidden="1">
      <c r="A100" s="65" t="s">
        <v>3417</v>
      </c>
      <c r="B100" s="65" t="str">
        <f t="shared" si="1"/>
        <v>2.1.1.1.0100115819294</v>
      </c>
      <c r="C100" s="65" t="s">
        <v>3368</v>
      </c>
      <c r="D100" s="65" t="s">
        <v>2212</v>
      </c>
      <c r="E100" s="65" t="s">
        <v>3418</v>
      </c>
      <c r="F100" s="65" t="s">
        <v>8</v>
      </c>
      <c r="G100" s="65" t="str">
        <f>_xlfn.XLOOKUP(TJUL22[[#This Row],[CODIGO]],Tabla5[codigo],Tabla5[Lugar Funciones])</f>
        <v>MINISTERIO DE CULTURA</v>
      </c>
      <c r="H100" s="65" t="str">
        <f>_xlfn.XLOOKUP(TJUL22[[#This Row],[CODIGO]],Tabla5[codigo],Tabla5[SEGÚN JULIO],_xlfn.XLOOKUP(TJUL22[[#This Row],[cargo]],Tabla19[CARGO],Tabla19[CATEGORIA]))</f>
        <v>ESTATUTO SIMPLIFICADO</v>
      </c>
      <c r="I100" s="43">
        <v>11000</v>
      </c>
      <c r="J100" s="46">
        <v>0</v>
      </c>
      <c r="K100" s="43">
        <v>334.4</v>
      </c>
      <c r="L100" s="43">
        <v>315.7</v>
      </c>
      <c r="M100" s="43">
        <v>25.000000000000057</v>
      </c>
      <c r="N100" s="43">
        <v>10324.9</v>
      </c>
      <c r="O100" s="65" t="str">
        <f>LEFT(_xlfn.XLOOKUP(TJUL22[[#This Row],[CODIGO]],Tabla5[codigo],Tabla5[Genero]),1)</f>
        <v>F</v>
      </c>
      <c r="P100" s="15" t="str">
        <f>_xlfn.XLOOKUP(TJUL22[[#This Row],[nomdepto]],tdepto[DEPTO],tdepto[CODLUG])</f>
        <v>01.83</v>
      </c>
    </row>
    <row r="101" spans="1:16" hidden="1">
      <c r="A101" s="65" t="s">
        <v>3417</v>
      </c>
      <c r="B101" s="65" t="str">
        <f t="shared" si="1"/>
        <v>2.1.1.1.0100104000161</v>
      </c>
      <c r="C101" s="65" t="s">
        <v>3368</v>
      </c>
      <c r="D101" s="65" t="s">
        <v>2213</v>
      </c>
      <c r="E101" s="65" t="s">
        <v>800</v>
      </c>
      <c r="F101" s="65" t="s">
        <v>421</v>
      </c>
      <c r="G101" s="65" t="str">
        <f>_xlfn.XLOOKUP(TJUL22[[#This Row],[CODIGO]],Tabla5[codigo],Tabla5[Lugar Funciones])</f>
        <v>MINISTERIO DE CULTURA</v>
      </c>
      <c r="H101" s="65" t="str">
        <f>_xlfn.XLOOKUP(TJUL22[[#This Row],[CODIGO]],Tabla5[codigo],Tabla5[SEGÚN JULIO],_xlfn.XLOOKUP(TJUL22[[#This Row],[cargo]],Tabla19[CARGO],Tabla19[CATEGORIA]))</f>
        <v>FIJO</v>
      </c>
      <c r="I101" s="43">
        <v>11000</v>
      </c>
      <c r="J101" s="46">
        <v>0</v>
      </c>
      <c r="K101" s="43">
        <v>334.4</v>
      </c>
      <c r="L101" s="43">
        <v>315.7</v>
      </c>
      <c r="M101" s="43">
        <v>374.99999999999989</v>
      </c>
      <c r="N101" s="43">
        <v>9974.9</v>
      </c>
      <c r="O101" s="65" t="str">
        <f>LEFT(_xlfn.XLOOKUP(TJUL22[[#This Row],[CODIGO]],Tabla5[codigo],Tabla5[Genero]),1)</f>
        <v>F</v>
      </c>
      <c r="P101" s="15" t="str">
        <f>_xlfn.XLOOKUP(TJUL22[[#This Row],[nomdepto]],tdepto[DEPTO],tdepto[CODLUG])</f>
        <v>01.83</v>
      </c>
    </row>
    <row r="102" spans="1:16" hidden="1">
      <c r="A102" s="65" t="s">
        <v>3417</v>
      </c>
      <c r="B102" s="65" t="str">
        <f t="shared" si="1"/>
        <v>2.1.1.1.0100104098025</v>
      </c>
      <c r="C102" s="65" t="s">
        <v>3368</v>
      </c>
      <c r="D102" s="65" t="s">
        <v>2288</v>
      </c>
      <c r="E102" s="65" t="s">
        <v>815</v>
      </c>
      <c r="F102" s="65" t="s">
        <v>8</v>
      </c>
      <c r="G102" s="65" t="str">
        <f>_xlfn.XLOOKUP(TJUL22[[#This Row],[CODIGO]],Tabla5[codigo],Tabla5[Lugar Funciones])</f>
        <v>MINISTERIO DE CULTURA</v>
      </c>
      <c r="H102" s="65" t="str">
        <f>_xlfn.XLOOKUP(TJUL22[[#This Row],[CODIGO]],Tabla5[codigo],Tabla5[SEGÚN JULIO],_xlfn.XLOOKUP(TJUL22[[#This Row],[cargo]],Tabla19[CARGO],Tabla19[CATEGORIA]))</f>
        <v>CARRERA ADMINISTRATIVA</v>
      </c>
      <c r="I102" s="43">
        <v>11000</v>
      </c>
      <c r="J102" s="46">
        <v>0</v>
      </c>
      <c r="K102" s="43">
        <v>334.4</v>
      </c>
      <c r="L102" s="43">
        <v>315.7</v>
      </c>
      <c r="M102" s="43">
        <v>920.99999999999989</v>
      </c>
      <c r="N102" s="43">
        <v>9428.9</v>
      </c>
      <c r="O102" s="65" t="str">
        <f>LEFT(_xlfn.XLOOKUP(TJUL22[[#This Row],[CODIGO]],Tabla5[codigo],Tabla5[Genero]),1)</f>
        <v>F</v>
      </c>
      <c r="P102" s="15" t="str">
        <f>_xlfn.XLOOKUP(TJUL22[[#This Row],[nomdepto]],tdepto[DEPTO],tdepto[CODLUG])</f>
        <v>01.83</v>
      </c>
    </row>
    <row r="103" spans="1:16" hidden="1">
      <c r="A103" s="65" t="s">
        <v>3417</v>
      </c>
      <c r="B103" s="65" t="str">
        <f t="shared" si="1"/>
        <v>2.1.1.1.0100104108642</v>
      </c>
      <c r="C103" s="65" t="s">
        <v>3368</v>
      </c>
      <c r="D103" s="65" t="s">
        <v>2339</v>
      </c>
      <c r="E103" s="65" t="s">
        <v>822</v>
      </c>
      <c r="F103" s="65" t="s">
        <v>8</v>
      </c>
      <c r="G103" s="65" t="str">
        <f>_xlfn.XLOOKUP(TJUL22[[#This Row],[CODIGO]],Tabla5[codigo],Tabla5[Lugar Funciones])</f>
        <v>MINISTERIO DE CULTURA</v>
      </c>
      <c r="H103" s="65" t="str">
        <f>_xlfn.XLOOKUP(TJUL22[[#This Row],[CODIGO]],Tabla5[codigo],Tabla5[SEGÚN JULIO],_xlfn.XLOOKUP(TJUL22[[#This Row],[cargo]],Tabla19[CARGO],Tabla19[CATEGORIA]))</f>
        <v>ESTATUTO SIMPLIFICADO</v>
      </c>
      <c r="I103" s="43">
        <v>11000</v>
      </c>
      <c r="J103" s="44">
        <v>0</v>
      </c>
      <c r="K103" s="43">
        <v>334.4</v>
      </c>
      <c r="L103" s="43">
        <v>315.7</v>
      </c>
      <c r="M103" s="43">
        <v>8113.75</v>
      </c>
      <c r="N103" s="43">
        <v>2236.15</v>
      </c>
      <c r="O103" s="65" t="str">
        <f>LEFT(_xlfn.XLOOKUP(TJUL22[[#This Row],[CODIGO]],Tabla5[codigo],Tabla5[Genero]),1)</f>
        <v>F</v>
      </c>
      <c r="P103" s="15" t="str">
        <f>_xlfn.XLOOKUP(TJUL22[[#This Row],[nomdepto]],tdepto[DEPTO],tdepto[CODLUG])</f>
        <v>01.83</v>
      </c>
    </row>
    <row r="104" spans="1:16" hidden="1">
      <c r="A104" s="65" t="s">
        <v>3417</v>
      </c>
      <c r="B104" s="65" t="str">
        <f t="shared" si="1"/>
        <v>2.1.1.1.0102500417205</v>
      </c>
      <c r="C104" s="65" t="s">
        <v>3368</v>
      </c>
      <c r="D104" s="65" t="s">
        <v>2429</v>
      </c>
      <c r="E104" s="65" t="s">
        <v>994</v>
      </c>
      <c r="F104" s="65" t="s">
        <v>263</v>
      </c>
      <c r="G104" s="65" t="str">
        <f>_xlfn.XLOOKUP(TJUL22[[#This Row],[CODIGO]],Tabla5[codigo],Tabla5[Lugar Funciones])</f>
        <v>MINISTERIO DE CULTURA</v>
      </c>
      <c r="H104" s="65" t="str">
        <f>_xlfn.XLOOKUP(TJUL22[[#This Row],[CODIGO]],Tabla5[codigo],Tabla5[SEGÚN JULIO],_xlfn.XLOOKUP(TJUL22[[#This Row],[cargo]],Tabla19[CARGO],Tabla19[CATEGORIA]))</f>
        <v>FIJO</v>
      </c>
      <c r="I104" s="43">
        <v>11000</v>
      </c>
      <c r="J104" s="46">
        <v>0</v>
      </c>
      <c r="K104" s="43">
        <v>334.4</v>
      </c>
      <c r="L104" s="43">
        <v>315.7</v>
      </c>
      <c r="M104" s="43">
        <v>6467.59</v>
      </c>
      <c r="N104" s="43">
        <v>3882.31</v>
      </c>
      <c r="O104" s="65" t="str">
        <f>LEFT(_xlfn.XLOOKUP(TJUL22[[#This Row],[CODIGO]],Tabla5[codigo],Tabla5[Genero]),1)</f>
        <v>M</v>
      </c>
      <c r="P104" s="15" t="str">
        <f>_xlfn.XLOOKUP(TJUL22[[#This Row],[nomdepto]],tdepto[DEPTO],tdepto[CODLUG])</f>
        <v>01.83</v>
      </c>
    </row>
    <row r="105" spans="1:16" hidden="1">
      <c r="A105" s="65" t="s">
        <v>3417</v>
      </c>
      <c r="B105" s="65" t="str">
        <f t="shared" si="1"/>
        <v>2.1.1.1.0100100385061</v>
      </c>
      <c r="C105" s="65" t="s">
        <v>3368</v>
      </c>
      <c r="D105" s="65" t="s">
        <v>2449</v>
      </c>
      <c r="E105" s="65" t="s">
        <v>838</v>
      </c>
      <c r="F105" s="65" t="s">
        <v>839</v>
      </c>
      <c r="G105" s="65" t="str">
        <f>_xlfn.XLOOKUP(TJUL22[[#This Row],[CODIGO]],Tabla5[codigo],Tabla5[Lugar Funciones])</f>
        <v>MINISTERIO DE CULTURA</v>
      </c>
      <c r="H105" s="65">
        <f>_xlfn.XLOOKUP(TJUL22[[#This Row],[CODIGO]],Tabla5[codigo],Tabla5[SEGÚN JULIO],_xlfn.XLOOKUP(TJUL22[[#This Row],[cargo]],Tabla19[CARGO],Tabla19[CATEGORIA]))</f>
        <v>0</v>
      </c>
      <c r="I105" s="43">
        <v>11000</v>
      </c>
      <c r="J105" s="46">
        <v>0</v>
      </c>
      <c r="K105" s="43">
        <v>334.4</v>
      </c>
      <c r="L105" s="43">
        <v>315.7</v>
      </c>
      <c r="M105" s="43">
        <v>3873.0000000000005</v>
      </c>
      <c r="N105" s="43">
        <v>6476.9</v>
      </c>
      <c r="O105" s="65" t="str">
        <f>LEFT(_xlfn.XLOOKUP(TJUL22[[#This Row],[CODIGO]],Tabla5[codigo],Tabla5[Genero]),1)</f>
        <v>F</v>
      </c>
      <c r="P105" s="15" t="str">
        <f>_xlfn.XLOOKUP(TJUL22[[#This Row],[nomdepto]],tdepto[DEPTO],tdepto[CODLUG])</f>
        <v>01.83</v>
      </c>
    </row>
    <row r="106" spans="1:16" hidden="1">
      <c r="A106" s="65" t="s">
        <v>3417</v>
      </c>
      <c r="B106" s="65" t="str">
        <f t="shared" si="1"/>
        <v>2.1.1.1.0101300124821</v>
      </c>
      <c r="C106" s="65" t="s">
        <v>3368</v>
      </c>
      <c r="D106" s="65" t="s">
        <v>1373</v>
      </c>
      <c r="E106" s="65" t="s">
        <v>802</v>
      </c>
      <c r="F106" s="65" t="s">
        <v>8</v>
      </c>
      <c r="G106" s="65" t="str">
        <f>_xlfn.XLOOKUP(TJUL22[[#This Row],[CODIGO]],Tabla5[codigo],Tabla5[Lugar Funciones])</f>
        <v>MINISTERIO DE CULTURA</v>
      </c>
      <c r="H106" s="65" t="str">
        <f>_xlfn.XLOOKUP(TJUL22[[#This Row],[CODIGO]],Tabla5[codigo],Tabla5[SEGÚN JULIO],_xlfn.XLOOKUP(TJUL22[[#This Row],[cargo]],Tabla19[CARGO],Tabla19[CATEGORIA]))</f>
        <v>CARRERA ADMINISTRATIVA</v>
      </c>
      <c r="I106" s="43">
        <v>10000</v>
      </c>
      <c r="J106" s="46">
        <v>0</v>
      </c>
      <c r="K106" s="43">
        <v>304</v>
      </c>
      <c r="L106" s="43">
        <v>287</v>
      </c>
      <c r="M106" s="43">
        <v>75</v>
      </c>
      <c r="N106" s="43">
        <v>9334</v>
      </c>
      <c r="O106" s="65" t="str">
        <f>LEFT(_xlfn.XLOOKUP(TJUL22[[#This Row],[CODIGO]],Tabla5[codigo],Tabla5[Genero]),1)</f>
        <v>M</v>
      </c>
      <c r="P106" s="15" t="str">
        <f>_xlfn.XLOOKUP(TJUL22[[#This Row],[nomdepto]],tdepto[DEPTO],tdepto[CODLUG])</f>
        <v>01.83</v>
      </c>
    </row>
    <row r="107" spans="1:16" hidden="1">
      <c r="A107" s="65" t="s">
        <v>3417</v>
      </c>
      <c r="B107" s="65" t="str">
        <f t="shared" si="1"/>
        <v>2.1.1.1.0100105643134</v>
      </c>
      <c r="C107" s="65" t="s">
        <v>3368</v>
      </c>
      <c r="D107" s="65" t="s">
        <v>2220</v>
      </c>
      <c r="E107" s="65" t="s">
        <v>803</v>
      </c>
      <c r="F107" s="65" t="s">
        <v>804</v>
      </c>
      <c r="G107" s="65" t="str">
        <f>_xlfn.XLOOKUP(TJUL22[[#This Row],[CODIGO]],Tabla5[codigo],Tabla5[Lugar Funciones])</f>
        <v>MINISTERIO DE CULTURA</v>
      </c>
      <c r="H107" s="65" t="str">
        <f>_xlfn.XLOOKUP(TJUL22[[#This Row],[CODIGO]],Tabla5[codigo],Tabla5[SEGÚN JULIO],_xlfn.XLOOKUP(TJUL22[[#This Row],[cargo]],Tabla19[CARGO],Tabla19[CATEGORIA]))</f>
        <v>FIJO</v>
      </c>
      <c r="I107" s="43">
        <v>10000</v>
      </c>
      <c r="J107" s="46">
        <v>0</v>
      </c>
      <c r="K107" s="43">
        <v>304</v>
      </c>
      <c r="L107" s="43">
        <v>287</v>
      </c>
      <c r="M107" s="43">
        <v>325</v>
      </c>
      <c r="N107" s="43">
        <v>9084</v>
      </c>
      <c r="O107" s="65" t="str">
        <f>LEFT(_xlfn.XLOOKUP(TJUL22[[#This Row],[CODIGO]],Tabla5[codigo],Tabla5[Genero]),1)</f>
        <v>M</v>
      </c>
      <c r="P107" s="15" t="str">
        <f>_xlfn.XLOOKUP(TJUL22[[#This Row],[nomdepto]],tdepto[DEPTO],tdepto[CODLUG])</f>
        <v>01.83</v>
      </c>
    </row>
    <row r="108" spans="1:16" hidden="1">
      <c r="A108" s="65" t="s">
        <v>3417</v>
      </c>
      <c r="B108" s="65" t="str">
        <f t="shared" si="1"/>
        <v>2.1.1.1.0101100213881</v>
      </c>
      <c r="C108" s="65" t="s">
        <v>3368</v>
      </c>
      <c r="D108" s="65" t="s">
        <v>2271</v>
      </c>
      <c r="E108" s="65" t="s">
        <v>812</v>
      </c>
      <c r="F108" s="65" t="s">
        <v>813</v>
      </c>
      <c r="G108" s="65" t="str">
        <f>_xlfn.XLOOKUP(TJUL22[[#This Row],[CODIGO]],Tabla5[codigo],Tabla5[Lugar Funciones])</f>
        <v>MINISTERIO DE CULTURA</v>
      </c>
      <c r="H108" s="65" t="str">
        <f>_xlfn.XLOOKUP(TJUL22[[#This Row],[CODIGO]],Tabla5[codigo],Tabla5[SEGÚN JULIO],_xlfn.XLOOKUP(TJUL22[[#This Row],[cargo]],Tabla19[CARGO],Tabla19[CATEGORIA]))</f>
        <v>FIJO</v>
      </c>
      <c r="I108" s="43">
        <v>10000</v>
      </c>
      <c r="J108" s="44">
        <v>0</v>
      </c>
      <c r="K108" s="43">
        <v>304</v>
      </c>
      <c r="L108" s="43">
        <v>287</v>
      </c>
      <c r="M108" s="43">
        <v>375</v>
      </c>
      <c r="N108" s="43">
        <v>9034</v>
      </c>
      <c r="O108" s="65" t="str">
        <f>LEFT(_xlfn.XLOOKUP(TJUL22[[#This Row],[CODIGO]],Tabla5[codigo],Tabla5[Genero]),1)</f>
        <v>M</v>
      </c>
      <c r="P108" s="15" t="str">
        <f>_xlfn.XLOOKUP(TJUL22[[#This Row],[nomdepto]],tdepto[DEPTO],tdepto[CODLUG])</f>
        <v>01.83</v>
      </c>
    </row>
    <row r="109" spans="1:16" hidden="1">
      <c r="A109" s="65" t="s">
        <v>3417</v>
      </c>
      <c r="B109" s="65" t="str">
        <f t="shared" si="1"/>
        <v>2.1.1.1.0100107882417</v>
      </c>
      <c r="C109" s="65" t="s">
        <v>3368</v>
      </c>
      <c r="D109" s="65" t="s">
        <v>2401</v>
      </c>
      <c r="E109" s="65" t="s">
        <v>835</v>
      </c>
      <c r="F109" s="65" t="s">
        <v>134</v>
      </c>
      <c r="G109" s="65" t="str">
        <f>_xlfn.XLOOKUP(TJUL22[[#This Row],[CODIGO]],Tabla5[codigo],Tabla5[Lugar Funciones])</f>
        <v>MINISTERIO DE CULTURA</v>
      </c>
      <c r="H109" s="65" t="str">
        <f>_xlfn.XLOOKUP(TJUL22[[#This Row],[CODIGO]],Tabla5[codigo],Tabla5[SEGÚN JULIO],_xlfn.XLOOKUP(TJUL22[[#This Row],[cargo]],Tabla19[CARGO],Tabla19[CATEGORIA]))</f>
        <v>CARRERA ADMINISTRATIVA</v>
      </c>
      <c r="I109" s="43">
        <v>10000</v>
      </c>
      <c r="J109" s="46">
        <v>0</v>
      </c>
      <c r="K109" s="43">
        <v>304</v>
      </c>
      <c r="L109" s="43">
        <v>287</v>
      </c>
      <c r="M109" s="43">
        <v>4184.38</v>
      </c>
      <c r="N109" s="43">
        <v>5224.62</v>
      </c>
      <c r="O109" s="65" t="str">
        <f>LEFT(_xlfn.XLOOKUP(TJUL22[[#This Row],[CODIGO]],Tabla5[codigo],Tabla5[Genero]),1)</f>
        <v>M</v>
      </c>
      <c r="P109" s="15" t="str">
        <f>_xlfn.XLOOKUP(TJUL22[[#This Row],[nomdepto]],tdepto[DEPTO],tdepto[CODLUG])</f>
        <v>01.83</v>
      </c>
    </row>
    <row r="110" spans="1:16" hidden="1">
      <c r="A110" s="65" t="s">
        <v>3462</v>
      </c>
      <c r="B110" s="65" t="str">
        <f t="shared" si="1"/>
        <v>2.1.1.3.0100117388504</v>
      </c>
      <c r="C110" s="65" t="s">
        <v>3370</v>
      </c>
      <c r="D110" s="65" t="s">
        <v>3130</v>
      </c>
      <c r="E110" s="65" t="s">
        <v>1048</v>
      </c>
      <c r="F110" s="65" t="s">
        <v>873</v>
      </c>
      <c r="G110" s="65" t="str">
        <f>_xlfn.XLOOKUP(TJUL22[[#This Row],[CODIGO]],Tabla5[codigo],Tabla5[Lugar Funciones])</f>
        <v>MINISTERIO DE CULTURA</v>
      </c>
      <c r="H110" s="65" t="str">
        <f>_xlfn.XLOOKUP(TJUL22[[#This Row],[CODIGO]],Tabla5[codigo],Tabla5[SEGÚN JULIO],_xlfn.XLOOKUP(TJUL22[[#This Row],[cargo]],Tabla19[CARGO],Tabla19[CATEGORIA]))</f>
        <v>TRAMITE DE PENSION</v>
      </c>
      <c r="I110" s="43">
        <v>10000</v>
      </c>
      <c r="J110" s="44">
        <v>0</v>
      </c>
      <c r="K110" s="43">
        <v>304</v>
      </c>
      <c r="L110" s="43">
        <v>287</v>
      </c>
      <c r="M110" s="43">
        <v>75</v>
      </c>
      <c r="N110" s="43">
        <v>9334</v>
      </c>
      <c r="O110" s="65" t="str">
        <f>LEFT(_xlfn.XLOOKUP(TJUL22[[#This Row],[CODIGO]],Tabla5[codigo],Tabla5[Genero]),1)</f>
        <v>F</v>
      </c>
      <c r="P110" s="15" t="str">
        <f>_xlfn.XLOOKUP(TJUL22[[#This Row],[nomdepto]],tdepto[DEPTO],tdepto[CODLUG])</f>
        <v>01.83</v>
      </c>
    </row>
    <row r="111" spans="1:16" hidden="1">
      <c r="A111" s="65" t="s">
        <v>3462</v>
      </c>
      <c r="B111" s="65" t="str">
        <f t="shared" si="1"/>
        <v>2.1.1.3.0101300064969</v>
      </c>
      <c r="C111" s="65" t="s">
        <v>3370</v>
      </c>
      <c r="D111" s="65" t="s">
        <v>3131</v>
      </c>
      <c r="E111" s="65" t="s">
        <v>1049</v>
      </c>
      <c r="F111" s="65" t="s">
        <v>467</v>
      </c>
      <c r="G111" s="65" t="str">
        <f>_xlfn.XLOOKUP(TJUL22[[#This Row],[CODIGO]],Tabla5[codigo],Tabla5[Lugar Funciones])</f>
        <v>MINISTERIO DE CULTURA</v>
      </c>
      <c r="H111" s="65" t="str">
        <f>_xlfn.XLOOKUP(TJUL22[[#This Row],[CODIGO]],Tabla5[codigo],Tabla5[SEGÚN JULIO],_xlfn.XLOOKUP(TJUL22[[#This Row],[cargo]],Tabla19[CARGO],Tabla19[CATEGORIA]))</f>
        <v>TRAMITE DE PENSION</v>
      </c>
      <c r="I111" s="43">
        <v>10000</v>
      </c>
      <c r="J111" s="46">
        <v>0</v>
      </c>
      <c r="K111" s="43">
        <v>304</v>
      </c>
      <c r="L111" s="43">
        <v>287</v>
      </c>
      <c r="M111" s="43">
        <v>375</v>
      </c>
      <c r="N111" s="43">
        <v>9034</v>
      </c>
      <c r="O111" s="65" t="str">
        <f>LEFT(_xlfn.XLOOKUP(TJUL22[[#This Row],[CODIGO]],Tabla5[codigo],Tabla5[Genero]),1)</f>
        <v>M</v>
      </c>
      <c r="P111" s="15" t="str">
        <f>_xlfn.XLOOKUP(TJUL22[[#This Row],[nomdepto]],tdepto[DEPTO],tdepto[CODLUG])</f>
        <v>01.83</v>
      </c>
    </row>
    <row r="112" spans="1:16" hidden="1">
      <c r="A112" s="65" t="s">
        <v>3462</v>
      </c>
      <c r="B112" s="65" t="str">
        <f t="shared" si="1"/>
        <v>2.1.1.3.0100100311323</v>
      </c>
      <c r="C112" s="65" t="s">
        <v>3370</v>
      </c>
      <c r="D112" s="65" t="s">
        <v>3133</v>
      </c>
      <c r="E112" s="65" t="s">
        <v>1050</v>
      </c>
      <c r="F112" s="65" t="s">
        <v>85</v>
      </c>
      <c r="G112" s="65" t="str">
        <f>_xlfn.XLOOKUP(TJUL22[[#This Row],[CODIGO]],Tabla5[codigo],Tabla5[Lugar Funciones])</f>
        <v>MINISTERIO DE CULTURA</v>
      </c>
      <c r="H112" s="65" t="str">
        <f>_xlfn.XLOOKUP(TJUL22[[#This Row],[CODIGO]],Tabla5[codigo],Tabla5[SEGÚN JULIO],_xlfn.XLOOKUP(TJUL22[[#This Row],[cargo]],Tabla19[CARGO],Tabla19[CATEGORIA]))</f>
        <v>TRAMITE DE PENSION</v>
      </c>
      <c r="I112" s="43">
        <v>10000</v>
      </c>
      <c r="J112" s="44">
        <v>0</v>
      </c>
      <c r="K112" s="43">
        <v>304</v>
      </c>
      <c r="L112" s="43">
        <v>287</v>
      </c>
      <c r="M112" s="43">
        <v>375</v>
      </c>
      <c r="N112" s="43">
        <v>9034</v>
      </c>
      <c r="O112" s="65" t="str">
        <f>LEFT(_xlfn.XLOOKUP(TJUL22[[#This Row],[CODIGO]],Tabla5[codigo],Tabla5[Genero]),1)</f>
        <v>F</v>
      </c>
      <c r="P112" s="15" t="str">
        <f>_xlfn.XLOOKUP(TJUL22[[#This Row],[nomdepto]],tdepto[DEPTO],tdepto[CODLUG])</f>
        <v>01.83</v>
      </c>
    </row>
    <row r="113" spans="1:16" hidden="1">
      <c r="A113" s="65" t="s">
        <v>3462</v>
      </c>
      <c r="B113" s="65" t="str">
        <f t="shared" si="1"/>
        <v>2.1.1.3.0100105524755</v>
      </c>
      <c r="C113" s="65" t="s">
        <v>3370</v>
      </c>
      <c r="D113" s="65" t="s">
        <v>3135</v>
      </c>
      <c r="E113" s="65" t="s">
        <v>1053</v>
      </c>
      <c r="F113" s="65" t="s">
        <v>120</v>
      </c>
      <c r="G113" s="65" t="str">
        <f>_xlfn.XLOOKUP(TJUL22[[#This Row],[CODIGO]],Tabla5[codigo],Tabla5[Lugar Funciones])</f>
        <v>MINISTERIO DE CULTURA</v>
      </c>
      <c r="H113" s="65" t="str">
        <f>_xlfn.XLOOKUP(TJUL22[[#This Row],[CODIGO]],Tabla5[codigo],Tabla5[SEGÚN JULIO],_xlfn.XLOOKUP(TJUL22[[#This Row],[cargo]],Tabla19[CARGO],Tabla19[CATEGORIA]))</f>
        <v>TRAMITE DE PENSION</v>
      </c>
      <c r="I113" s="43">
        <v>10000</v>
      </c>
      <c r="J113" s="44">
        <v>0</v>
      </c>
      <c r="K113" s="43">
        <v>304</v>
      </c>
      <c r="L113" s="43">
        <v>287</v>
      </c>
      <c r="M113" s="43">
        <v>75</v>
      </c>
      <c r="N113" s="43">
        <v>9334</v>
      </c>
      <c r="O113" s="65" t="str">
        <f>LEFT(_xlfn.XLOOKUP(TJUL22[[#This Row],[CODIGO]],Tabla5[codigo],Tabla5[Genero]),1)</f>
        <v>M</v>
      </c>
      <c r="P113" s="15" t="str">
        <f>_xlfn.XLOOKUP(TJUL22[[#This Row],[nomdepto]],tdepto[DEPTO],tdepto[CODLUG])</f>
        <v>01.83</v>
      </c>
    </row>
    <row r="114" spans="1:16" hidden="1">
      <c r="A114" s="65" t="s">
        <v>3462</v>
      </c>
      <c r="B114" s="65" t="str">
        <f t="shared" si="1"/>
        <v>2.1.1.3.0100104830260</v>
      </c>
      <c r="C114" s="65" t="s">
        <v>3370</v>
      </c>
      <c r="D114" s="65" t="s">
        <v>3137</v>
      </c>
      <c r="E114" s="65" t="s">
        <v>1056</v>
      </c>
      <c r="F114" s="65" t="s">
        <v>729</v>
      </c>
      <c r="G114" s="65" t="str">
        <f>_xlfn.XLOOKUP(TJUL22[[#This Row],[CODIGO]],Tabla5[codigo],Tabla5[Lugar Funciones])</f>
        <v>MINISTERIO DE CULTURA</v>
      </c>
      <c r="H114" s="65" t="str">
        <f>_xlfn.XLOOKUP(TJUL22[[#This Row],[CODIGO]],Tabla5[codigo],Tabla5[SEGÚN JULIO],_xlfn.XLOOKUP(TJUL22[[#This Row],[cargo]],Tabla19[CARGO],Tabla19[CATEGORIA]))</f>
        <v>TRAMITE DE PENSION</v>
      </c>
      <c r="I114" s="43">
        <v>10000</v>
      </c>
      <c r="J114" s="44">
        <v>0</v>
      </c>
      <c r="K114" s="43">
        <v>304</v>
      </c>
      <c r="L114" s="43">
        <v>287</v>
      </c>
      <c r="M114" s="43">
        <v>375</v>
      </c>
      <c r="N114" s="43">
        <v>9034</v>
      </c>
      <c r="O114" s="65" t="str">
        <f>LEFT(_xlfn.XLOOKUP(TJUL22[[#This Row],[CODIGO]],Tabla5[codigo],Tabla5[Genero]),1)</f>
        <v>M</v>
      </c>
      <c r="P114" s="15" t="str">
        <f>_xlfn.XLOOKUP(TJUL22[[#This Row],[nomdepto]],tdepto[DEPTO],tdepto[CODLUG])</f>
        <v>01.83</v>
      </c>
    </row>
    <row r="115" spans="1:16" hidden="1">
      <c r="A115" s="65" t="s">
        <v>3462</v>
      </c>
      <c r="B115" s="65" t="str">
        <f t="shared" si="1"/>
        <v>2.1.1.3.0100105644504</v>
      </c>
      <c r="C115" s="65" t="s">
        <v>3370</v>
      </c>
      <c r="D115" s="65" t="s">
        <v>1648</v>
      </c>
      <c r="E115" s="65" t="s">
        <v>1057</v>
      </c>
      <c r="F115" s="65" t="s">
        <v>467</v>
      </c>
      <c r="G115" s="65" t="str">
        <f>_xlfn.XLOOKUP(TJUL22[[#This Row],[CODIGO]],Tabla5[codigo],Tabla5[Lugar Funciones])</f>
        <v>MINISTERIO DE CULTURA</v>
      </c>
      <c r="H115" s="65" t="str">
        <f>_xlfn.XLOOKUP(TJUL22[[#This Row],[CODIGO]],Tabla5[codigo],Tabla5[SEGÚN JULIO],_xlfn.XLOOKUP(TJUL22[[#This Row],[cargo]],Tabla19[CARGO],Tabla19[CATEGORIA]))</f>
        <v>CARRERA ADMINISTRATIVA</v>
      </c>
      <c r="I115" s="43">
        <v>10000</v>
      </c>
      <c r="J115" s="44">
        <v>0</v>
      </c>
      <c r="K115" s="43">
        <v>304</v>
      </c>
      <c r="L115" s="43">
        <v>287</v>
      </c>
      <c r="M115" s="43">
        <v>25</v>
      </c>
      <c r="N115" s="43">
        <v>9384</v>
      </c>
      <c r="O115" s="65" t="str">
        <f>LEFT(_xlfn.XLOOKUP(TJUL22[[#This Row],[CODIGO]],Tabla5[codigo],Tabla5[Genero]),1)</f>
        <v>M</v>
      </c>
      <c r="P115" s="15" t="str">
        <f>_xlfn.XLOOKUP(TJUL22[[#This Row],[nomdepto]],tdepto[DEPTO],tdepto[CODLUG])</f>
        <v>01.83</v>
      </c>
    </row>
    <row r="116" spans="1:16" hidden="1">
      <c r="A116" s="65" t="s">
        <v>3462</v>
      </c>
      <c r="B116" s="65" t="str">
        <f t="shared" si="1"/>
        <v>2.1.1.3.0100108689282</v>
      </c>
      <c r="C116" s="65" t="s">
        <v>3370</v>
      </c>
      <c r="D116" s="65" t="s">
        <v>3138</v>
      </c>
      <c r="E116" s="65" t="s">
        <v>1058</v>
      </c>
      <c r="F116" s="65" t="s">
        <v>1059</v>
      </c>
      <c r="G116" s="65" t="str">
        <f>_xlfn.XLOOKUP(TJUL22[[#This Row],[CODIGO]],Tabla5[codigo],Tabla5[Lugar Funciones])</f>
        <v>MINISTERIO DE CULTURA</v>
      </c>
      <c r="H116" s="65" t="str">
        <f>_xlfn.XLOOKUP(TJUL22[[#This Row],[CODIGO]],Tabla5[codigo],Tabla5[SEGÚN JULIO],_xlfn.XLOOKUP(TJUL22[[#This Row],[cargo]],Tabla19[CARGO],Tabla19[CATEGORIA]))</f>
        <v>TRAMITE DE PENSION</v>
      </c>
      <c r="I116" s="43">
        <v>10000</v>
      </c>
      <c r="J116" s="46">
        <v>0</v>
      </c>
      <c r="K116" s="43">
        <v>304</v>
      </c>
      <c r="L116" s="43">
        <v>287</v>
      </c>
      <c r="M116" s="43">
        <v>75</v>
      </c>
      <c r="N116" s="43">
        <v>9334</v>
      </c>
      <c r="O116" s="65" t="str">
        <f>LEFT(_xlfn.XLOOKUP(TJUL22[[#This Row],[CODIGO]],Tabla5[codigo],Tabla5[Genero]),1)</f>
        <v>M</v>
      </c>
      <c r="P116" s="15" t="str">
        <f>_xlfn.XLOOKUP(TJUL22[[#This Row],[nomdepto]],tdepto[DEPTO],tdepto[CODLUG])</f>
        <v>01.83</v>
      </c>
    </row>
    <row r="117" spans="1:16" hidden="1">
      <c r="A117" s="65" t="s">
        <v>3462</v>
      </c>
      <c r="B117" s="65" t="str">
        <f t="shared" si="1"/>
        <v>2.1.1.3.0108200098930</v>
      </c>
      <c r="C117" s="65" t="s">
        <v>3370</v>
      </c>
      <c r="D117" s="65" t="s">
        <v>1649</v>
      </c>
      <c r="E117" s="65" t="s">
        <v>1060</v>
      </c>
      <c r="F117" s="65" t="s">
        <v>8</v>
      </c>
      <c r="G117" s="65" t="str">
        <f>_xlfn.XLOOKUP(TJUL22[[#This Row],[CODIGO]],Tabla5[codigo],Tabla5[Lugar Funciones])</f>
        <v>MINISTERIO DE CULTURA</v>
      </c>
      <c r="H117" s="65" t="str">
        <f>_xlfn.XLOOKUP(TJUL22[[#This Row],[CODIGO]],Tabla5[codigo],Tabla5[SEGÚN JULIO],_xlfn.XLOOKUP(TJUL22[[#This Row],[cargo]],Tabla19[CARGO],Tabla19[CATEGORIA]))</f>
        <v>CARRERA ADMINISTRATIVA</v>
      </c>
      <c r="I117" s="43">
        <v>10000</v>
      </c>
      <c r="J117" s="44">
        <v>0</v>
      </c>
      <c r="K117" s="43">
        <v>304</v>
      </c>
      <c r="L117" s="43">
        <v>287</v>
      </c>
      <c r="M117" s="43">
        <v>375</v>
      </c>
      <c r="N117" s="43">
        <v>9034</v>
      </c>
      <c r="O117" s="65" t="str">
        <f>LEFT(_xlfn.XLOOKUP(TJUL22[[#This Row],[CODIGO]],Tabla5[codigo],Tabla5[Genero]),1)</f>
        <v>F</v>
      </c>
      <c r="P117" s="15" t="str">
        <f>_xlfn.XLOOKUP(TJUL22[[#This Row],[nomdepto]],tdepto[DEPTO],tdepto[CODLUG])</f>
        <v>01.83</v>
      </c>
    </row>
    <row r="118" spans="1:16" hidden="1">
      <c r="A118" s="65" t="s">
        <v>3462</v>
      </c>
      <c r="B118" s="65" t="str">
        <f t="shared" si="1"/>
        <v>2.1.1.3.0100110743721</v>
      </c>
      <c r="C118" s="65" t="s">
        <v>3370</v>
      </c>
      <c r="D118" s="65" t="s">
        <v>3139</v>
      </c>
      <c r="E118" s="65" t="s">
        <v>1061</v>
      </c>
      <c r="F118" s="65" t="s">
        <v>1062</v>
      </c>
      <c r="G118" s="65" t="str">
        <f>_xlfn.XLOOKUP(TJUL22[[#This Row],[CODIGO]],Tabla5[codigo],Tabla5[Lugar Funciones])</f>
        <v>MINISTERIO DE CULTURA</v>
      </c>
      <c r="H118" s="65" t="str">
        <f>_xlfn.XLOOKUP(TJUL22[[#This Row],[CODIGO]],Tabla5[codigo],Tabla5[SEGÚN JULIO],_xlfn.XLOOKUP(TJUL22[[#This Row],[cargo]],Tabla19[CARGO],Tabla19[CATEGORIA]))</f>
        <v>TRAMITE DE PENSION</v>
      </c>
      <c r="I118" s="43">
        <v>10000</v>
      </c>
      <c r="J118" s="46">
        <v>0</v>
      </c>
      <c r="K118" s="43">
        <v>304</v>
      </c>
      <c r="L118" s="43">
        <v>287</v>
      </c>
      <c r="M118" s="43">
        <v>375</v>
      </c>
      <c r="N118" s="43">
        <v>9034</v>
      </c>
      <c r="O118" s="65" t="str">
        <f>LEFT(_xlfn.XLOOKUP(TJUL22[[#This Row],[CODIGO]],Tabla5[codigo],Tabla5[Genero]),1)</f>
        <v>F</v>
      </c>
      <c r="P118" s="15" t="str">
        <f>_xlfn.XLOOKUP(TJUL22[[#This Row],[nomdepto]],tdepto[DEPTO],tdepto[CODLUG])</f>
        <v>01.83</v>
      </c>
    </row>
    <row r="119" spans="1:16" hidden="1">
      <c r="A119" s="65" t="s">
        <v>3462</v>
      </c>
      <c r="B119" s="65" t="str">
        <f t="shared" si="1"/>
        <v>2.1.1.3.0100107431538</v>
      </c>
      <c r="C119" s="65" t="s">
        <v>3370</v>
      </c>
      <c r="D119" s="65" t="s">
        <v>3140</v>
      </c>
      <c r="E119" s="65" t="s">
        <v>3463</v>
      </c>
      <c r="F119" s="65" t="s">
        <v>873</v>
      </c>
      <c r="G119" s="65" t="str">
        <f>_xlfn.XLOOKUP(TJUL22[[#This Row],[CODIGO]],Tabla5[codigo],Tabla5[Lugar Funciones])</f>
        <v>MINISTERIO DE CULTURA</v>
      </c>
      <c r="H119" s="65" t="str">
        <f>_xlfn.XLOOKUP(TJUL22[[#This Row],[CODIGO]],Tabla5[codigo],Tabla5[SEGÚN JULIO],_xlfn.XLOOKUP(TJUL22[[#This Row],[cargo]],Tabla19[CARGO],Tabla19[CATEGORIA]))</f>
        <v>TRAMITE DE PENSION</v>
      </c>
      <c r="I119" s="43">
        <v>10000</v>
      </c>
      <c r="J119" s="46">
        <v>0</v>
      </c>
      <c r="K119" s="43">
        <v>304</v>
      </c>
      <c r="L119" s="43">
        <v>287</v>
      </c>
      <c r="M119" s="43">
        <v>75</v>
      </c>
      <c r="N119" s="43">
        <v>9334</v>
      </c>
      <c r="O119" s="65" t="str">
        <f>LEFT(_xlfn.XLOOKUP(TJUL22[[#This Row],[CODIGO]],Tabla5[codigo],Tabla5[Genero]),1)</f>
        <v>F</v>
      </c>
      <c r="P119" s="15" t="str">
        <f>_xlfn.XLOOKUP(TJUL22[[#This Row],[nomdepto]],tdepto[DEPTO],tdepto[CODLUG])</f>
        <v>01.83</v>
      </c>
    </row>
    <row r="120" spans="1:16" hidden="1">
      <c r="A120" s="65" t="s">
        <v>3462</v>
      </c>
      <c r="B120" s="65" t="str">
        <f t="shared" si="1"/>
        <v>2.1.1.3.0100100552900</v>
      </c>
      <c r="C120" s="65" t="s">
        <v>3370</v>
      </c>
      <c r="D120" s="65" t="s">
        <v>3142</v>
      </c>
      <c r="E120" s="65" t="s">
        <v>1063</v>
      </c>
      <c r="F120" s="65" t="s">
        <v>27</v>
      </c>
      <c r="G120" s="65" t="str">
        <f>_xlfn.XLOOKUP(TJUL22[[#This Row],[CODIGO]],Tabla5[codigo],Tabla5[Lugar Funciones])</f>
        <v>MINISTERIO DE CULTURA</v>
      </c>
      <c r="H120" s="65" t="str">
        <f>_xlfn.XLOOKUP(TJUL22[[#This Row],[CODIGO]],Tabla5[codigo],Tabla5[SEGÚN JULIO],_xlfn.XLOOKUP(TJUL22[[#This Row],[cargo]],Tabla19[CARGO],Tabla19[CATEGORIA]))</f>
        <v>TRAMITE DE PENSION</v>
      </c>
      <c r="I120" s="43">
        <v>10000</v>
      </c>
      <c r="J120" s="46">
        <v>0</v>
      </c>
      <c r="K120" s="43">
        <v>304</v>
      </c>
      <c r="L120" s="43">
        <v>287</v>
      </c>
      <c r="M120" s="43">
        <v>75</v>
      </c>
      <c r="N120" s="43">
        <v>9334</v>
      </c>
      <c r="O120" s="65" t="str">
        <f>LEFT(_xlfn.XLOOKUP(TJUL22[[#This Row],[CODIGO]],Tabla5[codigo],Tabla5[Genero]),1)</f>
        <v>F</v>
      </c>
      <c r="P120" s="15" t="str">
        <f>_xlfn.XLOOKUP(TJUL22[[#This Row],[nomdepto]],tdepto[DEPTO],tdepto[CODLUG])</f>
        <v>01.83</v>
      </c>
    </row>
    <row r="121" spans="1:16" hidden="1">
      <c r="A121" s="65" t="s">
        <v>3462</v>
      </c>
      <c r="B121" s="65" t="str">
        <f t="shared" si="1"/>
        <v>2.1.1.3.0100102447216</v>
      </c>
      <c r="C121" s="65" t="s">
        <v>3370</v>
      </c>
      <c r="D121" s="65" t="s">
        <v>3143</v>
      </c>
      <c r="E121" s="65" t="s">
        <v>1064</v>
      </c>
      <c r="F121" s="65" t="s">
        <v>756</v>
      </c>
      <c r="G121" s="65" t="str">
        <f>_xlfn.XLOOKUP(TJUL22[[#This Row],[CODIGO]],Tabla5[codigo],Tabla5[Lugar Funciones])</f>
        <v>MINISTERIO DE CULTURA</v>
      </c>
      <c r="H121" s="65" t="str">
        <f>_xlfn.XLOOKUP(TJUL22[[#This Row],[CODIGO]],Tabla5[codigo],Tabla5[SEGÚN JULIO],_xlfn.XLOOKUP(TJUL22[[#This Row],[cargo]],Tabla19[CARGO],Tabla19[CATEGORIA]))</f>
        <v>CARRERA ADMINISTRATIVA</v>
      </c>
      <c r="I121" s="43">
        <v>10000</v>
      </c>
      <c r="J121" s="44">
        <v>0</v>
      </c>
      <c r="K121" s="43">
        <v>304</v>
      </c>
      <c r="L121" s="43">
        <v>287</v>
      </c>
      <c r="M121" s="43">
        <v>4216.99</v>
      </c>
      <c r="N121" s="43">
        <v>5192.01</v>
      </c>
      <c r="O121" s="65" t="str">
        <f>LEFT(_xlfn.XLOOKUP(TJUL22[[#This Row],[CODIGO]],Tabla5[codigo],Tabla5[Genero]),1)</f>
        <v>M</v>
      </c>
      <c r="P121" s="15" t="str">
        <f>_xlfn.XLOOKUP(TJUL22[[#This Row],[nomdepto]],tdepto[DEPTO],tdepto[CODLUG])</f>
        <v>01.83</v>
      </c>
    </row>
    <row r="122" spans="1:16" hidden="1">
      <c r="A122" s="65" t="s">
        <v>3462</v>
      </c>
      <c r="B122" s="65" t="str">
        <f t="shared" si="1"/>
        <v>2.1.1.3.0100103404737</v>
      </c>
      <c r="C122" s="65" t="s">
        <v>3370</v>
      </c>
      <c r="D122" s="65" t="s">
        <v>3145</v>
      </c>
      <c r="E122" s="65" t="s">
        <v>1065</v>
      </c>
      <c r="F122" s="65" t="s">
        <v>27</v>
      </c>
      <c r="G122" s="65" t="str">
        <f>_xlfn.XLOOKUP(TJUL22[[#This Row],[CODIGO]],Tabla5[codigo],Tabla5[Lugar Funciones])</f>
        <v>MINISTERIO DE CULTURA</v>
      </c>
      <c r="H122" s="65" t="str">
        <f>_xlfn.XLOOKUP(TJUL22[[#This Row],[CODIGO]],Tabla5[codigo],Tabla5[SEGÚN JULIO],_xlfn.XLOOKUP(TJUL22[[#This Row],[cargo]],Tabla19[CARGO],Tabla19[CATEGORIA]))</f>
        <v>CARRERA ADMINISTRATIVA</v>
      </c>
      <c r="I122" s="43">
        <v>10000</v>
      </c>
      <c r="J122" s="46">
        <v>0</v>
      </c>
      <c r="K122" s="43">
        <v>304</v>
      </c>
      <c r="L122" s="43">
        <v>287</v>
      </c>
      <c r="M122" s="43">
        <v>1971</v>
      </c>
      <c r="N122" s="43">
        <v>7438</v>
      </c>
      <c r="O122" s="65" t="str">
        <f>LEFT(_xlfn.XLOOKUP(TJUL22[[#This Row],[CODIGO]],Tabla5[codigo],Tabla5[Genero]),1)</f>
        <v>M</v>
      </c>
      <c r="P122" s="15" t="str">
        <f>_xlfn.XLOOKUP(TJUL22[[#This Row],[nomdepto]],tdepto[DEPTO],tdepto[CODLUG])</f>
        <v>01.83</v>
      </c>
    </row>
    <row r="123" spans="1:16" hidden="1">
      <c r="A123" s="65" t="s">
        <v>3462</v>
      </c>
      <c r="B123" s="65" t="str">
        <f t="shared" si="1"/>
        <v>2.1.1.3.0100109872143</v>
      </c>
      <c r="C123" s="65" t="s">
        <v>3370</v>
      </c>
      <c r="D123" s="65" t="s">
        <v>1650</v>
      </c>
      <c r="E123" s="65" t="s">
        <v>1338</v>
      </c>
      <c r="F123" s="65" t="s">
        <v>27</v>
      </c>
      <c r="G123" s="65" t="str">
        <f>_xlfn.XLOOKUP(TJUL22[[#This Row],[CODIGO]],Tabla5[codigo],Tabla5[Lugar Funciones])</f>
        <v>MINISTERIO DE CULTURA</v>
      </c>
      <c r="H123" s="65" t="str">
        <f>_xlfn.XLOOKUP(TJUL22[[#This Row],[CODIGO]],Tabla5[codigo],Tabla5[SEGÚN JULIO],_xlfn.XLOOKUP(TJUL22[[#This Row],[cargo]],Tabla19[CARGO],Tabla19[CATEGORIA]))</f>
        <v>CARRERA ADMINISTRATIVA</v>
      </c>
      <c r="I123" s="43">
        <v>10000</v>
      </c>
      <c r="J123" s="46">
        <v>0</v>
      </c>
      <c r="K123" s="43">
        <v>304</v>
      </c>
      <c r="L123" s="43">
        <v>287</v>
      </c>
      <c r="M123" s="43">
        <v>375</v>
      </c>
      <c r="N123" s="43">
        <v>9034</v>
      </c>
      <c r="O123" s="65" t="str">
        <f>LEFT(_xlfn.XLOOKUP(TJUL22[[#This Row],[CODIGO]],Tabla5[codigo],Tabla5[Genero]),1)</f>
        <v>F</v>
      </c>
      <c r="P123" s="15" t="str">
        <f>_xlfn.XLOOKUP(TJUL22[[#This Row],[nomdepto]],tdepto[DEPTO],tdepto[CODLUG])</f>
        <v>01.83</v>
      </c>
    </row>
    <row r="124" spans="1:16" hidden="1">
      <c r="A124" s="65" t="s">
        <v>3464</v>
      </c>
      <c r="B124" s="65" t="str">
        <f t="shared" si="1"/>
        <v>2.1.2.2.0540226595060</v>
      </c>
      <c r="C124" s="65" t="s">
        <v>3369</v>
      </c>
      <c r="D124" s="65" t="s">
        <v>3150</v>
      </c>
      <c r="E124" s="65" t="s">
        <v>2040</v>
      </c>
      <c r="F124" s="65" t="s">
        <v>1101</v>
      </c>
      <c r="G124" s="65" t="str">
        <f>_xlfn.XLOOKUP(TJUL22[[#This Row],[CODIGO]],Tabla5[codigo],Tabla5[Lugar Funciones])</f>
        <v>MINISTERIO DE CULTURA</v>
      </c>
      <c r="H124" s="65" t="str">
        <f>_xlfn.XLOOKUP(TJUL22[[#This Row],[CODIGO]],Tabla5[codigo],Tabla5[SEGÚN JULIO],_xlfn.XLOOKUP(TJUL22[[#This Row],[cargo]],Tabla19[CARGO],Tabla19[CATEGORIA]))</f>
        <v>PERSONAL DE VIGILANCIA</v>
      </c>
      <c r="I124" s="43">
        <v>10000</v>
      </c>
      <c r="J124" s="46">
        <v>0</v>
      </c>
      <c r="K124" s="44">
        <v>0</v>
      </c>
      <c r="L124" s="44">
        <v>0</v>
      </c>
      <c r="M124" s="43">
        <v>0</v>
      </c>
      <c r="N124" s="43">
        <v>10000</v>
      </c>
      <c r="O124" s="65" t="str">
        <f>LEFT(_xlfn.XLOOKUP(TJUL22[[#This Row],[CODIGO]],Tabla5[codigo],Tabla5[Genero]),1)</f>
        <v>M</v>
      </c>
      <c r="P124" s="15" t="str">
        <f>_xlfn.XLOOKUP(TJUL22[[#This Row],[nomdepto]],tdepto[DEPTO],tdepto[CODLUG])</f>
        <v>01.83</v>
      </c>
    </row>
    <row r="125" spans="1:16" hidden="1">
      <c r="A125" s="65" t="s">
        <v>3464</v>
      </c>
      <c r="B125" s="65" t="str">
        <f t="shared" si="1"/>
        <v>2.1.2.2.0513100001182</v>
      </c>
      <c r="C125" s="65" t="s">
        <v>3369</v>
      </c>
      <c r="D125" s="65" t="s">
        <v>3151</v>
      </c>
      <c r="E125" s="65" t="s">
        <v>1980</v>
      </c>
      <c r="F125" s="65" t="s">
        <v>1101</v>
      </c>
      <c r="G125" s="65" t="str">
        <f>_xlfn.XLOOKUP(TJUL22[[#This Row],[CODIGO]],Tabla5[codigo],Tabla5[Lugar Funciones])</f>
        <v>MINISTERIO DE CULTURA</v>
      </c>
      <c r="H125" s="65" t="str">
        <f>_xlfn.XLOOKUP(TJUL22[[#This Row],[CODIGO]],Tabla5[codigo],Tabla5[SEGÚN JULIO],_xlfn.XLOOKUP(TJUL22[[#This Row],[cargo]],Tabla19[CARGO],Tabla19[CATEGORIA]))</f>
        <v>PERSONAL DE VIGILANCIA</v>
      </c>
      <c r="I125" s="43">
        <v>10000</v>
      </c>
      <c r="J125" s="44">
        <v>0</v>
      </c>
      <c r="K125" s="44">
        <v>0</v>
      </c>
      <c r="L125" s="44">
        <v>0</v>
      </c>
      <c r="M125" s="43">
        <v>0</v>
      </c>
      <c r="N125" s="43">
        <v>10000</v>
      </c>
      <c r="O125" s="65" t="str">
        <f>LEFT(_xlfn.XLOOKUP(TJUL22[[#This Row],[CODIGO]],Tabla5[codigo],Tabla5[Genero]),1)</f>
        <v>M</v>
      </c>
      <c r="P125" s="15" t="str">
        <f>_xlfn.XLOOKUP(TJUL22[[#This Row],[nomdepto]],tdepto[DEPTO],tdepto[CODLUG])</f>
        <v>01.83</v>
      </c>
    </row>
    <row r="126" spans="1:16" hidden="1">
      <c r="A126" s="65" t="s">
        <v>3464</v>
      </c>
      <c r="B126" s="65" t="str">
        <f t="shared" si="1"/>
        <v>2.1.2.2.0522301699298</v>
      </c>
      <c r="C126" s="65" t="s">
        <v>3369</v>
      </c>
      <c r="D126" s="65" t="s">
        <v>3152</v>
      </c>
      <c r="E126" s="65" t="s">
        <v>1886</v>
      </c>
      <c r="F126" s="65" t="s">
        <v>1101</v>
      </c>
      <c r="G126" s="65" t="str">
        <f>_xlfn.XLOOKUP(TJUL22[[#This Row],[CODIGO]],Tabla5[codigo],Tabla5[Lugar Funciones])</f>
        <v>MINISTERIO DE CULTURA</v>
      </c>
      <c r="H126" s="65" t="str">
        <f>_xlfn.XLOOKUP(TJUL22[[#This Row],[CODIGO]],Tabla5[codigo],Tabla5[SEGÚN JULIO],_xlfn.XLOOKUP(TJUL22[[#This Row],[cargo]],Tabla19[CARGO],Tabla19[CATEGORIA]))</f>
        <v>PERSONAL DE VIGILANCIA</v>
      </c>
      <c r="I126" s="43">
        <v>10000</v>
      </c>
      <c r="J126" s="46">
        <v>0</v>
      </c>
      <c r="K126" s="44">
        <v>0</v>
      </c>
      <c r="L126" s="44">
        <v>0</v>
      </c>
      <c r="M126" s="43">
        <v>0</v>
      </c>
      <c r="N126" s="43">
        <v>10000</v>
      </c>
      <c r="O126" s="65" t="str">
        <f>LEFT(_xlfn.XLOOKUP(TJUL22[[#This Row],[CODIGO]],Tabla5[codigo],Tabla5[Genero]),1)</f>
        <v>M</v>
      </c>
      <c r="P126" s="15" t="str">
        <f>_xlfn.XLOOKUP(TJUL22[[#This Row],[nomdepto]],tdepto[DEPTO],tdepto[CODLUG])</f>
        <v>01.83</v>
      </c>
    </row>
    <row r="127" spans="1:16" hidden="1">
      <c r="A127" s="65" t="s">
        <v>3464</v>
      </c>
      <c r="B127" s="65" t="str">
        <f t="shared" si="1"/>
        <v>2.1.2.2.0501600171043</v>
      </c>
      <c r="C127" s="65" t="s">
        <v>3369</v>
      </c>
      <c r="D127" s="65" t="s">
        <v>3154</v>
      </c>
      <c r="E127" s="65" t="s">
        <v>1154</v>
      </c>
      <c r="F127" s="65" t="s">
        <v>1101</v>
      </c>
      <c r="G127" s="65" t="str">
        <f>_xlfn.XLOOKUP(TJUL22[[#This Row],[CODIGO]],Tabla5[codigo],Tabla5[Lugar Funciones])</f>
        <v>MINISTERIO DE CULTURA</v>
      </c>
      <c r="H127" s="65" t="str">
        <f>_xlfn.XLOOKUP(TJUL22[[#This Row],[CODIGO]],Tabla5[codigo],Tabla5[SEGÚN JULIO],_xlfn.XLOOKUP(TJUL22[[#This Row],[cargo]],Tabla19[CARGO],Tabla19[CATEGORIA]))</f>
        <v>PERSONAL DE VIGILANCIA</v>
      </c>
      <c r="I127" s="43">
        <v>10000</v>
      </c>
      <c r="J127" s="44">
        <v>0</v>
      </c>
      <c r="K127" s="44">
        <v>0</v>
      </c>
      <c r="L127" s="44">
        <v>0</v>
      </c>
      <c r="M127" s="43">
        <v>0</v>
      </c>
      <c r="N127" s="43">
        <v>10000</v>
      </c>
      <c r="O127" s="65" t="str">
        <f>LEFT(_xlfn.XLOOKUP(TJUL22[[#This Row],[CODIGO]],Tabla5[codigo],Tabla5[Genero]),1)</f>
        <v>M</v>
      </c>
      <c r="P127" s="15" t="str">
        <f>_xlfn.XLOOKUP(TJUL22[[#This Row],[nomdepto]],tdepto[DEPTO],tdepto[CODLUG])</f>
        <v>01.83</v>
      </c>
    </row>
    <row r="128" spans="1:16" hidden="1">
      <c r="A128" s="65" t="s">
        <v>3464</v>
      </c>
      <c r="B128" s="65" t="str">
        <f t="shared" si="1"/>
        <v>2.1.2.2.0540227189483</v>
      </c>
      <c r="C128" s="65" t="s">
        <v>3369</v>
      </c>
      <c r="D128" s="65" t="s">
        <v>3155</v>
      </c>
      <c r="E128" s="65" t="s">
        <v>1918</v>
      </c>
      <c r="F128" s="65" t="s">
        <v>1101</v>
      </c>
      <c r="G128" s="65" t="str">
        <f>_xlfn.XLOOKUP(TJUL22[[#This Row],[CODIGO]],Tabla5[codigo],Tabla5[Lugar Funciones])</f>
        <v>MINISTERIO DE CULTURA</v>
      </c>
      <c r="H128" s="65" t="str">
        <f>_xlfn.XLOOKUP(TJUL22[[#This Row],[CODIGO]],Tabla5[codigo],Tabla5[SEGÚN JULIO],_xlfn.XLOOKUP(TJUL22[[#This Row],[cargo]],Tabla19[CARGO],Tabla19[CATEGORIA]))</f>
        <v>PERSONAL DE VIGILANCIA</v>
      </c>
      <c r="I128" s="43">
        <v>10000</v>
      </c>
      <c r="J128" s="46">
        <v>0</v>
      </c>
      <c r="K128" s="44">
        <v>0</v>
      </c>
      <c r="L128" s="44">
        <v>0</v>
      </c>
      <c r="M128" s="43">
        <v>0</v>
      </c>
      <c r="N128" s="43">
        <v>10000</v>
      </c>
      <c r="O128" s="65" t="str">
        <f>LEFT(_xlfn.XLOOKUP(TJUL22[[#This Row],[CODIGO]],Tabla5[codigo],Tabla5[Genero]),1)</f>
        <v>M</v>
      </c>
      <c r="P128" s="15" t="str">
        <f>_xlfn.XLOOKUP(TJUL22[[#This Row],[nomdepto]],tdepto[DEPTO],tdepto[CODLUG])</f>
        <v>01.83</v>
      </c>
    </row>
    <row r="129" spans="1:16" hidden="1">
      <c r="A129" s="65" t="s">
        <v>3464</v>
      </c>
      <c r="B129" s="65" t="str">
        <f t="shared" si="1"/>
        <v>2.1.2.2.0501400129944</v>
      </c>
      <c r="C129" s="65" t="s">
        <v>3369</v>
      </c>
      <c r="D129" s="65" t="s">
        <v>3156</v>
      </c>
      <c r="E129" s="65" t="s">
        <v>1981</v>
      </c>
      <c r="F129" s="65" t="s">
        <v>1101</v>
      </c>
      <c r="G129" s="65" t="str">
        <f>_xlfn.XLOOKUP(TJUL22[[#This Row],[CODIGO]],Tabla5[codigo],Tabla5[Lugar Funciones])</f>
        <v>MINISTERIO DE CULTURA</v>
      </c>
      <c r="H129" s="65" t="str">
        <f>_xlfn.XLOOKUP(TJUL22[[#This Row],[CODIGO]],Tabla5[codigo],Tabla5[SEGÚN JULIO],_xlfn.XLOOKUP(TJUL22[[#This Row],[cargo]],Tabla19[CARGO],Tabla19[CATEGORIA]))</f>
        <v>PERSONAL DE VIGILANCIA</v>
      </c>
      <c r="I129" s="43">
        <v>10000</v>
      </c>
      <c r="J129" s="46">
        <v>0</v>
      </c>
      <c r="K129" s="44">
        <v>0</v>
      </c>
      <c r="L129" s="44">
        <v>0</v>
      </c>
      <c r="M129" s="43">
        <v>0</v>
      </c>
      <c r="N129" s="43">
        <v>10000</v>
      </c>
      <c r="O129" s="65" t="str">
        <f>LEFT(_xlfn.XLOOKUP(TJUL22[[#This Row],[CODIGO]],Tabla5[codigo],Tabla5[Genero]),1)</f>
        <v>M</v>
      </c>
      <c r="P129" s="15" t="str">
        <f>_xlfn.XLOOKUP(TJUL22[[#This Row],[nomdepto]],tdepto[DEPTO],tdepto[CODLUG])</f>
        <v>01.83</v>
      </c>
    </row>
    <row r="130" spans="1:16" hidden="1">
      <c r="A130" s="65" t="s">
        <v>3464</v>
      </c>
      <c r="B130" s="65" t="str">
        <f t="shared" si="1"/>
        <v>2.1.2.2.0501100428612</v>
      </c>
      <c r="C130" s="65" t="s">
        <v>3369</v>
      </c>
      <c r="D130" s="65" t="s">
        <v>3158</v>
      </c>
      <c r="E130" s="65" t="s">
        <v>1848</v>
      </c>
      <c r="F130" s="65" t="s">
        <v>1101</v>
      </c>
      <c r="G130" s="65" t="str">
        <f>_xlfn.XLOOKUP(TJUL22[[#This Row],[CODIGO]],Tabla5[codigo],Tabla5[Lugar Funciones])</f>
        <v>MINISTERIO DE CULTURA</v>
      </c>
      <c r="H130" s="65" t="str">
        <f>_xlfn.XLOOKUP(TJUL22[[#This Row],[CODIGO]],Tabla5[codigo],Tabla5[SEGÚN JULIO],_xlfn.XLOOKUP(TJUL22[[#This Row],[cargo]],Tabla19[CARGO],Tabla19[CATEGORIA]))</f>
        <v>PERSONAL DE VIGILANCIA</v>
      </c>
      <c r="I130" s="43">
        <v>10000</v>
      </c>
      <c r="J130" s="46">
        <v>0</v>
      </c>
      <c r="K130" s="44">
        <v>0</v>
      </c>
      <c r="L130" s="44">
        <v>0</v>
      </c>
      <c r="M130" s="43">
        <v>0</v>
      </c>
      <c r="N130" s="43">
        <v>10000</v>
      </c>
      <c r="O130" s="65" t="str">
        <f>LEFT(_xlfn.XLOOKUP(TJUL22[[#This Row],[CODIGO]],Tabla5[codigo],Tabla5[Genero]),1)</f>
        <v>M</v>
      </c>
      <c r="P130" s="15" t="str">
        <f>_xlfn.XLOOKUP(TJUL22[[#This Row],[nomdepto]],tdepto[DEPTO],tdepto[CODLUG])</f>
        <v>01.83</v>
      </c>
    </row>
    <row r="131" spans="1:16" hidden="1">
      <c r="A131" s="65" t="s">
        <v>3464</v>
      </c>
      <c r="B131" s="65" t="str">
        <f t="shared" si="1"/>
        <v>2.1.2.2.0540228094617</v>
      </c>
      <c r="C131" s="65" t="s">
        <v>3369</v>
      </c>
      <c r="D131" s="65" t="s">
        <v>3159</v>
      </c>
      <c r="E131" s="65" t="s">
        <v>1919</v>
      </c>
      <c r="F131" s="65" t="s">
        <v>1101</v>
      </c>
      <c r="G131" s="65" t="str">
        <f>_xlfn.XLOOKUP(TJUL22[[#This Row],[CODIGO]],Tabla5[codigo],Tabla5[Lugar Funciones])</f>
        <v>MINISTERIO DE CULTURA</v>
      </c>
      <c r="H131" s="65" t="str">
        <f>_xlfn.XLOOKUP(TJUL22[[#This Row],[CODIGO]],Tabla5[codigo],Tabla5[SEGÚN JULIO],_xlfn.XLOOKUP(TJUL22[[#This Row],[cargo]],Tabla19[CARGO],Tabla19[CATEGORIA]))</f>
        <v>PERSONAL DE VIGILANCIA</v>
      </c>
      <c r="I131" s="43">
        <v>10000</v>
      </c>
      <c r="J131" s="46">
        <v>0</v>
      </c>
      <c r="K131" s="44">
        <v>0</v>
      </c>
      <c r="L131" s="44">
        <v>0</v>
      </c>
      <c r="M131" s="43">
        <v>0</v>
      </c>
      <c r="N131" s="43">
        <v>10000</v>
      </c>
      <c r="O131" s="65" t="str">
        <f>LEFT(_xlfn.XLOOKUP(TJUL22[[#This Row],[CODIGO]],Tabla5[codigo],Tabla5[Genero]),1)</f>
        <v>F</v>
      </c>
      <c r="P131" s="15" t="str">
        <f>_xlfn.XLOOKUP(TJUL22[[#This Row],[nomdepto]],tdepto[DEPTO],tdepto[CODLUG])</f>
        <v>01.83</v>
      </c>
    </row>
    <row r="132" spans="1:16" hidden="1">
      <c r="A132" s="65" t="s">
        <v>3464</v>
      </c>
      <c r="B132" s="65" t="str">
        <f t="shared" ref="B132:B195" si="2">C132&amp;D132</f>
        <v>2.1.2.2.0540220916056</v>
      </c>
      <c r="C132" s="65" t="s">
        <v>3369</v>
      </c>
      <c r="D132" s="65" t="s">
        <v>3161</v>
      </c>
      <c r="E132" s="65" t="s">
        <v>1982</v>
      </c>
      <c r="F132" s="65" t="s">
        <v>1101</v>
      </c>
      <c r="G132" s="65" t="str">
        <f>_xlfn.XLOOKUP(TJUL22[[#This Row],[CODIGO]],Tabla5[codigo],Tabla5[Lugar Funciones])</f>
        <v>MINISTERIO DE CULTURA</v>
      </c>
      <c r="H132" s="65" t="str">
        <f>_xlfn.XLOOKUP(TJUL22[[#This Row],[CODIGO]],Tabla5[codigo],Tabla5[SEGÚN JULIO],_xlfn.XLOOKUP(TJUL22[[#This Row],[cargo]],Tabla19[CARGO],Tabla19[CATEGORIA]))</f>
        <v>PERSONAL DE VIGILANCIA</v>
      </c>
      <c r="I132" s="43">
        <v>10000</v>
      </c>
      <c r="J132" s="44">
        <v>0</v>
      </c>
      <c r="K132" s="44">
        <v>0</v>
      </c>
      <c r="L132" s="44">
        <v>0</v>
      </c>
      <c r="M132" s="43">
        <v>0</v>
      </c>
      <c r="N132" s="43">
        <v>10000</v>
      </c>
      <c r="O132" s="65" t="str">
        <f>LEFT(_xlfn.XLOOKUP(TJUL22[[#This Row],[CODIGO]],Tabla5[codigo],Tabla5[Genero]),1)</f>
        <v>M</v>
      </c>
      <c r="P132" s="15" t="str">
        <f>_xlfn.XLOOKUP(TJUL22[[#This Row],[nomdepto]],tdepto[DEPTO],tdepto[CODLUG])</f>
        <v>01.83</v>
      </c>
    </row>
    <row r="133" spans="1:16" hidden="1">
      <c r="A133" s="65" t="s">
        <v>3464</v>
      </c>
      <c r="B133" s="65" t="str">
        <f t="shared" si="2"/>
        <v>2.1.2.2.0540228408106</v>
      </c>
      <c r="C133" s="65" t="s">
        <v>3369</v>
      </c>
      <c r="D133" s="65" t="s">
        <v>3162</v>
      </c>
      <c r="E133" s="65" t="s">
        <v>1920</v>
      </c>
      <c r="F133" s="65" t="s">
        <v>1101</v>
      </c>
      <c r="G133" s="65" t="str">
        <f>_xlfn.XLOOKUP(TJUL22[[#This Row],[CODIGO]],Tabla5[codigo],Tabla5[Lugar Funciones])</f>
        <v>MINISTERIO DE CULTURA</v>
      </c>
      <c r="H133" s="65" t="str">
        <f>_xlfn.XLOOKUP(TJUL22[[#This Row],[CODIGO]],Tabla5[codigo],Tabla5[SEGÚN JULIO],_xlfn.XLOOKUP(TJUL22[[#This Row],[cargo]],Tabla19[CARGO],Tabla19[CATEGORIA]))</f>
        <v>PERSONAL DE VIGILANCIA</v>
      </c>
      <c r="I133" s="43">
        <v>10000</v>
      </c>
      <c r="J133" s="46">
        <v>0</v>
      </c>
      <c r="K133" s="44">
        <v>0</v>
      </c>
      <c r="L133" s="44">
        <v>0</v>
      </c>
      <c r="M133" s="43">
        <v>0</v>
      </c>
      <c r="N133" s="43">
        <v>10000</v>
      </c>
      <c r="O133" s="65" t="str">
        <f>LEFT(_xlfn.XLOOKUP(TJUL22[[#This Row],[CODIGO]],Tabla5[codigo],Tabla5[Genero]),1)</f>
        <v>F</v>
      </c>
      <c r="P133" s="15" t="str">
        <f>_xlfn.XLOOKUP(TJUL22[[#This Row],[nomdepto]],tdepto[DEPTO],tdepto[CODLUG])</f>
        <v>01.83</v>
      </c>
    </row>
    <row r="134" spans="1:16" hidden="1">
      <c r="A134" s="65" t="s">
        <v>3464</v>
      </c>
      <c r="B134" s="65" t="str">
        <f t="shared" si="2"/>
        <v>2.1.2.2.0540226632533</v>
      </c>
      <c r="C134" s="65" t="s">
        <v>3369</v>
      </c>
      <c r="D134" s="65" t="s">
        <v>3163</v>
      </c>
      <c r="E134" s="65" t="s">
        <v>1915</v>
      </c>
      <c r="F134" s="65" t="s">
        <v>1101</v>
      </c>
      <c r="G134" s="65" t="str">
        <f>_xlfn.XLOOKUP(TJUL22[[#This Row],[CODIGO]],Tabla5[codigo],Tabla5[Lugar Funciones])</f>
        <v>MINISTERIO DE CULTURA</v>
      </c>
      <c r="H134" s="65" t="str">
        <f>_xlfn.XLOOKUP(TJUL22[[#This Row],[CODIGO]],Tabla5[codigo],Tabla5[SEGÚN JULIO],_xlfn.XLOOKUP(TJUL22[[#This Row],[cargo]],Tabla19[CARGO],Tabla19[CATEGORIA]))</f>
        <v>PERSONAL DE VIGILANCIA</v>
      </c>
      <c r="I134" s="43">
        <v>10000</v>
      </c>
      <c r="J134" s="44">
        <v>0</v>
      </c>
      <c r="K134" s="44">
        <v>0</v>
      </c>
      <c r="L134" s="44">
        <v>0</v>
      </c>
      <c r="M134" s="43">
        <v>0</v>
      </c>
      <c r="N134" s="43">
        <v>10000</v>
      </c>
      <c r="O134" s="65" t="str">
        <f>LEFT(_xlfn.XLOOKUP(TJUL22[[#This Row],[CODIGO]],Tabla5[codigo],Tabla5[Genero]),1)</f>
        <v>M</v>
      </c>
      <c r="P134" s="15" t="str">
        <f>_xlfn.XLOOKUP(TJUL22[[#This Row],[nomdepto]],tdepto[DEPTO],tdepto[CODLUG])</f>
        <v>01.83</v>
      </c>
    </row>
    <row r="135" spans="1:16" hidden="1">
      <c r="A135" s="65" t="s">
        <v>3464</v>
      </c>
      <c r="B135" s="65" t="str">
        <f t="shared" si="2"/>
        <v>2.1.2.2.0504900803133</v>
      </c>
      <c r="C135" s="65" t="s">
        <v>3369</v>
      </c>
      <c r="D135" s="65" t="s">
        <v>3164</v>
      </c>
      <c r="E135" s="65" t="s">
        <v>1870</v>
      </c>
      <c r="F135" s="65" t="s">
        <v>1101</v>
      </c>
      <c r="G135" s="65" t="str">
        <f>_xlfn.XLOOKUP(TJUL22[[#This Row],[CODIGO]],Tabla5[codigo],Tabla5[Lugar Funciones])</f>
        <v>MINISTERIO DE CULTURA</v>
      </c>
      <c r="H135" s="65" t="str">
        <f>_xlfn.XLOOKUP(TJUL22[[#This Row],[CODIGO]],Tabla5[codigo],Tabla5[SEGÚN JULIO],_xlfn.XLOOKUP(TJUL22[[#This Row],[cargo]],Tabla19[CARGO],Tabla19[CATEGORIA]))</f>
        <v>PERSONAL DE VIGILANCIA</v>
      </c>
      <c r="I135" s="43">
        <v>10000</v>
      </c>
      <c r="J135" s="44">
        <v>0</v>
      </c>
      <c r="K135" s="44">
        <v>0</v>
      </c>
      <c r="L135" s="44">
        <v>0</v>
      </c>
      <c r="M135" s="43">
        <v>0</v>
      </c>
      <c r="N135" s="43">
        <v>10000</v>
      </c>
      <c r="O135" s="65" t="str">
        <f>LEFT(_xlfn.XLOOKUP(TJUL22[[#This Row],[CODIGO]],Tabla5[codigo],Tabla5[Genero]),1)</f>
        <v>M</v>
      </c>
      <c r="P135" s="15" t="str">
        <f>_xlfn.XLOOKUP(TJUL22[[#This Row],[nomdepto]],tdepto[DEPTO],tdepto[CODLUG])</f>
        <v>01.83</v>
      </c>
    </row>
    <row r="136" spans="1:16" hidden="1">
      <c r="A136" s="65" t="s">
        <v>3464</v>
      </c>
      <c r="B136" s="65" t="str">
        <f t="shared" si="2"/>
        <v>2.1.2.2.0501600172157</v>
      </c>
      <c r="C136" s="65" t="s">
        <v>3369</v>
      </c>
      <c r="D136" s="65" t="s">
        <v>3166</v>
      </c>
      <c r="E136" s="65" t="s">
        <v>1851</v>
      </c>
      <c r="F136" s="65" t="s">
        <v>1101</v>
      </c>
      <c r="G136" s="65" t="str">
        <f>_xlfn.XLOOKUP(TJUL22[[#This Row],[CODIGO]],Tabla5[codigo],Tabla5[Lugar Funciones])</f>
        <v>MINISTERIO DE CULTURA</v>
      </c>
      <c r="H136" s="65" t="str">
        <f>_xlfn.XLOOKUP(TJUL22[[#This Row],[CODIGO]],Tabla5[codigo],Tabla5[SEGÚN JULIO],_xlfn.XLOOKUP(TJUL22[[#This Row],[cargo]],Tabla19[CARGO],Tabla19[CATEGORIA]))</f>
        <v>PERSONAL DE VIGILANCIA</v>
      </c>
      <c r="I136" s="43">
        <v>10000</v>
      </c>
      <c r="J136" s="46">
        <v>0</v>
      </c>
      <c r="K136" s="44">
        <v>0</v>
      </c>
      <c r="L136" s="44">
        <v>0</v>
      </c>
      <c r="M136" s="43">
        <v>0</v>
      </c>
      <c r="N136" s="43">
        <v>10000</v>
      </c>
      <c r="O136" s="65" t="str">
        <f>LEFT(_xlfn.XLOOKUP(TJUL22[[#This Row],[CODIGO]],Tabla5[codigo],Tabla5[Genero]),1)</f>
        <v>M</v>
      </c>
      <c r="P136" s="15" t="str">
        <f>_xlfn.XLOOKUP(TJUL22[[#This Row],[nomdepto]],tdepto[DEPTO],tdepto[CODLUG])</f>
        <v>01.83</v>
      </c>
    </row>
    <row r="137" spans="1:16" hidden="1">
      <c r="A137" s="65" t="s">
        <v>3464</v>
      </c>
      <c r="B137" s="65" t="str">
        <f t="shared" si="2"/>
        <v>2.1.2.2.0500116589078</v>
      </c>
      <c r="C137" s="65" t="s">
        <v>3369</v>
      </c>
      <c r="D137" s="65" t="s">
        <v>3170</v>
      </c>
      <c r="E137" s="65" t="s">
        <v>2034</v>
      </c>
      <c r="F137" s="65" t="s">
        <v>1101</v>
      </c>
      <c r="G137" s="65" t="str">
        <f>_xlfn.XLOOKUP(TJUL22[[#This Row],[CODIGO]],Tabla5[codigo],Tabla5[Lugar Funciones])</f>
        <v>MINISTERIO DE CULTURA</v>
      </c>
      <c r="H137" s="65" t="str">
        <f>_xlfn.XLOOKUP(TJUL22[[#This Row],[CODIGO]],Tabla5[codigo],Tabla5[SEGÚN JULIO],_xlfn.XLOOKUP(TJUL22[[#This Row],[cargo]],Tabla19[CARGO],Tabla19[CATEGORIA]))</f>
        <v>PERSONAL DE VIGILANCIA</v>
      </c>
      <c r="I137" s="43">
        <v>10000</v>
      </c>
      <c r="J137" s="44">
        <v>0</v>
      </c>
      <c r="K137" s="44">
        <v>0</v>
      </c>
      <c r="L137" s="44">
        <v>0</v>
      </c>
      <c r="M137" s="43">
        <v>0</v>
      </c>
      <c r="N137" s="43">
        <v>10000</v>
      </c>
      <c r="O137" s="65" t="str">
        <f>LEFT(_xlfn.XLOOKUP(TJUL22[[#This Row],[CODIGO]],Tabla5[codigo],Tabla5[Genero]),1)</f>
        <v>F</v>
      </c>
      <c r="P137" s="15" t="str">
        <f>_xlfn.XLOOKUP(TJUL22[[#This Row],[nomdepto]],tdepto[DEPTO],tdepto[CODLUG])</f>
        <v>01.83</v>
      </c>
    </row>
    <row r="138" spans="1:16" hidden="1">
      <c r="A138" s="65" t="s">
        <v>3464</v>
      </c>
      <c r="B138" s="65" t="str">
        <f t="shared" si="2"/>
        <v>2.1.2.2.0500112267885</v>
      </c>
      <c r="C138" s="65" t="s">
        <v>3369</v>
      </c>
      <c r="D138" s="65" t="s">
        <v>3171</v>
      </c>
      <c r="E138" s="65" t="s">
        <v>1824</v>
      </c>
      <c r="F138" s="65" t="s">
        <v>1101</v>
      </c>
      <c r="G138" s="65" t="str">
        <f>_xlfn.XLOOKUP(TJUL22[[#This Row],[CODIGO]],Tabla5[codigo],Tabla5[Lugar Funciones])</f>
        <v>MINISTERIO DE CULTURA</v>
      </c>
      <c r="H138" s="65" t="str">
        <f>_xlfn.XLOOKUP(TJUL22[[#This Row],[CODIGO]],Tabla5[codigo],Tabla5[SEGÚN JULIO],_xlfn.XLOOKUP(TJUL22[[#This Row],[cargo]],Tabla19[CARGO],Tabla19[CATEGORIA]))</f>
        <v>PERSONAL DE VIGILANCIA</v>
      </c>
      <c r="I138" s="43">
        <v>10000</v>
      </c>
      <c r="J138" s="46">
        <v>0</v>
      </c>
      <c r="K138" s="44">
        <v>0</v>
      </c>
      <c r="L138" s="44">
        <v>0</v>
      </c>
      <c r="M138" s="43">
        <v>0</v>
      </c>
      <c r="N138" s="43">
        <v>10000</v>
      </c>
      <c r="O138" s="65" t="str">
        <f>LEFT(_xlfn.XLOOKUP(TJUL22[[#This Row],[CODIGO]],Tabla5[codigo],Tabla5[Genero]),1)</f>
        <v>F</v>
      </c>
      <c r="P138" s="15" t="str">
        <f>_xlfn.XLOOKUP(TJUL22[[#This Row],[nomdepto]],tdepto[DEPTO],tdepto[CODLUG])</f>
        <v>01.83</v>
      </c>
    </row>
    <row r="139" spans="1:16" hidden="1">
      <c r="A139" s="65" t="s">
        <v>3464</v>
      </c>
      <c r="B139" s="65" t="str">
        <f t="shared" si="2"/>
        <v>2.1.2.2.0540213931880</v>
      </c>
      <c r="C139" s="65" t="s">
        <v>3369</v>
      </c>
      <c r="D139" s="65" t="s">
        <v>3393</v>
      </c>
      <c r="E139" s="65" t="s">
        <v>3412</v>
      </c>
      <c r="F139" s="65" t="s">
        <v>1101</v>
      </c>
      <c r="G139" s="65" t="str">
        <f>_xlfn.XLOOKUP(TJUL22[[#This Row],[CODIGO]],Tabla5[codigo],Tabla5[Lugar Funciones])</f>
        <v>MINISTERIO DE CULTURA</v>
      </c>
      <c r="H139" s="65" t="str">
        <f>_xlfn.XLOOKUP(TJUL22[[#This Row],[CODIGO]],Tabla5[codigo],Tabla5[SEGÚN JULIO],_xlfn.XLOOKUP(TJUL22[[#This Row],[cargo]],Tabla19[CARGO],Tabla19[CATEGORIA]))</f>
        <v>PERSONAL DE VIGILANCIA</v>
      </c>
      <c r="I139" s="43">
        <v>10000</v>
      </c>
      <c r="J139" s="46">
        <v>0</v>
      </c>
      <c r="K139" s="44">
        <v>0</v>
      </c>
      <c r="L139" s="44">
        <v>0</v>
      </c>
      <c r="M139" s="43">
        <v>0</v>
      </c>
      <c r="N139" s="43">
        <v>10000</v>
      </c>
      <c r="O139" s="65" t="str">
        <f>LEFT(_xlfn.XLOOKUP(TJUL22[[#This Row],[CODIGO]],Tabla5[codigo],Tabla5[Genero]),1)</f>
        <v>M</v>
      </c>
      <c r="P139" s="15" t="str">
        <f>_xlfn.XLOOKUP(TJUL22[[#This Row],[nomdepto]],tdepto[DEPTO],tdepto[CODLUG])</f>
        <v>01.83</v>
      </c>
    </row>
    <row r="140" spans="1:16" hidden="1">
      <c r="A140" s="65" t="s">
        <v>3464</v>
      </c>
      <c r="B140" s="65" t="str">
        <f t="shared" si="2"/>
        <v>2.1.2.2.0540240375317</v>
      </c>
      <c r="C140" s="65" t="s">
        <v>3369</v>
      </c>
      <c r="D140" s="65" t="s">
        <v>3172</v>
      </c>
      <c r="E140" s="65" t="s">
        <v>2041</v>
      </c>
      <c r="F140" s="65" t="s">
        <v>1101</v>
      </c>
      <c r="G140" s="65" t="str">
        <f>_xlfn.XLOOKUP(TJUL22[[#This Row],[CODIGO]],Tabla5[codigo],Tabla5[Lugar Funciones])</f>
        <v>MINISTERIO DE CULTURA</v>
      </c>
      <c r="H140" s="65" t="str">
        <f>_xlfn.XLOOKUP(TJUL22[[#This Row],[CODIGO]],Tabla5[codigo],Tabla5[SEGÚN JULIO],_xlfn.XLOOKUP(TJUL22[[#This Row],[cargo]],Tabla19[CARGO],Tabla19[CATEGORIA]))</f>
        <v>PERSONAL DE VIGILANCIA</v>
      </c>
      <c r="I140" s="43">
        <v>10000</v>
      </c>
      <c r="J140" s="46">
        <v>0</v>
      </c>
      <c r="K140" s="44">
        <v>0</v>
      </c>
      <c r="L140" s="44">
        <v>0</v>
      </c>
      <c r="M140" s="43">
        <v>0</v>
      </c>
      <c r="N140" s="43">
        <v>10000</v>
      </c>
      <c r="O140" s="65" t="str">
        <f>LEFT(_xlfn.XLOOKUP(TJUL22[[#This Row],[CODIGO]],Tabla5[codigo],Tabla5[Genero]),1)</f>
        <v>M</v>
      </c>
      <c r="P140" s="15" t="str">
        <f>_xlfn.XLOOKUP(TJUL22[[#This Row],[nomdepto]],tdepto[DEPTO],tdepto[CODLUG])</f>
        <v>01.83</v>
      </c>
    </row>
    <row r="141" spans="1:16" hidden="1">
      <c r="A141" s="65" t="s">
        <v>3464</v>
      </c>
      <c r="B141" s="65" t="str">
        <f t="shared" si="2"/>
        <v>2.1.2.2.0500117824664</v>
      </c>
      <c r="C141" s="65" t="s">
        <v>3369</v>
      </c>
      <c r="D141" s="65" t="s">
        <v>3173</v>
      </c>
      <c r="E141" s="65" t="s">
        <v>1834</v>
      </c>
      <c r="F141" s="65" t="s">
        <v>1101</v>
      </c>
      <c r="G141" s="65" t="str">
        <f>_xlfn.XLOOKUP(TJUL22[[#This Row],[CODIGO]],Tabla5[codigo],Tabla5[Lugar Funciones])</f>
        <v>MINISTERIO DE CULTURA</v>
      </c>
      <c r="H141" s="65" t="str">
        <f>_xlfn.XLOOKUP(TJUL22[[#This Row],[CODIGO]],Tabla5[codigo],Tabla5[SEGÚN JULIO],_xlfn.XLOOKUP(TJUL22[[#This Row],[cargo]],Tabla19[CARGO],Tabla19[CATEGORIA]))</f>
        <v>PERSONAL DE VIGILANCIA</v>
      </c>
      <c r="I141" s="43">
        <v>10000</v>
      </c>
      <c r="J141" s="44">
        <v>0</v>
      </c>
      <c r="K141" s="44">
        <v>0</v>
      </c>
      <c r="L141" s="44">
        <v>0</v>
      </c>
      <c r="M141" s="43">
        <v>0</v>
      </c>
      <c r="N141" s="43">
        <v>10000</v>
      </c>
      <c r="O141" s="65" t="str">
        <f>LEFT(_xlfn.XLOOKUP(TJUL22[[#This Row],[CODIGO]],Tabla5[codigo],Tabla5[Genero]),1)</f>
        <v>M</v>
      </c>
      <c r="P141" s="15" t="str">
        <f>_xlfn.XLOOKUP(TJUL22[[#This Row],[nomdepto]],tdepto[DEPTO],tdepto[CODLUG])</f>
        <v>01.83</v>
      </c>
    </row>
    <row r="142" spans="1:16" hidden="1">
      <c r="A142" s="65" t="s">
        <v>3464</v>
      </c>
      <c r="B142" s="65" t="str">
        <f t="shared" si="2"/>
        <v>2.1.2.2.0540223025673</v>
      </c>
      <c r="C142" s="65" t="s">
        <v>3369</v>
      </c>
      <c r="D142" s="65" t="s">
        <v>3174</v>
      </c>
      <c r="E142" s="65" t="s">
        <v>1909</v>
      </c>
      <c r="F142" s="65" t="s">
        <v>1101</v>
      </c>
      <c r="G142" s="65" t="str">
        <f>_xlfn.XLOOKUP(TJUL22[[#This Row],[CODIGO]],Tabla5[codigo],Tabla5[Lugar Funciones])</f>
        <v>MINISTERIO DE CULTURA</v>
      </c>
      <c r="H142" s="65" t="str">
        <f>_xlfn.XLOOKUP(TJUL22[[#This Row],[CODIGO]],Tabla5[codigo],Tabla5[SEGÚN JULIO],_xlfn.XLOOKUP(TJUL22[[#This Row],[cargo]],Tabla19[CARGO],Tabla19[CATEGORIA]))</f>
        <v>PERSONAL DE VIGILANCIA</v>
      </c>
      <c r="I142" s="43">
        <v>10000</v>
      </c>
      <c r="J142" s="44">
        <v>0</v>
      </c>
      <c r="K142" s="44">
        <v>0</v>
      </c>
      <c r="L142" s="44">
        <v>0</v>
      </c>
      <c r="M142" s="43">
        <v>0</v>
      </c>
      <c r="N142" s="43">
        <v>10000</v>
      </c>
      <c r="O142" s="65" t="str">
        <f>LEFT(_xlfn.XLOOKUP(TJUL22[[#This Row],[CODIGO]],Tabla5[codigo],Tabla5[Genero]),1)</f>
        <v>M</v>
      </c>
      <c r="P142" s="15" t="str">
        <f>_xlfn.XLOOKUP(TJUL22[[#This Row],[nomdepto]],tdepto[DEPTO],tdepto[CODLUG])</f>
        <v>01.83</v>
      </c>
    </row>
    <row r="143" spans="1:16" hidden="1">
      <c r="A143" s="65" t="s">
        <v>3464</v>
      </c>
      <c r="B143" s="65" t="str">
        <f t="shared" si="2"/>
        <v>2.1.2.2.0540222789097</v>
      </c>
      <c r="C143" s="65" t="s">
        <v>3369</v>
      </c>
      <c r="D143" s="65" t="s">
        <v>3176</v>
      </c>
      <c r="E143" s="65" t="s">
        <v>1908</v>
      </c>
      <c r="F143" s="65" t="s">
        <v>1101</v>
      </c>
      <c r="G143" s="65" t="str">
        <f>_xlfn.XLOOKUP(TJUL22[[#This Row],[CODIGO]],Tabla5[codigo],Tabla5[Lugar Funciones])</f>
        <v>MINISTERIO DE CULTURA</v>
      </c>
      <c r="H143" s="65" t="str">
        <f>_xlfn.XLOOKUP(TJUL22[[#This Row],[CODIGO]],Tabla5[codigo],Tabla5[SEGÚN JULIO],_xlfn.XLOOKUP(TJUL22[[#This Row],[cargo]],Tabla19[CARGO],Tabla19[CATEGORIA]))</f>
        <v>PERSONAL DE VIGILANCIA</v>
      </c>
      <c r="I143" s="43">
        <v>10000</v>
      </c>
      <c r="J143" s="44">
        <v>0</v>
      </c>
      <c r="K143" s="44">
        <v>0</v>
      </c>
      <c r="L143" s="44">
        <v>0</v>
      </c>
      <c r="M143" s="43">
        <v>0</v>
      </c>
      <c r="N143" s="43">
        <v>10000</v>
      </c>
      <c r="O143" s="65" t="str">
        <f>LEFT(_xlfn.XLOOKUP(TJUL22[[#This Row],[CODIGO]],Tabla5[codigo],Tabla5[Genero]),1)</f>
        <v>F</v>
      </c>
      <c r="P143" s="15" t="str">
        <f>_xlfn.XLOOKUP(TJUL22[[#This Row],[nomdepto]],tdepto[DEPTO],tdepto[CODLUG])</f>
        <v>01.83</v>
      </c>
    </row>
    <row r="144" spans="1:16" hidden="1">
      <c r="A144" s="65" t="s">
        <v>3464</v>
      </c>
      <c r="B144" s="65" t="str">
        <f t="shared" si="2"/>
        <v>2.1.2.2.0522800005070</v>
      </c>
      <c r="C144" s="65" t="s">
        <v>3369</v>
      </c>
      <c r="D144" s="65" t="s">
        <v>3177</v>
      </c>
      <c r="E144" s="65" t="s">
        <v>1716</v>
      </c>
      <c r="F144" s="65" t="s">
        <v>1101</v>
      </c>
      <c r="G144" s="65" t="str">
        <f>_xlfn.XLOOKUP(TJUL22[[#This Row],[CODIGO]],Tabla5[codigo],Tabla5[Lugar Funciones])</f>
        <v>MINISTERIO DE CULTURA</v>
      </c>
      <c r="H144" s="65" t="str">
        <f>_xlfn.XLOOKUP(TJUL22[[#This Row],[CODIGO]],Tabla5[codigo],Tabla5[SEGÚN JULIO],_xlfn.XLOOKUP(TJUL22[[#This Row],[cargo]],Tabla19[CARGO],Tabla19[CATEGORIA]))</f>
        <v>PERSONAL DE VIGILANCIA</v>
      </c>
      <c r="I144" s="43">
        <v>10000</v>
      </c>
      <c r="J144" s="44">
        <v>0</v>
      </c>
      <c r="K144" s="44">
        <v>0</v>
      </c>
      <c r="L144" s="44">
        <v>0</v>
      </c>
      <c r="M144" s="43">
        <v>0</v>
      </c>
      <c r="N144" s="43">
        <v>10000</v>
      </c>
      <c r="O144" s="65" t="str">
        <f>LEFT(_xlfn.XLOOKUP(TJUL22[[#This Row],[CODIGO]],Tabla5[codigo],Tabla5[Genero]),1)</f>
        <v>M</v>
      </c>
      <c r="P144" s="15" t="str">
        <f>_xlfn.XLOOKUP(TJUL22[[#This Row],[nomdepto]],tdepto[DEPTO],tdepto[CODLUG])</f>
        <v>01.83</v>
      </c>
    </row>
    <row r="145" spans="1:16" hidden="1">
      <c r="A145" s="65" t="s">
        <v>3464</v>
      </c>
      <c r="B145" s="65" t="str">
        <f t="shared" si="2"/>
        <v>2.1.2.2.0540228023772</v>
      </c>
      <c r="C145" s="65" t="s">
        <v>3369</v>
      </c>
      <c r="D145" s="65" t="s">
        <v>3394</v>
      </c>
      <c r="E145" s="65" t="s">
        <v>3413</v>
      </c>
      <c r="F145" s="65" t="s">
        <v>1101</v>
      </c>
      <c r="G145" s="65" t="str">
        <f>_xlfn.XLOOKUP(TJUL22[[#This Row],[CODIGO]],Tabla5[codigo],Tabla5[Lugar Funciones])</f>
        <v>MINISTERIO DE CULTURA</v>
      </c>
      <c r="H145" s="65" t="str">
        <f>_xlfn.XLOOKUP(TJUL22[[#This Row],[CODIGO]],Tabla5[codigo],Tabla5[SEGÚN JULIO],_xlfn.XLOOKUP(TJUL22[[#This Row],[cargo]],Tabla19[CARGO],Tabla19[CATEGORIA]))</f>
        <v>PERSONAL DE VIGILANCIA</v>
      </c>
      <c r="I145" s="43">
        <v>10000</v>
      </c>
      <c r="J145" s="46">
        <v>0</v>
      </c>
      <c r="K145" s="44">
        <v>0</v>
      </c>
      <c r="L145" s="44">
        <v>0</v>
      </c>
      <c r="M145" s="43">
        <v>0</v>
      </c>
      <c r="N145" s="43">
        <v>10000</v>
      </c>
      <c r="O145" s="65" t="str">
        <f>LEFT(_xlfn.XLOOKUP(TJUL22[[#This Row],[CODIGO]],Tabla5[codigo],Tabla5[Genero]),1)</f>
        <v>M</v>
      </c>
      <c r="P145" s="15" t="str">
        <f>_xlfn.XLOOKUP(TJUL22[[#This Row],[nomdepto]],tdepto[DEPTO],tdepto[CODLUG])</f>
        <v>01.83</v>
      </c>
    </row>
    <row r="146" spans="1:16" hidden="1">
      <c r="A146" s="65" t="s">
        <v>3464</v>
      </c>
      <c r="B146" s="65" t="str">
        <f t="shared" si="2"/>
        <v>2.1.2.2.0505200086782</v>
      </c>
      <c r="C146" s="65" t="s">
        <v>3369</v>
      </c>
      <c r="D146" s="65" t="s">
        <v>3180</v>
      </c>
      <c r="E146" s="65" t="s">
        <v>1871</v>
      </c>
      <c r="F146" s="65" t="s">
        <v>1101</v>
      </c>
      <c r="G146" s="65" t="str">
        <f>_xlfn.XLOOKUP(TJUL22[[#This Row],[CODIGO]],Tabla5[codigo],Tabla5[Lugar Funciones])</f>
        <v>MINISTERIO DE CULTURA</v>
      </c>
      <c r="H146" s="65" t="str">
        <f>_xlfn.XLOOKUP(TJUL22[[#This Row],[CODIGO]],Tabla5[codigo],Tabla5[SEGÚN JULIO],_xlfn.XLOOKUP(TJUL22[[#This Row],[cargo]],Tabla19[CARGO],Tabla19[CATEGORIA]))</f>
        <v>PERSONAL DE VIGILANCIA</v>
      </c>
      <c r="I146" s="43">
        <v>10000</v>
      </c>
      <c r="J146" s="46">
        <v>0</v>
      </c>
      <c r="K146" s="44">
        <v>0</v>
      </c>
      <c r="L146" s="44">
        <v>0</v>
      </c>
      <c r="M146" s="43">
        <v>0</v>
      </c>
      <c r="N146" s="43">
        <v>10000</v>
      </c>
      <c r="O146" s="65" t="str">
        <f>LEFT(_xlfn.XLOOKUP(TJUL22[[#This Row],[CODIGO]],Tabla5[codigo],Tabla5[Genero]),1)</f>
        <v>M</v>
      </c>
      <c r="P146" s="15" t="str">
        <f>_xlfn.XLOOKUP(TJUL22[[#This Row],[nomdepto]],tdepto[DEPTO],tdepto[CODLUG])</f>
        <v>01.83</v>
      </c>
    </row>
    <row r="147" spans="1:16" hidden="1">
      <c r="A147" s="65" t="s">
        <v>3464</v>
      </c>
      <c r="B147" s="65" t="str">
        <f t="shared" si="2"/>
        <v>2.1.2.2.0501100349081</v>
      </c>
      <c r="C147" s="65" t="s">
        <v>3369</v>
      </c>
      <c r="D147" s="65" t="s">
        <v>3182</v>
      </c>
      <c r="E147" s="65" t="s">
        <v>1717</v>
      </c>
      <c r="F147" s="65" t="s">
        <v>1101</v>
      </c>
      <c r="G147" s="65" t="str">
        <f>_xlfn.XLOOKUP(TJUL22[[#This Row],[CODIGO]],Tabla5[codigo],Tabla5[Lugar Funciones])</f>
        <v>MINISTERIO DE CULTURA</v>
      </c>
      <c r="H147" s="65" t="str">
        <f>_xlfn.XLOOKUP(TJUL22[[#This Row],[CODIGO]],Tabla5[codigo],Tabla5[SEGÚN JULIO],_xlfn.XLOOKUP(TJUL22[[#This Row],[cargo]],Tabla19[CARGO],Tabla19[CATEGORIA]))</f>
        <v>PERSONAL DE VIGILANCIA</v>
      </c>
      <c r="I147" s="43">
        <v>10000</v>
      </c>
      <c r="J147" s="46">
        <v>0</v>
      </c>
      <c r="K147" s="44">
        <v>0</v>
      </c>
      <c r="L147" s="44">
        <v>0</v>
      </c>
      <c r="M147" s="43">
        <v>0</v>
      </c>
      <c r="N147" s="43">
        <v>10000</v>
      </c>
      <c r="O147" s="65" t="str">
        <f>LEFT(_xlfn.XLOOKUP(TJUL22[[#This Row],[CODIGO]],Tabla5[codigo],Tabla5[Genero]),1)</f>
        <v>M</v>
      </c>
      <c r="P147" s="15" t="str">
        <f>_xlfn.XLOOKUP(TJUL22[[#This Row],[nomdepto]],tdepto[DEPTO],tdepto[CODLUG])</f>
        <v>01.83</v>
      </c>
    </row>
    <row r="148" spans="1:16" hidden="1">
      <c r="A148" s="65" t="s">
        <v>3464</v>
      </c>
      <c r="B148" s="65" t="str">
        <f t="shared" si="2"/>
        <v>2.1.2.2.0502200282503</v>
      </c>
      <c r="C148" s="65" t="s">
        <v>3369</v>
      </c>
      <c r="D148" s="65" t="s">
        <v>3184</v>
      </c>
      <c r="E148" s="65" t="s">
        <v>2036</v>
      </c>
      <c r="F148" s="65" t="s">
        <v>1101</v>
      </c>
      <c r="G148" s="65" t="str">
        <f>_xlfn.XLOOKUP(TJUL22[[#This Row],[CODIGO]],Tabla5[codigo],Tabla5[Lugar Funciones])</f>
        <v>MINISTERIO DE CULTURA</v>
      </c>
      <c r="H148" s="65" t="str">
        <f>_xlfn.XLOOKUP(TJUL22[[#This Row],[CODIGO]],Tabla5[codigo],Tabla5[SEGÚN JULIO],_xlfn.XLOOKUP(TJUL22[[#This Row],[cargo]],Tabla19[CARGO],Tabla19[CATEGORIA]))</f>
        <v>PERSONAL DE VIGILANCIA</v>
      </c>
      <c r="I148" s="43">
        <v>10000</v>
      </c>
      <c r="J148" s="44">
        <v>0</v>
      </c>
      <c r="K148" s="44">
        <v>0</v>
      </c>
      <c r="L148" s="44">
        <v>0</v>
      </c>
      <c r="M148" s="43">
        <v>0</v>
      </c>
      <c r="N148" s="43">
        <v>10000</v>
      </c>
      <c r="O148" s="65" t="str">
        <f>LEFT(_xlfn.XLOOKUP(TJUL22[[#This Row],[CODIGO]],Tabla5[codigo],Tabla5[Genero]),1)</f>
        <v>M</v>
      </c>
      <c r="P148" s="15" t="str">
        <f>_xlfn.XLOOKUP(TJUL22[[#This Row],[nomdepto]],tdepto[DEPTO],tdepto[CODLUG])</f>
        <v>01.83</v>
      </c>
    </row>
    <row r="149" spans="1:16" hidden="1">
      <c r="A149" s="65" t="s">
        <v>3464</v>
      </c>
      <c r="B149" s="65" t="str">
        <f t="shared" si="2"/>
        <v>2.1.2.2.0507800142320</v>
      </c>
      <c r="C149" s="65" t="s">
        <v>3369</v>
      </c>
      <c r="D149" s="65" t="s">
        <v>3185</v>
      </c>
      <c r="E149" s="65" t="s">
        <v>1873</v>
      </c>
      <c r="F149" s="65" t="s">
        <v>1101</v>
      </c>
      <c r="G149" s="65" t="str">
        <f>_xlfn.XLOOKUP(TJUL22[[#This Row],[CODIGO]],Tabla5[codigo],Tabla5[Lugar Funciones])</f>
        <v>MINISTERIO DE CULTURA</v>
      </c>
      <c r="H149" s="65" t="str">
        <f>_xlfn.XLOOKUP(TJUL22[[#This Row],[CODIGO]],Tabla5[codigo],Tabla5[SEGÚN JULIO],_xlfn.XLOOKUP(TJUL22[[#This Row],[cargo]],Tabla19[CARGO],Tabla19[CATEGORIA]))</f>
        <v>PERSONAL DE VIGILANCIA</v>
      </c>
      <c r="I149" s="43">
        <v>10000</v>
      </c>
      <c r="J149" s="44">
        <v>0</v>
      </c>
      <c r="K149" s="44">
        <v>0</v>
      </c>
      <c r="L149" s="44">
        <v>0</v>
      </c>
      <c r="M149" s="43">
        <v>0</v>
      </c>
      <c r="N149" s="43">
        <v>10000</v>
      </c>
      <c r="O149" s="65" t="str">
        <f>LEFT(_xlfn.XLOOKUP(TJUL22[[#This Row],[CODIGO]],Tabla5[codigo],Tabla5[Genero]),1)</f>
        <v>M</v>
      </c>
      <c r="P149" s="15" t="str">
        <f>_xlfn.XLOOKUP(TJUL22[[#This Row],[nomdepto]],tdepto[DEPTO],tdepto[CODLUG])</f>
        <v>01.83</v>
      </c>
    </row>
    <row r="150" spans="1:16" hidden="1">
      <c r="A150" s="65" t="s">
        <v>3464</v>
      </c>
      <c r="B150" s="65" t="str">
        <f t="shared" si="2"/>
        <v>2.1.2.2.0501600210213</v>
      </c>
      <c r="C150" s="65" t="s">
        <v>3369</v>
      </c>
      <c r="D150" s="65" t="s">
        <v>3187</v>
      </c>
      <c r="E150" s="65" t="s">
        <v>1852</v>
      </c>
      <c r="F150" s="65" t="s">
        <v>1101</v>
      </c>
      <c r="G150" s="65" t="str">
        <f>_xlfn.XLOOKUP(TJUL22[[#This Row],[CODIGO]],Tabla5[codigo],Tabla5[Lugar Funciones])</f>
        <v>MINISTERIO DE CULTURA</v>
      </c>
      <c r="H150" s="65" t="str">
        <f>_xlfn.XLOOKUP(TJUL22[[#This Row],[CODIGO]],Tabla5[codigo],Tabla5[SEGÚN JULIO],_xlfn.XLOOKUP(TJUL22[[#This Row],[cargo]],Tabla19[CARGO],Tabla19[CATEGORIA]))</f>
        <v>PERSONAL DE VIGILANCIA</v>
      </c>
      <c r="I150" s="43">
        <v>10000</v>
      </c>
      <c r="J150" s="44">
        <v>0</v>
      </c>
      <c r="K150" s="44">
        <v>0</v>
      </c>
      <c r="L150" s="44">
        <v>0</v>
      </c>
      <c r="M150" s="43">
        <v>0</v>
      </c>
      <c r="N150" s="43">
        <v>10000</v>
      </c>
      <c r="O150" s="65" t="str">
        <f>LEFT(_xlfn.XLOOKUP(TJUL22[[#This Row],[CODIGO]],Tabla5[codigo],Tabla5[Genero]),1)</f>
        <v>M</v>
      </c>
      <c r="P150" s="15" t="str">
        <f>_xlfn.XLOOKUP(TJUL22[[#This Row],[nomdepto]],tdepto[DEPTO],tdepto[CODLUG])</f>
        <v>01.83</v>
      </c>
    </row>
    <row r="151" spans="1:16" hidden="1">
      <c r="A151" s="65" t="s">
        <v>3464</v>
      </c>
      <c r="B151" s="65" t="str">
        <f t="shared" si="2"/>
        <v>2.1.2.2.0500110395530</v>
      </c>
      <c r="C151" s="65" t="s">
        <v>3369</v>
      </c>
      <c r="D151" s="65" t="s">
        <v>3188</v>
      </c>
      <c r="E151" s="65" t="s">
        <v>1155</v>
      </c>
      <c r="F151" s="65" t="s">
        <v>1101</v>
      </c>
      <c r="G151" s="65" t="str">
        <f>_xlfn.XLOOKUP(TJUL22[[#This Row],[CODIGO]],Tabla5[codigo],Tabla5[Lugar Funciones])</f>
        <v>MINISTERIO DE CULTURA</v>
      </c>
      <c r="H151" s="65" t="str">
        <f>_xlfn.XLOOKUP(TJUL22[[#This Row],[CODIGO]],Tabla5[codigo],Tabla5[SEGÚN JULIO],_xlfn.XLOOKUP(TJUL22[[#This Row],[cargo]],Tabla19[CARGO],Tabla19[CATEGORIA]))</f>
        <v>PERSONAL DE VIGILANCIA</v>
      </c>
      <c r="I151" s="43">
        <v>10000</v>
      </c>
      <c r="J151" s="44">
        <v>0</v>
      </c>
      <c r="K151" s="44">
        <v>0</v>
      </c>
      <c r="L151" s="44">
        <v>0</v>
      </c>
      <c r="M151" s="43">
        <v>0</v>
      </c>
      <c r="N151" s="43">
        <v>10000</v>
      </c>
      <c r="O151" s="65" t="str">
        <f>LEFT(_xlfn.XLOOKUP(TJUL22[[#This Row],[CODIGO]],Tabla5[codigo],Tabla5[Genero]),1)</f>
        <v>F</v>
      </c>
      <c r="P151" s="15" t="str">
        <f>_xlfn.XLOOKUP(TJUL22[[#This Row],[nomdepto]],tdepto[DEPTO],tdepto[CODLUG])</f>
        <v>01.83</v>
      </c>
    </row>
    <row r="152" spans="1:16" hidden="1">
      <c r="A152" s="65" t="s">
        <v>3464</v>
      </c>
      <c r="B152" s="65" t="str">
        <f t="shared" si="2"/>
        <v>2.1.2.2.0540226787105</v>
      </c>
      <c r="C152" s="65" t="s">
        <v>3369</v>
      </c>
      <c r="D152" s="65" t="s">
        <v>3189</v>
      </c>
      <c r="E152" s="65" t="s">
        <v>1916</v>
      </c>
      <c r="F152" s="65" t="s">
        <v>1101</v>
      </c>
      <c r="G152" s="65" t="str">
        <f>_xlfn.XLOOKUP(TJUL22[[#This Row],[CODIGO]],Tabla5[codigo],Tabla5[Lugar Funciones])</f>
        <v>MINISTERIO DE CULTURA</v>
      </c>
      <c r="H152" s="65" t="str">
        <f>_xlfn.XLOOKUP(TJUL22[[#This Row],[CODIGO]],Tabla5[codigo],Tabla5[SEGÚN JULIO],_xlfn.XLOOKUP(TJUL22[[#This Row],[cargo]],Tabla19[CARGO],Tabla19[CATEGORIA]))</f>
        <v>PERSONAL DE VIGILANCIA</v>
      </c>
      <c r="I152" s="43">
        <v>10000</v>
      </c>
      <c r="J152" s="46">
        <v>0</v>
      </c>
      <c r="K152" s="44">
        <v>0</v>
      </c>
      <c r="L152" s="44">
        <v>0</v>
      </c>
      <c r="M152" s="43">
        <v>0</v>
      </c>
      <c r="N152" s="43">
        <v>10000</v>
      </c>
      <c r="O152" s="65" t="str">
        <f>LEFT(_xlfn.XLOOKUP(TJUL22[[#This Row],[CODIGO]],Tabla5[codigo],Tabla5[Genero]),1)</f>
        <v>F</v>
      </c>
      <c r="P152" s="15" t="str">
        <f>_xlfn.XLOOKUP(TJUL22[[#This Row],[nomdepto]],tdepto[DEPTO],tdepto[CODLUG])</f>
        <v>01.83</v>
      </c>
    </row>
    <row r="153" spans="1:16" hidden="1">
      <c r="A153" s="65" t="s">
        <v>3464</v>
      </c>
      <c r="B153" s="65" t="str">
        <f t="shared" si="2"/>
        <v>2.1.2.2.0508300048058</v>
      </c>
      <c r="C153" s="65" t="s">
        <v>3369</v>
      </c>
      <c r="D153" s="65" t="s">
        <v>3191</v>
      </c>
      <c r="E153" s="65" t="s">
        <v>1983</v>
      </c>
      <c r="F153" s="65" t="s">
        <v>1101</v>
      </c>
      <c r="G153" s="65" t="str">
        <f>_xlfn.XLOOKUP(TJUL22[[#This Row],[CODIGO]],Tabla5[codigo],Tabla5[Lugar Funciones])</f>
        <v>MINISTERIO DE CULTURA</v>
      </c>
      <c r="H153" s="65" t="str">
        <f>_xlfn.XLOOKUP(TJUL22[[#This Row],[CODIGO]],Tabla5[codigo],Tabla5[SEGÚN JULIO],_xlfn.XLOOKUP(TJUL22[[#This Row],[cargo]],Tabla19[CARGO],Tabla19[CATEGORIA]))</f>
        <v>PERSONAL DE VIGILANCIA</v>
      </c>
      <c r="I153" s="43">
        <v>10000</v>
      </c>
      <c r="J153" s="46">
        <v>0</v>
      </c>
      <c r="K153" s="44">
        <v>0</v>
      </c>
      <c r="L153" s="44">
        <v>0</v>
      </c>
      <c r="M153" s="43">
        <v>0</v>
      </c>
      <c r="N153" s="43">
        <v>10000</v>
      </c>
      <c r="O153" s="65" t="str">
        <f>LEFT(_xlfn.XLOOKUP(TJUL22[[#This Row],[CODIGO]],Tabla5[codigo],Tabla5[Genero]),1)</f>
        <v>M</v>
      </c>
      <c r="P153" s="15" t="str">
        <f>_xlfn.XLOOKUP(TJUL22[[#This Row],[nomdepto]],tdepto[DEPTO],tdepto[CODLUG])</f>
        <v>01.83</v>
      </c>
    </row>
    <row r="154" spans="1:16" hidden="1">
      <c r="A154" s="65" t="s">
        <v>3464</v>
      </c>
      <c r="B154" s="65" t="str">
        <f t="shared" si="2"/>
        <v>2.1.2.2.0540214134740</v>
      </c>
      <c r="C154" s="65" t="s">
        <v>3369</v>
      </c>
      <c r="D154" s="65" t="s">
        <v>3194</v>
      </c>
      <c r="E154" s="65" t="s">
        <v>1900</v>
      </c>
      <c r="F154" s="65" t="s">
        <v>1101</v>
      </c>
      <c r="G154" s="65" t="str">
        <f>_xlfn.XLOOKUP(TJUL22[[#This Row],[CODIGO]],Tabla5[codigo],Tabla5[Lugar Funciones])</f>
        <v>MINISTERIO DE CULTURA</v>
      </c>
      <c r="H154" s="65" t="str">
        <f>_xlfn.XLOOKUP(TJUL22[[#This Row],[CODIGO]],Tabla5[codigo],Tabla5[SEGÚN JULIO],_xlfn.XLOOKUP(TJUL22[[#This Row],[cargo]],Tabla19[CARGO],Tabla19[CATEGORIA]))</f>
        <v>PERSONAL DE VIGILANCIA</v>
      </c>
      <c r="I154" s="43">
        <v>10000</v>
      </c>
      <c r="J154" s="46">
        <v>0</v>
      </c>
      <c r="K154" s="44">
        <v>0</v>
      </c>
      <c r="L154" s="44">
        <v>0</v>
      </c>
      <c r="M154" s="43">
        <v>0</v>
      </c>
      <c r="N154" s="43">
        <v>10000</v>
      </c>
      <c r="O154" s="65" t="str">
        <f>LEFT(_xlfn.XLOOKUP(TJUL22[[#This Row],[CODIGO]],Tabla5[codigo],Tabla5[Genero]),1)</f>
        <v>M</v>
      </c>
      <c r="P154" s="15" t="str">
        <f>_xlfn.XLOOKUP(TJUL22[[#This Row],[nomdepto]],tdepto[DEPTO],tdepto[CODLUG])</f>
        <v>01.83</v>
      </c>
    </row>
    <row r="155" spans="1:16" hidden="1">
      <c r="A155" s="65" t="s">
        <v>3464</v>
      </c>
      <c r="B155" s="65" t="str">
        <f t="shared" si="2"/>
        <v>2.1.2.2.0540221828078</v>
      </c>
      <c r="C155" s="65" t="s">
        <v>3369</v>
      </c>
      <c r="D155" s="65" t="s">
        <v>3197</v>
      </c>
      <c r="E155" s="65" t="s">
        <v>1156</v>
      </c>
      <c r="F155" s="65" t="s">
        <v>1101</v>
      </c>
      <c r="G155" s="65" t="str">
        <f>_xlfn.XLOOKUP(TJUL22[[#This Row],[CODIGO]],Tabla5[codigo],Tabla5[Lugar Funciones])</f>
        <v>MINISTERIO DE CULTURA</v>
      </c>
      <c r="H155" s="65" t="str">
        <f>_xlfn.XLOOKUP(TJUL22[[#This Row],[CODIGO]],Tabla5[codigo],Tabla5[SEGÚN JULIO],_xlfn.XLOOKUP(TJUL22[[#This Row],[cargo]],Tabla19[CARGO],Tabla19[CATEGORIA]))</f>
        <v>PERSONAL DE VIGILANCIA</v>
      </c>
      <c r="I155" s="43">
        <v>10000</v>
      </c>
      <c r="J155" s="46">
        <v>0</v>
      </c>
      <c r="K155" s="44">
        <v>0</v>
      </c>
      <c r="L155" s="44">
        <v>0</v>
      </c>
      <c r="M155" s="43">
        <v>0</v>
      </c>
      <c r="N155" s="43">
        <v>10000</v>
      </c>
      <c r="O155" s="65" t="str">
        <f>LEFT(_xlfn.XLOOKUP(TJUL22[[#This Row],[CODIGO]],Tabla5[codigo],Tabla5[Genero]),1)</f>
        <v>M</v>
      </c>
      <c r="P155" s="15" t="str">
        <f>_xlfn.XLOOKUP(TJUL22[[#This Row],[nomdepto]],tdepto[DEPTO],tdepto[CODLUG])</f>
        <v>01.83</v>
      </c>
    </row>
    <row r="156" spans="1:16" hidden="1">
      <c r="A156" s="65" t="s">
        <v>3464</v>
      </c>
      <c r="B156" s="65" t="str">
        <f t="shared" si="2"/>
        <v>2.1.2.2.0500117058636</v>
      </c>
      <c r="C156" s="65" t="s">
        <v>3369</v>
      </c>
      <c r="D156" s="65" t="s">
        <v>3200</v>
      </c>
      <c r="E156" s="65" t="s">
        <v>1831</v>
      </c>
      <c r="F156" s="65" t="s">
        <v>1101</v>
      </c>
      <c r="G156" s="65" t="str">
        <f>_xlfn.XLOOKUP(TJUL22[[#This Row],[CODIGO]],Tabla5[codigo],Tabla5[Lugar Funciones])</f>
        <v>MINISTERIO DE CULTURA</v>
      </c>
      <c r="H156" s="65" t="str">
        <f>_xlfn.XLOOKUP(TJUL22[[#This Row],[CODIGO]],Tabla5[codigo],Tabla5[SEGÚN JULIO],_xlfn.XLOOKUP(TJUL22[[#This Row],[cargo]],Tabla19[CARGO],Tabla19[CATEGORIA]))</f>
        <v>PERSONAL DE VIGILANCIA</v>
      </c>
      <c r="I156" s="43">
        <v>10000</v>
      </c>
      <c r="J156" s="46">
        <v>0</v>
      </c>
      <c r="K156" s="44">
        <v>0</v>
      </c>
      <c r="L156" s="44">
        <v>0</v>
      </c>
      <c r="M156" s="43">
        <v>0</v>
      </c>
      <c r="N156" s="43">
        <v>10000</v>
      </c>
      <c r="O156" s="65" t="str">
        <f>LEFT(_xlfn.XLOOKUP(TJUL22[[#This Row],[CODIGO]],Tabla5[codigo],Tabla5[Genero]),1)</f>
        <v>F</v>
      </c>
      <c r="P156" s="15" t="str">
        <f>_xlfn.XLOOKUP(TJUL22[[#This Row],[nomdepto]],tdepto[DEPTO],tdepto[CODLUG])</f>
        <v>01.83</v>
      </c>
    </row>
    <row r="157" spans="1:16" hidden="1">
      <c r="A157" s="65" t="s">
        <v>3464</v>
      </c>
      <c r="B157" s="65" t="str">
        <f t="shared" si="2"/>
        <v>2.1.2.2.0501600116576</v>
      </c>
      <c r="C157" s="65" t="s">
        <v>3369</v>
      </c>
      <c r="D157" s="65" t="s">
        <v>3390</v>
      </c>
      <c r="E157" s="65" t="s">
        <v>3409</v>
      </c>
      <c r="F157" s="65" t="s">
        <v>1101</v>
      </c>
      <c r="G157" s="65" t="str">
        <f>_xlfn.XLOOKUP(TJUL22[[#This Row],[CODIGO]],Tabla5[codigo],Tabla5[Lugar Funciones])</f>
        <v>MINISTERIO DE CULTURA</v>
      </c>
      <c r="H157" s="65" t="str">
        <f>_xlfn.XLOOKUP(TJUL22[[#This Row],[CODIGO]],Tabla5[codigo],Tabla5[SEGÚN JULIO],_xlfn.XLOOKUP(TJUL22[[#This Row],[cargo]],Tabla19[CARGO],Tabla19[CATEGORIA]))</f>
        <v>PERSONAL DE VIGILANCIA</v>
      </c>
      <c r="I157" s="43">
        <v>10000</v>
      </c>
      <c r="J157" s="44">
        <v>0</v>
      </c>
      <c r="K157" s="44">
        <v>0</v>
      </c>
      <c r="L157" s="44">
        <v>0</v>
      </c>
      <c r="M157" s="43">
        <v>0</v>
      </c>
      <c r="N157" s="43">
        <v>10000</v>
      </c>
      <c r="O157" s="65" t="str">
        <f>LEFT(_xlfn.XLOOKUP(TJUL22[[#This Row],[CODIGO]],Tabla5[codigo],Tabla5[Genero]),1)</f>
        <v>M</v>
      </c>
      <c r="P157" s="15" t="str">
        <f>_xlfn.XLOOKUP(TJUL22[[#This Row],[nomdepto]],tdepto[DEPTO],tdepto[CODLUG])</f>
        <v>01.83</v>
      </c>
    </row>
    <row r="158" spans="1:16" hidden="1">
      <c r="A158" s="65" t="s">
        <v>3464</v>
      </c>
      <c r="B158" s="65" t="str">
        <f t="shared" si="2"/>
        <v>2.1.2.2.0540227283567</v>
      </c>
      <c r="C158" s="65" t="s">
        <v>3369</v>
      </c>
      <c r="D158" s="65" t="s">
        <v>3203</v>
      </c>
      <c r="E158" s="65" t="s">
        <v>1722</v>
      </c>
      <c r="F158" s="65" t="s">
        <v>1101</v>
      </c>
      <c r="G158" s="65" t="str">
        <f>_xlfn.XLOOKUP(TJUL22[[#This Row],[CODIGO]],Tabla5[codigo],Tabla5[Lugar Funciones])</f>
        <v>MINISTERIO DE CULTURA</v>
      </c>
      <c r="H158" s="65" t="str">
        <f>_xlfn.XLOOKUP(TJUL22[[#This Row],[CODIGO]],Tabla5[codigo],Tabla5[SEGÚN JULIO],_xlfn.XLOOKUP(TJUL22[[#This Row],[cargo]],Tabla19[CARGO],Tabla19[CATEGORIA]))</f>
        <v>PERSONAL DE VIGILANCIA</v>
      </c>
      <c r="I158" s="43">
        <v>10000</v>
      </c>
      <c r="J158" s="44">
        <v>0</v>
      </c>
      <c r="K158" s="44">
        <v>0</v>
      </c>
      <c r="L158" s="44">
        <v>0</v>
      </c>
      <c r="M158" s="43">
        <v>0</v>
      </c>
      <c r="N158" s="43">
        <v>10000</v>
      </c>
      <c r="O158" s="65" t="str">
        <f>LEFT(_xlfn.XLOOKUP(TJUL22[[#This Row],[CODIGO]],Tabla5[codigo],Tabla5[Genero]),1)</f>
        <v>M</v>
      </c>
      <c r="P158" s="15" t="str">
        <f>_xlfn.XLOOKUP(TJUL22[[#This Row],[nomdepto]],tdepto[DEPTO],tdepto[CODLUG])</f>
        <v>01.83</v>
      </c>
    </row>
    <row r="159" spans="1:16" hidden="1">
      <c r="A159" s="65" t="s">
        <v>3464</v>
      </c>
      <c r="B159" s="65" t="str">
        <f t="shared" si="2"/>
        <v>2.1.2.2.0540223574993</v>
      </c>
      <c r="C159" s="65" t="s">
        <v>3369</v>
      </c>
      <c r="D159" s="65" t="s">
        <v>3205</v>
      </c>
      <c r="E159" s="65" t="s">
        <v>1911</v>
      </c>
      <c r="F159" s="65" t="s">
        <v>1101</v>
      </c>
      <c r="G159" s="65" t="str">
        <f>_xlfn.XLOOKUP(TJUL22[[#This Row],[CODIGO]],Tabla5[codigo],Tabla5[Lugar Funciones])</f>
        <v>MINISTERIO DE CULTURA</v>
      </c>
      <c r="H159" s="65" t="str">
        <f>_xlfn.XLOOKUP(TJUL22[[#This Row],[CODIGO]],Tabla5[codigo],Tabla5[SEGÚN JULIO],_xlfn.XLOOKUP(TJUL22[[#This Row],[cargo]],Tabla19[CARGO],Tabla19[CATEGORIA]))</f>
        <v>PERSONAL DE VIGILANCIA</v>
      </c>
      <c r="I159" s="43">
        <v>10000</v>
      </c>
      <c r="J159" s="44">
        <v>0</v>
      </c>
      <c r="K159" s="44">
        <v>0</v>
      </c>
      <c r="L159" s="44">
        <v>0</v>
      </c>
      <c r="M159" s="43">
        <v>0</v>
      </c>
      <c r="N159" s="43">
        <v>10000</v>
      </c>
      <c r="O159" s="65" t="str">
        <f>LEFT(_xlfn.XLOOKUP(TJUL22[[#This Row],[CODIGO]],Tabla5[codigo],Tabla5[Genero]),1)</f>
        <v>F</v>
      </c>
      <c r="P159" s="15" t="str">
        <f>_xlfn.XLOOKUP(TJUL22[[#This Row],[nomdepto]],tdepto[DEPTO],tdepto[CODLUG])</f>
        <v>01.83</v>
      </c>
    </row>
    <row r="160" spans="1:16" hidden="1">
      <c r="A160" s="65" t="s">
        <v>3464</v>
      </c>
      <c r="B160" s="65" t="str">
        <f t="shared" si="2"/>
        <v>2.1.2.2.0502000176608</v>
      </c>
      <c r="C160" s="65" t="s">
        <v>3369</v>
      </c>
      <c r="D160" s="65" t="s">
        <v>3208</v>
      </c>
      <c r="E160" s="65" t="s">
        <v>1309</v>
      </c>
      <c r="F160" s="65" t="s">
        <v>1101</v>
      </c>
      <c r="G160" s="65" t="str">
        <f>_xlfn.XLOOKUP(TJUL22[[#This Row],[CODIGO]],Tabla5[codigo],Tabla5[Lugar Funciones])</f>
        <v>MINISTERIO DE CULTURA</v>
      </c>
      <c r="H160" s="65" t="str">
        <f>_xlfn.XLOOKUP(TJUL22[[#This Row],[CODIGO]],Tabla5[codigo],Tabla5[SEGÚN JULIO],_xlfn.XLOOKUP(TJUL22[[#This Row],[cargo]],Tabla19[CARGO],Tabla19[CATEGORIA]))</f>
        <v>PERSONAL DE VIGILANCIA</v>
      </c>
      <c r="I160" s="43">
        <v>10000</v>
      </c>
      <c r="J160" s="46">
        <v>0</v>
      </c>
      <c r="K160" s="44">
        <v>0</v>
      </c>
      <c r="L160" s="44">
        <v>0</v>
      </c>
      <c r="M160" s="43">
        <v>0</v>
      </c>
      <c r="N160" s="43">
        <v>10000</v>
      </c>
      <c r="O160" s="65" t="str">
        <f>LEFT(_xlfn.XLOOKUP(TJUL22[[#This Row],[CODIGO]],Tabla5[codigo],Tabla5[Genero]),1)</f>
        <v>M</v>
      </c>
      <c r="P160" s="15" t="str">
        <f>_xlfn.XLOOKUP(TJUL22[[#This Row],[nomdepto]],tdepto[DEPTO],tdepto[CODLUG])</f>
        <v>01.83</v>
      </c>
    </row>
    <row r="161" spans="1:16" hidden="1">
      <c r="A161" s="65" t="s">
        <v>3464</v>
      </c>
      <c r="B161" s="65" t="str">
        <f t="shared" si="2"/>
        <v>2.1.2.2.0540224981742</v>
      </c>
      <c r="C161" s="65" t="s">
        <v>3369</v>
      </c>
      <c r="D161" s="65" t="s">
        <v>3210</v>
      </c>
      <c r="E161" s="65" t="s">
        <v>3209</v>
      </c>
      <c r="F161" s="65" t="s">
        <v>1101</v>
      </c>
      <c r="G161" s="65" t="str">
        <f>_xlfn.XLOOKUP(TJUL22[[#This Row],[CODIGO]],Tabla5[codigo],Tabla5[Lugar Funciones])</f>
        <v>MINISTERIO DE CULTURA</v>
      </c>
      <c r="H161" s="65" t="str">
        <f>_xlfn.XLOOKUP(TJUL22[[#This Row],[CODIGO]],Tabla5[codigo],Tabla5[SEGÚN JULIO],_xlfn.XLOOKUP(TJUL22[[#This Row],[cargo]],Tabla19[CARGO],Tabla19[CATEGORIA]))</f>
        <v>PERSONAL DE VIGILANCIA</v>
      </c>
      <c r="I161" s="43">
        <v>10000</v>
      </c>
      <c r="J161" s="46">
        <v>0</v>
      </c>
      <c r="K161" s="44">
        <v>0</v>
      </c>
      <c r="L161" s="44">
        <v>0</v>
      </c>
      <c r="M161" s="43">
        <v>0</v>
      </c>
      <c r="N161" s="43">
        <v>10000</v>
      </c>
      <c r="O161" s="65" t="str">
        <f>LEFT(_xlfn.XLOOKUP(TJUL22[[#This Row],[CODIGO]],Tabla5[codigo],Tabla5[Genero]),1)</f>
        <v>M</v>
      </c>
      <c r="P161" s="15" t="str">
        <f>_xlfn.XLOOKUP(TJUL22[[#This Row],[nomdepto]],tdepto[DEPTO],tdepto[CODLUG])</f>
        <v>01.83</v>
      </c>
    </row>
    <row r="162" spans="1:16" hidden="1">
      <c r="A162" s="65" t="s">
        <v>3464</v>
      </c>
      <c r="B162" s="65" t="str">
        <f t="shared" si="2"/>
        <v>2.1.2.2.0500112597224</v>
      </c>
      <c r="C162" s="65" t="s">
        <v>3369</v>
      </c>
      <c r="D162" s="65" t="s">
        <v>3213</v>
      </c>
      <c r="E162" s="65" t="s">
        <v>1826</v>
      </c>
      <c r="F162" s="65" t="s">
        <v>1101</v>
      </c>
      <c r="G162" s="65" t="str">
        <f>_xlfn.XLOOKUP(TJUL22[[#This Row],[CODIGO]],Tabla5[codigo],Tabla5[Lugar Funciones])</f>
        <v>MINISTERIO DE CULTURA</v>
      </c>
      <c r="H162" s="65" t="str">
        <f>_xlfn.XLOOKUP(TJUL22[[#This Row],[CODIGO]],Tabla5[codigo],Tabla5[SEGÚN JULIO],_xlfn.XLOOKUP(TJUL22[[#This Row],[cargo]],Tabla19[CARGO],Tabla19[CATEGORIA]))</f>
        <v>PERSONAL DE VIGILANCIA</v>
      </c>
      <c r="I162" s="43">
        <v>10000</v>
      </c>
      <c r="J162" s="46">
        <v>0</v>
      </c>
      <c r="K162" s="44">
        <v>0</v>
      </c>
      <c r="L162" s="44">
        <v>0</v>
      </c>
      <c r="M162" s="43">
        <v>0</v>
      </c>
      <c r="N162" s="43">
        <v>10000</v>
      </c>
      <c r="O162" s="65" t="str">
        <f>LEFT(_xlfn.XLOOKUP(TJUL22[[#This Row],[CODIGO]],Tabla5[codigo],Tabla5[Genero]),1)</f>
        <v>M</v>
      </c>
      <c r="P162" s="15" t="str">
        <f>_xlfn.XLOOKUP(TJUL22[[#This Row],[nomdepto]],tdepto[DEPTO],tdepto[CODLUG])</f>
        <v>01.83</v>
      </c>
    </row>
    <row r="163" spans="1:16" hidden="1">
      <c r="A163" s="65" t="s">
        <v>3464</v>
      </c>
      <c r="B163" s="65" t="str">
        <f t="shared" si="2"/>
        <v>2.1.2.2.0540213536507</v>
      </c>
      <c r="C163" s="65" t="s">
        <v>3369</v>
      </c>
      <c r="D163" s="65" t="s">
        <v>3216</v>
      </c>
      <c r="E163" s="65" t="s">
        <v>1899</v>
      </c>
      <c r="F163" s="65" t="s">
        <v>1101</v>
      </c>
      <c r="G163" s="65" t="str">
        <f>_xlfn.XLOOKUP(TJUL22[[#This Row],[CODIGO]],Tabla5[codigo],Tabla5[Lugar Funciones])</f>
        <v>MINISTERIO DE CULTURA</v>
      </c>
      <c r="H163" s="65" t="str">
        <f>_xlfn.XLOOKUP(TJUL22[[#This Row],[CODIGO]],Tabla5[codigo],Tabla5[SEGÚN JULIO],_xlfn.XLOOKUP(TJUL22[[#This Row],[cargo]],Tabla19[CARGO],Tabla19[CATEGORIA]))</f>
        <v>PERSONAL DE VIGILANCIA</v>
      </c>
      <c r="I163" s="43">
        <v>10000</v>
      </c>
      <c r="J163" s="44">
        <v>0</v>
      </c>
      <c r="K163" s="44">
        <v>0</v>
      </c>
      <c r="L163" s="44">
        <v>0</v>
      </c>
      <c r="M163" s="43">
        <v>0</v>
      </c>
      <c r="N163" s="43">
        <v>10000</v>
      </c>
      <c r="O163" s="65" t="str">
        <f>LEFT(_xlfn.XLOOKUP(TJUL22[[#This Row],[CODIGO]],Tabla5[codigo],Tabla5[Genero]),1)</f>
        <v>M</v>
      </c>
      <c r="P163" s="15" t="str">
        <f>_xlfn.XLOOKUP(TJUL22[[#This Row],[nomdepto]],tdepto[DEPTO],tdepto[CODLUG])</f>
        <v>01.83</v>
      </c>
    </row>
    <row r="164" spans="1:16" hidden="1">
      <c r="A164" s="65" t="s">
        <v>3464</v>
      </c>
      <c r="B164" s="65" t="str">
        <f t="shared" si="2"/>
        <v>2.1.2.2.0522500595487</v>
      </c>
      <c r="C164" s="65" t="s">
        <v>3369</v>
      </c>
      <c r="D164" s="65" t="s">
        <v>3217</v>
      </c>
      <c r="E164" s="65" t="s">
        <v>1892</v>
      </c>
      <c r="F164" s="65" t="s">
        <v>1101</v>
      </c>
      <c r="G164" s="65" t="str">
        <f>_xlfn.XLOOKUP(TJUL22[[#This Row],[CODIGO]],Tabla5[codigo],Tabla5[Lugar Funciones])</f>
        <v>MINISTERIO DE CULTURA</v>
      </c>
      <c r="H164" s="65" t="str">
        <f>_xlfn.XLOOKUP(TJUL22[[#This Row],[CODIGO]],Tabla5[codigo],Tabla5[SEGÚN JULIO],_xlfn.XLOOKUP(TJUL22[[#This Row],[cargo]],Tabla19[CARGO],Tabla19[CATEGORIA]))</f>
        <v>PERSONAL DE VIGILANCIA</v>
      </c>
      <c r="I164" s="43">
        <v>10000</v>
      </c>
      <c r="J164" s="46">
        <v>0</v>
      </c>
      <c r="K164" s="44">
        <v>0</v>
      </c>
      <c r="L164" s="44">
        <v>0</v>
      </c>
      <c r="M164" s="43">
        <v>0</v>
      </c>
      <c r="N164" s="43">
        <v>10000</v>
      </c>
      <c r="O164" s="65" t="str">
        <f>LEFT(_xlfn.XLOOKUP(TJUL22[[#This Row],[CODIGO]],Tabla5[codigo],Tabla5[Genero]),1)</f>
        <v>M</v>
      </c>
      <c r="P164" s="15" t="str">
        <f>_xlfn.XLOOKUP(TJUL22[[#This Row],[nomdepto]],tdepto[DEPTO],tdepto[CODLUG])</f>
        <v>01.83</v>
      </c>
    </row>
    <row r="165" spans="1:16" hidden="1">
      <c r="A165" s="65" t="s">
        <v>3464</v>
      </c>
      <c r="B165" s="65" t="str">
        <f t="shared" si="2"/>
        <v>2.1.2.2.0508400153477</v>
      </c>
      <c r="C165" s="65" t="s">
        <v>3369</v>
      </c>
      <c r="D165" s="65" t="s">
        <v>3218</v>
      </c>
      <c r="E165" s="65" t="s">
        <v>1190</v>
      </c>
      <c r="F165" s="65" t="s">
        <v>1101</v>
      </c>
      <c r="G165" s="65" t="str">
        <f>_xlfn.XLOOKUP(TJUL22[[#This Row],[CODIGO]],Tabla5[codigo],Tabla5[Lugar Funciones])</f>
        <v>MINISTERIO DE CULTURA</v>
      </c>
      <c r="H165" s="65" t="str">
        <f>_xlfn.XLOOKUP(TJUL22[[#This Row],[CODIGO]],Tabla5[codigo],Tabla5[SEGÚN JULIO],_xlfn.XLOOKUP(TJUL22[[#This Row],[cargo]],Tabla19[CARGO],Tabla19[CATEGORIA]))</f>
        <v>PERSONAL DE VIGILANCIA</v>
      </c>
      <c r="I165" s="43">
        <v>10000</v>
      </c>
      <c r="J165" s="46">
        <v>0</v>
      </c>
      <c r="K165" s="44">
        <v>0</v>
      </c>
      <c r="L165" s="44">
        <v>0</v>
      </c>
      <c r="M165" s="43">
        <v>0</v>
      </c>
      <c r="N165" s="43">
        <v>10000</v>
      </c>
      <c r="O165" s="65" t="str">
        <f>LEFT(_xlfn.XLOOKUP(TJUL22[[#This Row],[CODIGO]],Tabla5[codigo],Tabla5[Genero]),1)</f>
        <v>M</v>
      </c>
      <c r="P165" s="15" t="str">
        <f>_xlfn.XLOOKUP(TJUL22[[#This Row],[nomdepto]],tdepto[DEPTO],tdepto[CODLUG])</f>
        <v>01.83</v>
      </c>
    </row>
    <row r="166" spans="1:16" hidden="1">
      <c r="A166" s="65" t="s">
        <v>3464</v>
      </c>
      <c r="B166" s="65" t="str">
        <f t="shared" si="2"/>
        <v>2.1.2.2.0500116439308</v>
      </c>
      <c r="C166" s="65" t="s">
        <v>3369</v>
      </c>
      <c r="D166" s="65" t="s">
        <v>3219</v>
      </c>
      <c r="E166" s="65" t="s">
        <v>1830</v>
      </c>
      <c r="F166" s="65" t="s">
        <v>1101</v>
      </c>
      <c r="G166" s="65" t="str">
        <f>_xlfn.XLOOKUP(TJUL22[[#This Row],[CODIGO]],Tabla5[codigo],Tabla5[Lugar Funciones])</f>
        <v>MINISTERIO DE CULTURA</v>
      </c>
      <c r="H166" s="65" t="str">
        <f>_xlfn.XLOOKUP(TJUL22[[#This Row],[CODIGO]],Tabla5[codigo],Tabla5[SEGÚN JULIO],_xlfn.XLOOKUP(TJUL22[[#This Row],[cargo]],Tabla19[CARGO],Tabla19[CATEGORIA]))</f>
        <v>PERSONAL DE VIGILANCIA</v>
      </c>
      <c r="I166" s="43">
        <v>10000</v>
      </c>
      <c r="J166" s="46">
        <v>0</v>
      </c>
      <c r="K166" s="44">
        <v>0</v>
      </c>
      <c r="L166" s="44">
        <v>0</v>
      </c>
      <c r="M166" s="43">
        <v>0</v>
      </c>
      <c r="N166" s="43">
        <v>10000</v>
      </c>
      <c r="O166" s="65" t="str">
        <f>LEFT(_xlfn.XLOOKUP(TJUL22[[#This Row],[CODIGO]],Tabla5[codigo],Tabla5[Genero]),1)</f>
        <v>M</v>
      </c>
      <c r="P166" s="15" t="str">
        <f>_xlfn.XLOOKUP(TJUL22[[#This Row],[nomdepto]],tdepto[DEPTO],tdepto[CODLUG])</f>
        <v>01.83</v>
      </c>
    </row>
    <row r="167" spans="1:16" hidden="1">
      <c r="A167" s="65" t="s">
        <v>3464</v>
      </c>
      <c r="B167" s="65" t="str">
        <f t="shared" si="2"/>
        <v>2.1.2.2.0502000129185</v>
      </c>
      <c r="C167" s="65" t="s">
        <v>3369</v>
      </c>
      <c r="D167" s="65" t="s">
        <v>3221</v>
      </c>
      <c r="E167" s="65" t="s">
        <v>1859</v>
      </c>
      <c r="F167" s="65" t="s">
        <v>1101</v>
      </c>
      <c r="G167" s="65" t="str">
        <f>_xlfn.XLOOKUP(TJUL22[[#This Row],[CODIGO]],Tabla5[codigo],Tabla5[Lugar Funciones])</f>
        <v>MINISTERIO DE CULTURA</v>
      </c>
      <c r="H167" s="65" t="str">
        <f>_xlfn.XLOOKUP(TJUL22[[#This Row],[CODIGO]],Tabla5[codigo],Tabla5[SEGÚN JULIO],_xlfn.XLOOKUP(TJUL22[[#This Row],[cargo]],Tabla19[CARGO],Tabla19[CATEGORIA]))</f>
        <v>PERSONAL DE VIGILANCIA</v>
      </c>
      <c r="I167" s="43">
        <v>10000</v>
      </c>
      <c r="J167" s="44">
        <v>0</v>
      </c>
      <c r="K167" s="44">
        <v>0</v>
      </c>
      <c r="L167" s="44">
        <v>0</v>
      </c>
      <c r="M167" s="43">
        <v>0</v>
      </c>
      <c r="N167" s="43">
        <v>10000</v>
      </c>
      <c r="O167" s="65" t="str">
        <f>LEFT(_xlfn.XLOOKUP(TJUL22[[#This Row],[CODIGO]],Tabla5[codigo],Tabla5[Genero]),1)</f>
        <v>M</v>
      </c>
      <c r="P167" s="15" t="str">
        <f>_xlfn.XLOOKUP(TJUL22[[#This Row],[nomdepto]],tdepto[DEPTO],tdepto[CODLUG])</f>
        <v>01.83</v>
      </c>
    </row>
    <row r="168" spans="1:16" hidden="1">
      <c r="A168" s="65" t="s">
        <v>3464</v>
      </c>
      <c r="B168" s="65" t="str">
        <f t="shared" si="2"/>
        <v>2.1.2.2.0500117515585</v>
      </c>
      <c r="C168" s="65" t="s">
        <v>3369</v>
      </c>
      <c r="D168" s="65" t="s">
        <v>3222</v>
      </c>
      <c r="E168" s="65" t="s">
        <v>1360</v>
      </c>
      <c r="F168" s="65" t="s">
        <v>1101</v>
      </c>
      <c r="G168" s="65" t="str">
        <f>_xlfn.XLOOKUP(TJUL22[[#This Row],[CODIGO]],Tabla5[codigo],Tabla5[Lugar Funciones])</f>
        <v>MINISTERIO DE CULTURA</v>
      </c>
      <c r="H168" s="65" t="str">
        <f>_xlfn.XLOOKUP(TJUL22[[#This Row],[CODIGO]],Tabla5[codigo],Tabla5[SEGÚN JULIO],_xlfn.XLOOKUP(TJUL22[[#This Row],[cargo]],Tabla19[CARGO],Tabla19[CATEGORIA]))</f>
        <v>PERSONAL DE VIGILANCIA</v>
      </c>
      <c r="I168" s="43">
        <v>10000</v>
      </c>
      <c r="J168" s="44">
        <v>0</v>
      </c>
      <c r="K168" s="44">
        <v>0</v>
      </c>
      <c r="L168" s="44">
        <v>0</v>
      </c>
      <c r="M168" s="43">
        <v>0</v>
      </c>
      <c r="N168" s="43">
        <v>10000</v>
      </c>
      <c r="O168" s="65" t="str">
        <f>LEFT(_xlfn.XLOOKUP(TJUL22[[#This Row],[CODIGO]],Tabla5[codigo],Tabla5[Genero]),1)</f>
        <v>M</v>
      </c>
      <c r="P168" s="15" t="str">
        <f>_xlfn.XLOOKUP(TJUL22[[#This Row],[nomdepto]],tdepto[DEPTO],tdepto[CODLUG])</f>
        <v>01.83</v>
      </c>
    </row>
    <row r="169" spans="1:16" hidden="1">
      <c r="A169" s="65" t="s">
        <v>3464</v>
      </c>
      <c r="B169" s="65" t="str">
        <f t="shared" si="2"/>
        <v>2.1.2.2.0501001173838</v>
      </c>
      <c r="C169" s="65" t="s">
        <v>3369</v>
      </c>
      <c r="D169" s="65" t="s">
        <v>3223</v>
      </c>
      <c r="E169" s="65" t="s">
        <v>1844</v>
      </c>
      <c r="F169" s="65" t="s">
        <v>1101</v>
      </c>
      <c r="G169" s="65" t="str">
        <f>_xlfn.XLOOKUP(TJUL22[[#This Row],[CODIGO]],Tabla5[codigo],Tabla5[Lugar Funciones])</f>
        <v>MINISTERIO DE CULTURA</v>
      </c>
      <c r="H169" s="65" t="str">
        <f>_xlfn.XLOOKUP(TJUL22[[#This Row],[CODIGO]],Tabla5[codigo],Tabla5[SEGÚN JULIO],_xlfn.XLOOKUP(TJUL22[[#This Row],[cargo]],Tabla19[CARGO],Tabla19[CATEGORIA]))</f>
        <v>PERSONAL DE VIGILANCIA</v>
      </c>
      <c r="I169" s="43">
        <v>10000</v>
      </c>
      <c r="J169" s="46">
        <v>0</v>
      </c>
      <c r="K169" s="44">
        <v>0</v>
      </c>
      <c r="L169" s="44">
        <v>0</v>
      </c>
      <c r="M169" s="43">
        <v>0</v>
      </c>
      <c r="N169" s="43">
        <v>10000</v>
      </c>
      <c r="O169" s="65" t="str">
        <f>LEFT(_xlfn.XLOOKUP(TJUL22[[#This Row],[CODIGO]],Tabla5[codigo],Tabla5[Genero]),1)</f>
        <v>M</v>
      </c>
      <c r="P169" s="15" t="str">
        <f>_xlfn.XLOOKUP(TJUL22[[#This Row],[nomdepto]],tdepto[DEPTO],tdepto[CODLUG])</f>
        <v>01.83</v>
      </c>
    </row>
    <row r="170" spans="1:16" hidden="1">
      <c r="A170" s="65" t="s">
        <v>3464</v>
      </c>
      <c r="B170" s="65" t="str">
        <f t="shared" si="2"/>
        <v>2.1.2.2.0507600224740</v>
      </c>
      <c r="C170" s="65" t="s">
        <v>3369</v>
      </c>
      <c r="D170" s="65" t="s">
        <v>3225</v>
      </c>
      <c r="E170" s="65" t="s">
        <v>3469</v>
      </c>
      <c r="F170" s="65" t="s">
        <v>1101</v>
      </c>
      <c r="G170" s="65" t="str">
        <f>_xlfn.XLOOKUP(TJUL22[[#This Row],[CODIGO]],Tabla5[codigo],Tabla5[Lugar Funciones])</f>
        <v>MINISTERIO DE CULTURA</v>
      </c>
      <c r="H170" s="65" t="str">
        <f>_xlfn.XLOOKUP(TJUL22[[#This Row],[CODIGO]],Tabla5[codigo],Tabla5[SEGÚN JULIO],_xlfn.XLOOKUP(TJUL22[[#This Row],[cargo]],Tabla19[CARGO],Tabla19[CATEGORIA]))</f>
        <v>PERSONAL DE VIGILANCIA</v>
      </c>
      <c r="I170" s="43">
        <v>10000</v>
      </c>
      <c r="J170" s="46">
        <v>0</v>
      </c>
      <c r="K170" s="44">
        <v>0</v>
      </c>
      <c r="L170" s="44">
        <v>0</v>
      </c>
      <c r="M170" s="43">
        <v>0</v>
      </c>
      <c r="N170" s="43">
        <v>10000</v>
      </c>
      <c r="O170" s="65" t="str">
        <f>LEFT(_xlfn.XLOOKUP(TJUL22[[#This Row],[CODIGO]],Tabla5[codigo],Tabla5[Genero]),1)</f>
        <v>M</v>
      </c>
      <c r="P170" s="15" t="str">
        <f>_xlfn.XLOOKUP(TJUL22[[#This Row],[nomdepto]],tdepto[DEPTO],tdepto[CODLUG])</f>
        <v>01.83</v>
      </c>
    </row>
    <row r="171" spans="1:16" hidden="1">
      <c r="A171" s="65" t="s">
        <v>3464</v>
      </c>
      <c r="B171" s="65" t="str">
        <f t="shared" si="2"/>
        <v>2.1.2.2.0508300037127</v>
      </c>
      <c r="C171" s="65" t="s">
        <v>3369</v>
      </c>
      <c r="D171" s="65" t="s">
        <v>3226</v>
      </c>
      <c r="E171" s="65" t="s">
        <v>1651</v>
      </c>
      <c r="F171" s="65" t="s">
        <v>1101</v>
      </c>
      <c r="G171" s="65" t="str">
        <f>_xlfn.XLOOKUP(TJUL22[[#This Row],[CODIGO]],Tabla5[codigo],Tabla5[Lugar Funciones])</f>
        <v>MINISTERIO DE CULTURA</v>
      </c>
      <c r="H171" s="65" t="str">
        <f>_xlfn.XLOOKUP(TJUL22[[#This Row],[CODIGO]],Tabla5[codigo],Tabla5[SEGÚN JULIO],_xlfn.XLOOKUP(TJUL22[[#This Row],[cargo]],Tabla19[CARGO],Tabla19[CATEGORIA]))</f>
        <v>PERSONAL DE VIGILANCIA</v>
      </c>
      <c r="I171" s="43">
        <v>10000</v>
      </c>
      <c r="J171" s="44">
        <v>0</v>
      </c>
      <c r="K171" s="44">
        <v>0</v>
      </c>
      <c r="L171" s="44">
        <v>0</v>
      </c>
      <c r="M171" s="43">
        <v>0</v>
      </c>
      <c r="N171" s="43">
        <v>10000</v>
      </c>
      <c r="O171" s="65" t="str">
        <f>LEFT(_xlfn.XLOOKUP(TJUL22[[#This Row],[CODIGO]],Tabla5[codigo],Tabla5[Genero]),1)</f>
        <v>M</v>
      </c>
      <c r="P171" s="15" t="str">
        <f>_xlfn.XLOOKUP(TJUL22[[#This Row],[nomdepto]],tdepto[DEPTO],tdepto[CODLUG])</f>
        <v>01.83</v>
      </c>
    </row>
    <row r="172" spans="1:16" hidden="1">
      <c r="A172" s="65" t="s">
        <v>3464</v>
      </c>
      <c r="B172" s="65" t="str">
        <f t="shared" si="2"/>
        <v>2.1.2.2.0500105965842</v>
      </c>
      <c r="C172" s="65" t="s">
        <v>3369</v>
      </c>
      <c r="D172" s="65" t="s">
        <v>3228</v>
      </c>
      <c r="E172" s="65" t="s">
        <v>1809</v>
      </c>
      <c r="F172" s="65" t="s">
        <v>1101</v>
      </c>
      <c r="G172" s="65" t="str">
        <f>_xlfn.XLOOKUP(TJUL22[[#This Row],[CODIGO]],Tabla5[codigo],Tabla5[Lugar Funciones])</f>
        <v>MINISTERIO DE CULTURA</v>
      </c>
      <c r="H172" s="65" t="str">
        <f>_xlfn.XLOOKUP(TJUL22[[#This Row],[CODIGO]],Tabla5[codigo],Tabla5[SEGÚN JULIO],_xlfn.XLOOKUP(TJUL22[[#This Row],[cargo]],Tabla19[CARGO],Tabla19[CATEGORIA]))</f>
        <v>PERSONAL DE VIGILANCIA</v>
      </c>
      <c r="I172" s="43">
        <v>10000</v>
      </c>
      <c r="J172" s="46">
        <v>0</v>
      </c>
      <c r="K172" s="44">
        <v>0</v>
      </c>
      <c r="L172" s="44">
        <v>0</v>
      </c>
      <c r="M172" s="43">
        <v>0</v>
      </c>
      <c r="N172" s="43">
        <v>10000</v>
      </c>
      <c r="O172" s="65" t="str">
        <f>LEFT(_xlfn.XLOOKUP(TJUL22[[#This Row],[CODIGO]],Tabla5[codigo],Tabla5[Genero]),1)</f>
        <v>F</v>
      </c>
      <c r="P172" s="15" t="str">
        <f>_xlfn.XLOOKUP(TJUL22[[#This Row],[nomdepto]],tdepto[DEPTO],tdepto[CODLUG])</f>
        <v>01.83</v>
      </c>
    </row>
    <row r="173" spans="1:16" hidden="1">
      <c r="A173" s="65" t="s">
        <v>3464</v>
      </c>
      <c r="B173" s="65" t="str">
        <f t="shared" si="2"/>
        <v>2.1.2.2.0522300193764</v>
      </c>
      <c r="C173" s="65" t="s">
        <v>3369</v>
      </c>
      <c r="D173" s="65" t="s">
        <v>3230</v>
      </c>
      <c r="E173" s="65" t="s">
        <v>3229</v>
      </c>
      <c r="F173" s="65" t="s">
        <v>1101</v>
      </c>
      <c r="G173" s="65" t="str">
        <f>_xlfn.XLOOKUP(TJUL22[[#This Row],[CODIGO]],Tabla5[codigo],Tabla5[Lugar Funciones])</f>
        <v>MINISTERIO DE CULTURA</v>
      </c>
      <c r="H173" s="65" t="str">
        <f>_xlfn.XLOOKUP(TJUL22[[#This Row],[CODIGO]],Tabla5[codigo],Tabla5[SEGÚN JULIO],_xlfn.XLOOKUP(TJUL22[[#This Row],[cargo]],Tabla19[CARGO],Tabla19[CATEGORIA]))</f>
        <v>PERSONAL DE VIGILANCIA</v>
      </c>
      <c r="I173" s="43">
        <v>10000</v>
      </c>
      <c r="J173" s="46">
        <v>0</v>
      </c>
      <c r="K173" s="44">
        <v>0</v>
      </c>
      <c r="L173" s="44">
        <v>0</v>
      </c>
      <c r="M173" s="43">
        <v>0</v>
      </c>
      <c r="N173" s="43">
        <v>10000</v>
      </c>
      <c r="O173" s="65" t="str">
        <f>LEFT(_xlfn.XLOOKUP(TJUL22[[#This Row],[CODIGO]],Tabla5[codigo],Tabla5[Genero]),1)</f>
        <v>M</v>
      </c>
      <c r="P173" s="15" t="str">
        <f>_xlfn.XLOOKUP(TJUL22[[#This Row],[nomdepto]],tdepto[DEPTO],tdepto[CODLUG])</f>
        <v>01.83</v>
      </c>
    </row>
    <row r="174" spans="1:16" hidden="1">
      <c r="A174" s="65" t="s">
        <v>3464</v>
      </c>
      <c r="B174" s="65" t="str">
        <f t="shared" si="2"/>
        <v>2.1.2.2.0540224409298</v>
      </c>
      <c r="C174" s="65" t="s">
        <v>3369</v>
      </c>
      <c r="D174" s="65" t="s">
        <v>3231</v>
      </c>
      <c r="E174" s="65" t="s">
        <v>1157</v>
      </c>
      <c r="F174" s="65" t="s">
        <v>1101</v>
      </c>
      <c r="G174" s="65" t="str">
        <f>_xlfn.XLOOKUP(TJUL22[[#This Row],[CODIGO]],Tabla5[codigo],Tabla5[Lugar Funciones])</f>
        <v>MINISTERIO DE CULTURA</v>
      </c>
      <c r="H174" s="65" t="str">
        <f>_xlfn.XLOOKUP(TJUL22[[#This Row],[CODIGO]],Tabla5[codigo],Tabla5[SEGÚN JULIO],_xlfn.XLOOKUP(TJUL22[[#This Row],[cargo]],Tabla19[CARGO],Tabla19[CATEGORIA]))</f>
        <v>PERSONAL DE VIGILANCIA</v>
      </c>
      <c r="I174" s="43">
        <v>10000</v>
      </c>
      <c r="J174" s="46">
        <v>0</v>
      </c>
      <c r="K174" s="44">
        <v>0</v>
      </c>
      <c r="L174" s="44">
        <v>0</v>
      </c>
      <c r="M174" s="43">
        <v>0</v>
      </c>
      <c r="N174" s="43">
        <v>10000</v>
      </c>
      <c r="O174" s="65" t="str">
        <f>LEFT(_xlfn.XLOOKUP(TJUL22[[#This Row],[CODIGO]],Tabla5[codigo],Tabla5[Genero]),1)</f>
        <v>M</v>
      </c>
      <c r="P174" s="15" t="str">
        <f>_xlfn.XLOOKUP(TJUL22[[#This Row],[nomdepto]],tdepto[DEPTO],tdepto[CODLUG])</f>
        <v>01.83</v>
      </c>
    </row>
    <row r="175" spans="1:16" hidden="1">
      <c r="A175" s="65" t="s">
        <v>3464</v>
      </c>
      <c r="B175" s="65" t="str">
        <f t="shared" si="2"/>
        <v>2.1.2.2.0502200354682</v>
      </c>
      <c r="C175" s="65" t="s">
        <v>3369</v>
      </c>
      <c r="D175" s="65" t="s">
        <v>3232</v>
      </c>
      <c r="E175" s="65" t="s">
        <v>1861</v>
      </c>
      <c r="F175" s="65" t="s">
        <v>1101</v>
      </c>
      <c r="G175" s="65" t="str">
        <f>_xlfn.XLOOKUP(TJUL22[[#This Row],[CODIGO]],Tabla5[codigo],Tabla5[Lugar Funciones])</f>
        <v>MINISTERIO DE CULTURA</v>
      </c>
      <c r="H175" s="65" t="str">
        <f>_xlfn.XLOOKUP(TJUL22[[#This Row],[CODIGO]],Tabla5[codigo],Tabla5[SEGÚN JULIO],_xlfn.XLOOKUP(TJUL22[[#This Row],[cargo]],Tabla19[CARGO],Tabla19[CATEGORIA]))</f>
        <v>PERSONAL DE VIGILANCIA</v>
      </c>
      <c r="I175" s="43">
        <v>10000</v>
      </c>
      <c r="J175" s="46">
        <v>0</v>
      </c>
      <c r="K175" s="44">
        <v>0</v>
      </c>
      <c r="L175" s="44">
        <v>0</v>
      </c>
      <c r="M175" s="43">
        <v>0</v>
      </c>
      <c r="N175" s="43">
        <v>10000</v>
      </c>
      <c r="O175" s="65" t="str">
        <f>LEFT(_xlfn.XLOOKUP(TJUL22[[#This Row],[CODIGO]],Tabla5[codigo],Tabla5[Genero]),1)</f>
        <v>M</v>
      </c>
      <c r="P175" s="15" t="str">
        <f>_xlfn.XLOOKUP(TJUL22[[#This Row],[nomdepto]],tdepto[DEPTO],tdepto[CODLUG])</f>
        <v>01.83</v>
      </c>
    </row>
    <row r="176" spans="1:16" hidden="1">
      <c r="A176" s="65" t="s">
        <v>3464</v>
      </c>
      <c r="B176" s="65" t="str">
        <f t="shared" si="2"/>
        <v>2.1.2.2.0500112335062</v>
      </c>
      <c r="C176" s="65" t="s">
        <v>3369</v>
      </c>
      <c r="D176" s="65" t="s">
        <v>3233</v>
      </c>
      <c r="E176" s="65" t="s">
        <v>1825</v>
      </c>
      <c r="F176" s="65" t="s">
        <v>1101</v>
      </c>
      <c r="G176" s="65" t="str">
        <f>_xlfn.XLOOKUP(TJUL22[[#This Row],[CODIGO]],Tabla5[codigo],Tabla5[Lugar Funciones])</f>
        <v>MINISTERIO DE CULTURA</v>
      </c>
      <c r="H176" s="65" t="str">
        <f>_xlfn.XLOOKUP(TJUL22[[#This Row],[CODIGO]],Tabla5[codigo],Tabla5[SEGÚN JULIO],_xlfn.XLOOKUP(TJUL22[[#This Row],[cargo]],Tabla19[CARGO],Tabla19[CATEGORIA]))</f>
        <v>PERSONAL DE VIGILANCIA</v>
      </c>
      <c r="I176" s="43">
        <v>10000</v>
      </c>
      <c r="J176" s="46">
        <v>0</v>
      </c>
      <c r="K176" s="44">
        <v>0</v>
      </c>
      <c r="L176" s="44">
        <v>0</v>
      </c>
      <c r="M176" s="43">
        <v>0</v>
      </c>
      <c r="N176" s="43">
        <v>10000</v>
      </c>
      <c r="O176" s="65" t="str">
        <f>LEFT(_xlfn.XLOOKUP(TJUL22[[#This Row],[CODIGO]],Tabla5[codigo],Tabla5[Genero]),1)</f>
        <v>M</v>
      </c>
      <c r="P176" s="15" t="str">
        <f>_xlfn.XLOOKUP(TJUL22[[#This Row],[nomdepto]],tdepto[DEPTO],tdepto[CODLUG])</f>
        <v>01.83</v>
      </c>
    </row>
    <row r="177" spans="1:16" hidden="1">
      <c r="A177" s="65" t="s">
        <v>3464</v>
      </c>
      <c r="B177" s="65" t="str">
        <f t="shared" si="2"/>
        <v>2.1.2.2.0501800615310</v>
      </c>
      <c r="C177" s="65" t="s">
        <v>3369</v>
      </c>
      <c r="D177" s="65" t="s">
        <v>3235</v>
      </c>
      <c r="E177" s="65" t="s">
        <v>3234</v>
      </c>
      <c r="F177" s="65" t="s">
        <v>1101</v>
      </c>
      <c r="G177" s="65" t="str">
        <f>_xlfn.XLOOKUP(TJUL22[[#This Row],[CODIGO]],Tabla5[codigo],Tabla5[Lugar Funciones])</f>
        <v>MINISTERIO DE CULTURA</v>
      </c>
      <c r="H177" s="65" t="str">
        <f>_xlfn.XLOOKUP(TJUL22[[#This Row],[CODIGO]],Tabla5[codigo],Tabla5[SEGÚN JULIO],_xlfn.XLOOKUP(TJUL22[[#This Row],[cargo]],Tabla19[CARGO],Tabla19[CATEGORIA]))</f>
        <v>PERSONAL DE VIGILANCIA</v>
      </c>
      <c r="I177" s="43">
        <v>10000</v>
      </c>
      <c r="J177" s="46">
        <v>0</v>
      </c>
      <c r="K177" s="44">
        <v>0</v>
      </c>
      <c r="L177" s="44">
        <v>0</v>
      </c>
      <c r="M177" s="43">
        <v>0</v>
      </c>
      <c r="N177" s="43">
        <v>10000</v>
      </c>
      <c r="O177" s="65" t="str">
        <f>LEFT(_xlfn.XLOOKUP(TJUL22[[#This Row],[CODIGO]],Tabla5[codigo],Tabla5[Genero]),1)</f>
        <v>M</v>
      </c>
      <c r="P177" s="15" t="str">
        <f>_xlfn.XLOOKUP(TJUL22[[#This Row],[nomdepto]],tdepto[DEPTO],tdepto[CODLUG])</f>
        <v>01.83</v>
      </c>
    </row>
    <row r="178" spans="1:16" hidden="1">
      <c r="A178" s="65" t="s">
        <v>3464</v>
      </c>
      <c r="B178" s="65" t="str">
        <f t="shared" si="2"/>
        <v>2.1.2.2.0540223532538</v>
      </c>
      <c r="C178" s="65" t="s">
        <v>3369</v>
      </c>
      <c r="D178" s="65" t="s">
        <v>3236</v>
      </c>
      <c r="E178" s="65" t="s">
        <v>1910</v>
      </c>
      <c r="F178" s="65" t="s">
        <v>1101</v>
      </c>
      <c r="G178" s="65" t="str">
        <f>_xlfn.XLOOKUP(TJUL22[[#This Row],[CODIGO]],Tabla5[codigo],Tabla5[Lugar Funciones])</f>
        <v>MINISTERIO DE CULTURA</v>
      </c>
      <c r="H178" s="65" t="str">
        <f>_xlfn.XLOOKUP(TJUL22[[#This Row],[CODIGO]],Tabla5[codigo],Tabla5[SEGÚN JULIO],_xlfn.XLOOKUP(TJUL22[[#This Row],[cargo]],Tabla19[CARGO],Tabla19[CATEGORIA]))</f>
        <v>PERSONAL DE VIGILANCIA</v>
      </c>
      <c r="I178" s="43">
        <v>10000</v>
      </c>
      <c r="J178" s="46">
        <v>0</v>
      </c>
      <c r="K178" s="44">
        <v>0</v>
      </c>
      <c r="L178" s="44">
        <v>0</v>
      </c>
      <c r="M178" s="43">
        <v>0</v>
      </c>
      <c r="N178" s="43">
        <v>10000</v>
      </c>
      <c r="O178" s="65" t="str">
        <f>LEFT(_xlfn.XLOOKUP(TJUL22[[#This Row],[CODIGO]],Tabla5[codigo],Tabla5[Genero]),1)</f>
        <v>F</v>
      </c>
      <c r="P178" s="15" t="str">
        <f>_xlfn.XLOOKUP(TJUL22[[#This Row],[nomdepto]],tdepto[DEPTO],tdepto[CODLUG])</f>
        <v>01.83</v>
      </c>
    </row>
    <row r="179" spans="1:16" hidden="1">
      <c r="A179" s="65" t="s">
        <v>3464</v>
      </c>
      <c r="B179" s="65" t="str">
        <f t="shared" si="2"/>
        <v>2.1.2.2.0500117698571</v>
      </c>
      <c r="C179" s="65" t="s">
        <v>3369</v>
      </c>
      <c r="D179" s="65" t="s">
        <v>3237</v>
      </c>
      <c r="E179" s="65" t="s">
        <v>1833</v>
      </c>
      <c r="F179" s="65" t="s">
        <v>1101</v>
      </c>
      <c r="G179" s="65" t="str">
        <f>_xlfn.XLOOKUP(TJUL22[[#This Row],[CODIGO]],Tabla5[codigo],Tabla5[Lugar Funciones])</f>
        <v>MINISTERIO DE CULTURA</v>
      </c>
      <c r="H179" s="65" t="str">
        <f>_xlfn.XLOOKUP(TJUL22[[#This Row],[CODIGO]],Tabla5[codigo],Tabla5[SEGÚN JULIO],_xlfn.XLOOKUP(TJUL22[[#This Row],[cargo]],Tabla19[CARGO],Tabla19[CATEGORIA]))</f>
        <v>PERSONAL DE VIGILANCIA</v>
      </c>
      <c r="I179" s="43">
        <v>10000</v>
      </c>
      <c r="J179" s="46">
        <v>0</v>
      </c>
      <c r="K179" s="44">
        <v>0</v>
      </c>
      <c r="L179" s="44">
        <v>0</v>
      </c>
      <c r="M179" s="43">
        <v>0</v>
      </c>
      <c r="N179" s="43">
        <v>10000</v>
      </c>
      <c r="O179" s="65" t="str">
        <f>LEFT(_xlfn.XLOOKUP(TJUL22[[#This Row],[CODIGO]],Tabla5[codigo],Tabla5[Genero]),1)</f>
        <v>F</v>
      </c>
      <c r="P179" s="15" t="str">
        <f>_xlfn.XLOOKUP(TJUL22[[#This Row],[nomdepto]],tdepto[DEPTO],tdepto[CODLUG])</f>
        <v>01.83</v>
      </c>
    </row>
    <row r="180" spans="1:16" hidden="1">
      <c r="A180" s="65" t="s">
        <v>3464</v>
      </c>
      <c r="B180" s="65" t="str">
        <f t="shared" si="2"/>
        <v>2.1.2.2.0540225742242</v>
      </c>
      <c r="C180" s="65" t="s">
        <v>3369</v>
      </c>
      <c r="D180" s="65" t="s">
        <v>3238</v>
      </c>
      <c r="E180" s="65" t="s">
        <v>1652</v>
      </c>
      <c r="F180" s="65" t="s">
        <v>1101</v>
      </c>
      <c r="G180" s="65" t="str">
        <f>_xlfn.XLOOKUP(TJUL22[[#This Row],[CODIGO]],Tabla5[codigo],Tabla5[Lugar Funciones])</f>
        <v>MINISTERIO DE CULTURA</v>
      </c>
      <c r="H180" s="65" t="str">
        <f>_xlfn.XLOOKUP(TJUL22[[#This Row],[CODIGO]],Tabla5[codigo],Tabla5[SEGÚN JULIO],_xlfn.XLOOKUP(TJUL22[[#This Row],[cargo]],Tabla19[CARGO],Tabla19[CATEGORIA]))</f>
        <v>PERSONAL DE VIGILANCIA</v>
      </c>
      <c r="I180" s="43">
        <v>10000</v>
      </c>
      <c r="J180" s="46">
        <v>0</v>
      </c>
      <c r="K180" s="44">
        <v>0</v>
      </c>
      <c r="L180" s="44">
        <v>0</v>
      </c>
      <c r="M180" s="43">
        <v>0</v>
      </c>
      <c r="N180" s="43">
        <v>10000</v>
      </c>
      <c r="O180" s="65" t="str">
        <f>LEFT(_xlfn.XLOOKUP(TJUL22[[#This Row],[CODIGO]],Tabla5[codigo],Tabla5[Genero]),1)</f>
        <v>M</v>
      </c>
      <c r="P180" s="15" t="str">
        <f>_xlfn.XLOOKUP(TJUL22[[#This Row],[nomdepto]],tdepto[DEPTO],tdepto[CODLUG])</f>
        <v>01.83</v>
      </c>
    </row>
    <row r="181" spans="1:16" hidden="1">
      <c r="A181" s="65" t="s">
        <v>3464</v>
      </c>
      <c r="B181" s="65" t="str">
        <f t="shared" si="2"/>
        <v>2.1.2.2.0501800609362</v>
      </c>
      <c r="C181" s="65" t="s">
        <v>3369</v>
      </c>
      <c r="D181" s="65" t="s">
        <v>3241</v>
      </c>
      <c r="E181" s="65" t="s">
        <v>1854</v>
      </c>
      <c r="F181" s="65" t="s">
        <v>1101</v>
      </c>
      <c r="G181" s="65" t="str">
        <f>_xlfn.XLOOKUP(TJUL22[[#This Row],[CODIGO]],Tabla5[codigo],Tabla5[Lugar Funciones])</f>
        <v>MINISTERIO DE CULTURA</v>
      </c>
      <c r="H181" s="65" t="str">
        <f>_xlfn.XLOOKUP(TJUL22[[#This Row],[CODIGO]],Tabla5[codigo],Tabla5[SEGÚN JULIO],_xlfn.XLOOKUP(TJUL22[[#This Row],[cargo]],Tabla19[CARGO],Tabla19[CATEGORIA]))</f>
        <v>PERSONAL DE VIGILANCIA</v>
      </c>
      <c r="I181" s="43">
        <v>10000</v>
      </c>
      <c r="J181" s="46">
        <v>0</v>
      </c>
      <c r="K181" s="44">
        <v>0</v>
      </c>
      <c r="L181" s="44">
        <v>0</v>
      </c>
      <c r="M181" s="43">
        <v>0</v>
      </c>
      <c r="N181" s="43">
        <v>10000</v>
      </c>
      <c r="O181" s="65" t="str">
        <f>LEFT(_xlfn.XLOOKUP(TJUL22[[#This Row],[CODIGO]],Tabla5[codigo],Tabla5[Genero]),1)</f>
        <v>F</v>
      </c>
      <c r="P181" s="15" t="str">
        <f>_xlfn.XLOOKUP(TJUL22[[#This Row],[nomdepto]],tdepto[DEPTO],tdepto[CODLUG])</f>
        <v>01.83</v>
      </c>
    </row>
    <row r="182" spans="1:16" hidden="1">
      <c r="A182" s="65" t="s">
        <v>3464</v>
      </c>
      <c r="B182" s="65" t="str">
        <f t="shared" si="2"/>
        <v>2.1.2.2.0540214163285</v>
      </c>
      <c r="C182" s="65" t="s">
        <v>3369</v>
      </c>
      <c r="D182" s="65" t="s">
        <v>3242</v>
      </c>
      <c r="E182" s="65" t="s">
        <v>1901</v>
      </c>
      <c r="F182" s="65" t="s">
        <v>1101</v>
      </c>
      <c r="G182" s="65" t="str">
        <f>_xlfn.XLOOKUP(TJUL22[[#This Row],[CODIGO]],Tabla5[codigo],Tabla5[Lugar Funciones])</f>
        <v>MINISTERIO DE CULTURA</v>
      </c>
      <c r="H182" s="65" t="str">
        <f>_xlfn.XLOOKUP(TJUL22[[#This Row],[CODIGO]],Tabla5[codigo],Tabla5[SEGÚN JULIO],_xlfn.XLOOKUP(TJUL22[[#This Row],[cargo]],Tabla19[CARGO],Tabla19[CATEGORIA]))</f>
        <v>PERSONAL DE VIGILANCIA</v>
      </c>
      <c r="I182" s="43">
        <v>10000</v>
      </c>
      <c r="J182" s="44">
        <v>0</v>
      </c>
      <c r="K182" s="44">
        <v>0</v>
      </c>
      <c r="L182" s="44">
        <v>0</v>
      </c>
      <c r="M182" s="43">
        <v>0</v>
      </c>
      <c r="N182" s="43">
        <v>10000</v>
      </c>
      <c r="O182" s="65" t="str">
        <f>LEFT(_xlfn.XLOOKUP(TJUL22[[#This Row],[CODIGO]],Tabla5[codigo],Tabla5[Genero]),1)</f>
        <v>M</v>
      </c>
      <c r="P182" s="15" t="str">
        <f>_xlfn.XLOOKUP(TJUL22[[#This Row],[nomdepto]],tdepto[DEPTO],tdepto[CODLUG])</f>
        <v>01.83</v>
      </c>
    </row>
    <row r="183" spans="1:16" hidden="1">
      <c r="A183" s="65" t="s">
        <v>3464</v>
      </c>
      <c r="B183" s="65" t="str">
        <f t="shared" si="2"/>
        <v>2.1.2.2.0500111701918</v>
      </c>
      <c r="C183" s="65" t="s">
        <v>3369</v>
      </c>
      <c r="D183" s="65" t="s">
        <v>3245</v>
      </c>
      <c r="E183" s="65" t="s">
        <v>1820</v>
      </c>
      <c r="F183" s="65" t="s">
        <v>1101</v>
      </c>
      <c r="G183" s="65" t="str">
        <f>_xlfn.XLOOKUP(TJUL22[[#This Row],[CODIGO]],Tabla5[codigo],Tabla5[Lugar Funciones])</f>
        <v>MINISTERIO DE CULTURA</v>
      </c>
      <c r="H183" s="65" t="str">
        <f>_xlfn.XLOOKUP(TJUL22[[#This Row],[CODIGO]],Tabla5[codigo],Tabla5[SEGÚN JULIO],_xlfn.XLOOKUP(TJUL22[[#This Row],[cargo]],Tabla19[CARGO],Tabla19[CATEGORIA]))</f>
        <v>PERSONAL DE VIGILANCIA</v>
      </c>
      <c r="I183" s="43">
        <v>10000</v>
      </c>
      <c r="J183" s="44">
        <v>0</v>
      </c>
      <c r="K183" s="44">
        <v>0</v>
      </c>
      <c r="L183" s="44">
        <v>0</v>
      </c>
      <c r="M183" s="43">
        <v>0</v>
      </c>
      <c r="N183" s="43">
        <v>10000</v>
      </c>
      <c r="O183" s="65" t="str">
        <f>LEFT(_xlfn.XLOOKUP(TJUL22[[#This Row],[CODIGO]],Tabla5[codigo],Tabla5[Genero]),1)</f>
        <v>M</v>
      </c>
      <c r="P183" s="15" t="str">
        <f>_xlfn.XLOOKUP(TJUL22[[#This Row],[nomdepto]],tdepto[DEPTO],tdepto[CODLUG])</f>
        <v>01.83</v>
      </c>
    </row>
    <row r="184" spans="1:16" hidden="1">
      <c r="A184" s="65" t="s">
        <v>3464</v>
      </c>
      <c r="B184" s="65" t="str">
        <f t="shared" si="2"/>
        <v>2.1.2.2.0540221710003</v>
      </c>
      <c r="C184" s="65" t="s">
        <v>3369</v>
      </c>
      <c r="D184" s="65" t="s">
        <v>3246</v>
      </c>
      <c r="E184" s="65" t="s">
        <v>1907</v>
      </c>
      <c r="F184" s="65" t="s">
        <v>1101</v>
      </c>
      <c r="G184" s="65" t="str">
        <f>_xlfn.XLOOKUP(TJUL22[[#This Row],[CODIGO]],Tabla5[codigo],Tabla5[Lugar Funciones])</f>
        <v>MINISTERIO DE CULTURA</v>
      </c>
      <c r="H184" s="65" t="str">
        <f>_xlfn.XLOOKUP(TJUL22[[#This Row],[CODIGO]],Tabla5[codigo],Tabla5[SEGÚN JULIO],_xlfn.XLOOKUP(TJUL22[[#This Row],[cargo]],Tabla19[CARGO],Tabla19[CATEGORIA]))</f>
        <v>PERSONAL DE VIGILANCIA</v>
      </c>
      <c r="I184" s="43">
        <v>10000</v>
      </c>
      <c r="J184" s="46">
        <v>0</v>
      </c>
      <c r="K184" s="44">
        <v>0</v>
      </c>
      <c r="L184" s="44">
        <v>0</v>
      </c>
      <c r="M184" s="43">
        <v>0</v>
      </c>
      <c r="N184" s="43">
        <v>10000</v>
      </c>
      <c r="O184" s="65" t="str">
        <f>LEFT(_xlfn.XLOOKUP(TJUL22[[#This Row],[CODIGO]],Tabla5[codigo],Tabla5[Genero]),1)</f>
        <v>M</v>
      </c>
      <c r="P184" s="15" t="str">
        <f>_xlfn.XLOOKUP(TJUL22[[#This Row],[nomdepto]],tdepto[DEPTO],tdepto[CODLUG])</f>
        <v>01.83</v>
      </c>
    </row>
    <row r="185" spans="1:16" hidden="1">
      <c r="A185" s="65" t="s">
        <v>3464</v>
      </c>
      <c r="B185" s="65" t="str">
        <f t="shared" si="2"/>
        <v>2.1.2.2.0500115296451</v>
      </c>
      <c r="C185" s="65" t="s">
        <v>3369</v>
      </c>
      <c r="D185" s="65" t="s">
        <v>3248</v>
      </c>
      <c r="E185" s="65" t="s">
        <v>1829</v>
      </c>
      <c r="F185" s="65" t="s">
        <v>1101</v>
      </c>
      <c r="G185" s="65" t="str">
        <f>_xlfn.XLOOKUP(TJUL22[[#This Row],[CODIGO]],Tabla5[codigo],Tabla5[Lugar Funciones])</f>
        <v>MINISTERIO DE CULTURA</v>
      </c>
      <c r="H185" s="65" t="str">
        <f>_xlfn.XLOOKUP(TJUL22[[#This Row],[CODIGO]],Tabla5[codigo],Tabla5[SEGÚN JULIO],_xlfn.XLOOKUP(TJUL22[[#This Row],[cargo]],Tabla19[CARGO],Tabla19[CATEGORIA]))</f>
        <v>PERSONAL DE VIGILANCIA</v>
      </c>
      <c r="I185" s="43">
        <v>10000</v>
      </c>
      <c r="J185" s="46">
        <v>0</v>
      </c>
      <c r="K185" s="44">
        <v>0</v>
      </c>
      <c r="L185" s="44">
        <v>0</v>
      </c>
      <c r="M185" s="43">
        <v>0</v>
      </c>
      <c r="N185" s="43">
        <v>10000</v>
      </c>
      <c r="O185" s="65" t="str">
        <f>LEFT(_xlfn.XLOOKUP(TJUL22[[#This Row],[CODIGO]],Tabla5[codigo],Tabla5[Genero]),1)</f>
        <v>F</v>
      </c>
      <c r="P185" s="15" t="str">
        <f>_xlfn.XLOOKUP(TJUL22[[#This Row],[nomdepto]],tdepto[DEPTO],tdepto[CODLUG])</f>
        <v>01.83</v>
      </c>
    </row>
    <row r="186" spans="1:16" hidden="1">
      <c r="A186" s="65" t="s">
        <v>3464</v>
      </c>
      <c r="B186" s="65" t="str">
        <f t="shared" si="2"/>
        <v>2.1.2.2.0522300619842</v>
      </c>
      <c r="C186" s="65" t="s">
        <v>3369</v>
      </c>
      <c r="D186" s="65" t="s">
        <v>3249</v>
      </c>
      <c r="E186" s="65" t="s">
        <v>2037</v>
      </c>
      <c r="F186" s="65" t="s">
        <v>1101</v>
      </c>
      <c r="G186" s="65" t="str">
        <f>_xlfn.XLOOKUP(TJUL22[[#This Row],[CODIGO]],Tabla5[codigo],Tabla5[Lugar Funciones])</f>
        <v>MINISTERIO DE CULTURA</v>
      </c>
      <c r="H186" s="65" t="str">
        <f>_xlfn.XLOOKUP(TJUL22[[#This Row],[CODIGO]],Tabla5[codigo],Tabla5[SEGÚN JULIO],_xlfn.XLOOKUP(TJUL22[[#This Row],[cargo]],Tabla19[CARGO],Tabla19[CATEGORIA]))</f>
        <v>PERSONAL DE VIGILANCIA</v>
      </c>
      <c r="I186" s="43">
        <v>10000</v>
      </c>
      <c r="J186" s="46">
        <v>0</v>
      </c>
      <c r="K186" s="44">
        <v>0</v>
      </c>
      <c r="L186" s="44">
        <v>0</v>
      </c>
      <c r="M186" s="43">
        <v>0</v>
      </c>
      <c r="N186" s="43">
        <v>10000</v>
      </c>
      <c r="O186" s="65" t="str">
        <f>LEFT(_xlfn.XLOOKUP(TJUL22[[#This Row],[CODIGO]],Tabla5[codigo],Tabla5[Genero]),1)</f>
        <v>M</v>
      </c>
      <c r="P186" s="15" t="str">
        <f>_xlfn.XLOOKUP(TJUL22[[#This Row],[nomdepto]],tdepto[DEPTO],tdepto[CODLUG])</f>
        <v>01.83</v>
      </c>
    </row>
    <row r="187" spans="1:16" hidden="1">
      <c r="A187" s="65" t="s">
        <v>3464</v>
      </c>
      <c r="B187" s="65" t="str">
        <f t="shared" si="2"/>
        <v>2.1.2.2.0501600169054</v>
      </c>
      <c r="C187" s="65" t="s">
        <v>3369</v>
      </c>
      <c r="D187" s="65" t="s">
        <v>3251</v>
      </c>
      <c r="E187" s="65" t="s">
        <v>1106</v>
      </c>
      <c r="F187" s="65" t="s">
        <v>1101</v>
      </c>
      <c r="G187" s="65" t="str">
        <f>_xlfn.XLOOKUP(TJUL22[[#This Row],[CODIGO]],Tabla5[codigo],Tabla5[Lugar Funciones])</f>
        <v>MINISTERIO DE CULTURA</v>
      </c>
      <c r="H187" s="65" t="str">
        <f>_xlfn.XLOOKUP(TJUL22[[#This Row],[CODIGO]],Tabla5[codigo],Tabla5[SEGÚN JULIO],_xlfn.XLOOKUP(TJUL22[[#This Row],[cargo]],Tabla19[CARGO],Tabla19[CATEGORIA]))</f>
        <v>PERSONAL DE VIGILANCIA</v>
      </c>
      <c r="I187" s="43">
        <v>10000</v>
      </c>
      <c r="J187" s="44">
        <v>0</v>
      </c>
      <c r="K187" s="44">
        <v>0</v>
      </c>
      <c r="L187" s="44">
        <v>0</v>
      </c>
      <c r="M187" s="43">
        <v>0</v>
      </c>
      <c r="N187" s="43">
        <v>10000</v>
      </c>
      <c r="O187" s="65" t="str">
        <f>LEFT(_xlfn.XLOOKUP(TJUL22[[#This Row],[CODIGO]],Tabla5[codigo],Tabla5[Genero]),1)</f>
        <v>M</v>
      </c>
      <c r="P187" s="15" t="str">
        <f>_xlfn.XLOOKUP(TJUL22[[#This Row],[nomdepto]],tdepto[DEPTO],tdepto[CODLUG])</f>
        <v>01.83</v>
      </c>
    </row>
    <row r="188" spans="1:16" hidden="1">
      <c r="A188" s="65" t="s">
        <v>3464</v>
      </c>
      <c r="B188" s="65" t="str">
        <f t="shared" si="2"/>
        <v>2.1.2.2.0500118818210</v>
      </c>
      <c r="C188" s="65" t="s">
        <v>3369</v>
      </c>
      <c r="D188" s="65" t="s">
        <v>3252</v>
      </c>
      <c r="E188" s="65" t="s">
        <v>1984</v>
      </c>
      <c r="F188" s="65" t="s">
        <v>1101</v>
      </c>
      <c r="G188" s="65" t="str">
        <f>_xlfn.XLOOKUP(TJUL22[[#This Row],[CODIGO]],Tabla5[codigo],Tabla5[Lugar Funciones])</f>
        <v>MINISTERIO DE CULTURA</v>
      </c>
      <c r="H188" s="65" t="str">
        <f>_xlfn.XLOOKUP(TJUL22[[#This Row],[CODIGO]],Tabla5[codigo],Tabla5[SEGÚN JULIO],_xlfn.XLOOKUP(TJUL22[[#This Row],[cargo]],Tabla19[CARGO],Tabla19[CATEGORIA]))</f>
        <v>PERSONAL DE VIGILANCIA</v>
      </c>
      <c r="I188" s="43">
        <v>10000</v>
      </c>
      <c r="J188" s="46">
        <v>0</v>
      </c>
      <c r="K188" s="44">
        <v>0</v>
      </c>
      <c r="L188" s="44">
        <v>0</v>
      </c>
      <c r="M188" s="43">
        <v>0</v>
      </c>
      <c r="N188" s="43">
        <v>10000</v>
      </c>
      <c r="O188" s="65" t="str">
        <f>LEFT(_xlfn.XLOOKUP(TJUL22[[#This Row],[CODIGO]],Tabla5[codigo],Tabla5[Genero]),1)</f>
        <v>M</v>
      </c>
      <c r="P188" s="15" t="str">
        <f>_xlfn.XLOOKUP(TJUL22[[#This Row],[nomdepto]],tdepto[DEPTO],tdepto[CODLUG])</f>
        <v>01.83</v>
      </c>
    </row>
    <row r="189" spans="1:16" hidden="1">
      <c r="A189" s="65" t="s">
        <v>3464</v>
      </c>
      <c r="B189" s="65" t="str">
        <f t="shared" si="2"/>
        <v>2.1.2.2.0522500056415</v>
      </c>
      <c r="C189" s="65" t="s">
        <v>3369</v>
      </c>
      <c r="D189" s="65" t="s">
        <v>3254</v>
      </c>
      <c r="E189" s="65" t="s">
        <v>1888</v>
      </c>
      <c r="F189" s="65" t="s">
        <v>1101</v>
      </c>
      <c r="G189" s="65" t="str">
        <f>_xlfn.XLOOKUP(TJUL22[[#This Row],[CODIGO]],Tabla5[codigo],Tabla5[Lugar Funciones])</f>
        <v>MINISTERIO DE CULTURA</v>
      </c>
      <c r="H189" s="65" t="str">
        <f>_xlfn.XLOOKUP(TJUL22[[#This Row],[CODIGO]],Tabla5[codigo],Tabla5[SEGÚN JULIO],_xlfn.XLOOKUP(TJUL22[[#This Row],[cargo]],Tabla19[CARGO],Tabla19[CATEGORIA]))</f>
        <v>PERSONAL DE VIGILANCIA</v>
      </c>
      <c r="I189" s="43">
        <v>10000</v>
      </c>
      <c r="J189" s="44">
        <v>0</v>
      </c>
      <c r="K189" s="44">
        <v>0</v>
      </c>
      <c r="L189" s="44">
        <v>0</v>
      </c>
      <c r="M189" s="43">
        <v>0</v>
      </c>
      <c r="N189" s="43">
        <v>10000</v>
      </c>
      <c r="O189" s="65" t="str">
        <f>LEFT(_xlfn.XLOOKUP(TJUL22[[#This Row],[CODIGO]],Tabla5[codigo],Tabla5[Genero]),1)</f>
        <v>M</v>
      </c>
      <c r="P189" s="15" t="str">
        <f>_xlfn.XLOOKUP(TJUL22[[#This Row],[nomdepto]],tdepto[DEPTO],tdepto[CODLUG])</f>
        <v>01.83</v>
      </c>
    </row>
    <row r="190" spans="1:16" hidden="1">
      <c r="A190" s="65" t="s">
        <v>3464</v>
      </c>
      <c r="B190" s="65" t="str">
        <f t="shared" si="2"/>
        <v>2.1.2.2.0540223359650</v>
      </c>
      <c r="C190" s="65" t="s">
        <v>3369</v>
      </c>
      <c r="D190" s="65" t="s">
        <v>3258</v>
      </c>
      <c r="E190" s="65" t="s">
        <v>1985</v>
      </c>
      <c r="F190" s="65" t="s">
        <v>1101</v>
      </c>
      <c r="G190" s="65" t="str">
        <f>_xlfn.XLOOKUP(TJUL22[[#This Row],[CODIGO]],Tabla5[codigo],Tabla5[Lugar Funciones])</f>
        <v>MINISTERIO DE CULTURA</v>
      </c>
      <c r="H190" s="65" t="str">
        <f>_xlfn.XLOOKUP(TJUL22[[#This Row],[CODIGO]],Tabla5[codigo],Tabla5[SEGÚN JULIO],_xlfn.XLOOKUP(TJUL22[[#This Row],[cargo]],Tabla19[CARGO],Tabla19[CATEGORIA]))</f>
        <v>PERSONAL DE VIGILANCIA</v>
      </c>
      <c r="I190" s="43">
        <v>10000</v>
      </c>
      <c r="J190" s="44">
        <v>0</v>
      </c>
      <c r="K190" s="44">
        <v>0</v>
      </c>
      <c r="L190" s="44">
        <v>0</v>
      </c>
      <c r="M190" s="43">
        <v>0</v>
      </c>
      <c r="N190" s="43">
        <v>10000</v>
      </c>
      <c r="O190" s="65" t="str">
        <f>LEFT(_xlfn.XLOOKUP(TJUL22[[#This Row],[CODIGO]],Tabla5[codigo],Tabla5[Genero]),1)</f>
        <v>M</v>
      </c>
      <c r="P190" s="15" t="str">
        <f>_xlfn.XLOOKUP(TJUL22[[#This Row],[nomdepto]],tdepto[DEPTO],tdepto[CODLUG])</f>
        <v>01.83</v>
      </c>
    </row>
    <row r="191" spans="1:16" hidden="1">
      <c r="A191" s="65" t="s">
        <v>3464</v>
      </c>
      <c r="B191" s="65" t="str">
        <f t="shared" si="2"/>
        <v>2.1.2.2.0540221433093</v>
      </c>
      <c r="C191" s="65" t="s">
        <v>3369</v>
      </c>
      <c r="D191" s="65" t="s">
        <v>3259</v>
      </c>
      <c r="E191" s="65" t="s">
        <v>1906</v>
      </c>
      <c r="F191" s="65" t="s">
        <v>1101</v>
      </c>
      <c r="G191" s="65" t="str">
        <f>_xlfn.XLOOKUP(TJUL22[[#This Row],[CODIGO]],Tabla5[codigo],Tabla5[Lugar Funciones])</f>
        <v>MINISTERIO DE CULTURA</v>
      </c>
      <c r="H191" s="65" t="str">
        <f>_xlfn.XLOOKUP(TJUL22[[#This Row],[CODIGO]],Tabla5[codigo],Tabla5[SEGÚN JULIO],_xlfn.XLOOKUP(TJUL22[[#This Row],[cargo]],Tabla19[CARGO],Tabla19[CATEGORIA]))</f>
        <v>PERSONAL DE VIGILANCIA</v>
      </c>
      <c r="I191" s="43">
        <v>10000</v>
      </c>
      <c r="J191" s="44">
        <v>0</v>
      </c>
      <c r="K191" s="44">
        <v>0</v>
      </c>
      <c r="L191" s="44">
        <v>0</v>
      </c>
      <c r="M191" s="43">
        <v>0</v>
      </c>
      <c r="N191" s="43">
        <v>10000</v>
      </c>
      <c r="O191" s="65" t="str">
        <f>LEFT(_xlfn.XLOOKUP(TJUL22[[#This Row],[CODIGO]],Tabla5[codigo],Tabla5[Genero]),1)</f>
        <v>M</v>
      </c>
      <c r="P191" s="15" t="str">
        <f>_xlfn.XLOOKUP(TJUL22[[#This Row],[nomdepto]],tdepto[DEPTO],tdepto[CODLUG])</f>
        <v>01.83</v>
      </c>
    </row>
    <row r="192" spans="1:16" hidden="1">
      <c r="A192" s="65" t="s">
        <v>3464</v>
      </c>
      <c r="B192" s="65" t="str">
        <f t="shared" si="2"/>
        <v>2.1.2.2.0501100364858</v>
      </c>
      <c r="C192" s="65" t="s">
        <v>3369</v>
      </c>
      <c r="D192" s="65" t="s">
        <v>3260</v>
      </c>
      <c r="E192" s="65" t="s">
        <v>1846</v>
      </c>
      <c r="F192" s="65" t="s">
        <v>1101</v>
      </c>
      <c r="G192" s="65" t="str">
        <f>_xlfn.XLOOKUP(TJUL22[[#This Row],[CODIGO]],Tabla5[codigo],Tabla5[Lugar Funciones])</f>
        <v>MINISTERIO DE CULTURA</v>
      </c>
      <c r="H192" s="65" t="str">
        <f>_xlfn.XLOOKUP(TJUL22[[#This Row],[CODIGO]],Tabla5[codigo],Tabla5[SEGÚN JULIO],_xlfn.XLOOKUP(TJUL22[[#This Row],[cargo]],Tabla19[CARGO],Tabla19[CATEGORIA]))</f>
        <v>PERSONAL DE VIGILANCIA</v>
      </c>
      <c r="I192" s="43">
        <v>10000</v>
      </c>
      <c r="J192" s="46">
        <v>0</v>
      </c>
      <c r="K192" s="44">
        <v>0</v>
      </c>
      <c r="L192" s="44">
        <v>0</v>
      </c>
      <c r="M192" s="43">
        <v>0</v>
      </c>
      <c r="N192" s="43">
        <v>10000</v>
      </c>
      <c r="O192" s="65" t="str">
        <f>LEFT(_xlfn.XLOOKUP(TJUL22[[#This Row],[CODIGO]],Tabla5[codigo],Tabla5[Genero]),1)</f>
        <v>M</v>
      </c>
      <c r="P192" s="15" t="str">
        <f>_xlfn.XLOOKUP(TJUL22[[#This Row],[nomdepto]],tdepto[DEPTO],tdepto[CODLUG])</f>
        <v>01.83</v>
      </c>
    </row>
    <row r="193" spans="1:16" hidden="1">
      <c r="A193" s="65" t="s">
        <v>3464</v>
      </c>
      <c r="B193" s="65" t="str">
        <f t="shared" si="2"/>
        <v>2.1.2.2.0502000116984</v>
      </c>
      <c r="C193" s="65" t="s">
        <v>3369</v>
      </c>
      <c r="D193" s="65" t="s">
        <v>3261</v>
      </c>
      <c r="E193" s="65" t="s">
        <v>1221</v>
      </c>
      <c r="F193" s="65" t="s">
        <v>1101</v>
      </c>
      <c r="G193" s="65" t="str">
        <f>_xlfn.XLOOKUP(TJUL22[[#This Row],[CODIGO]],Tabla5[codigo],Tabla5[Lugar Funciones])</f>
        <v>MINISTERIO DE CULTURA</v>
      </c>
      <c r="H193" s="65" t="str">
        <f>_xlfn.XLOOKUP(TJUL22[[#This Row],[CODIGO]],Tabla5[codigo],Tabla5[SEGÚN JULIO],_xlfn.XLOOKUP(TJUL22[[#This Row],[cargo]],Tabla19[CARGO],Tabla19[CATEGORIA]))</f>
        <v>PERSONAL DE VIGILANCIA</v>
      </c>
      <c r="I193" s="43">
        <v>10000</v>
      </c>
      <c r="J193" s="44">
        <v>0</v>
      </c>
      <c r="K193" s="44">
        <v>0</v>
      </c>
      <c r="L193" s="44">
        <v>0</v>
      </c>
      <c r="M193" s="43">
        <v>0</v>
      </c>
      <c r="N193" s="43">
        <v>10000</v>
      </c>
      <c r="O193" s="65" t="str">
        <f>LEFT(_xlfn.XLOOKUP(TJUL22[[#This Row],[CODIGO]],Tabla5[codigo],Tabla5[Genero]),1)</f>
        <v>M</v>
      </c>
      <c r="P193" s="15" t="str">
        <f>_xlfn.XLOOKUP(TJUL22[[#This Row],[nomdepto]],tdepto[DEPTO],tdepto[CODLUG])</f>
        <v>01.83</v>
      </c>
    </row>
    <row r="194" spans="1:16" hidden="1">
      <c r="A194" s="65" t="s">
        <v>3464</v>
      </c>
      <c r="B194" s="65" t="str">
        <f t="shared" si="2"/>
        <v>2.1.2.2.0522300642661</v>
      </c>
      <c r="C194" s="65" t="s">
        <v>3369</v>
      </c>
      <c r="D194" s="65" t="s">
        <v>3262</v>
      </c>
      <c r="E194" s="65" t="s">
        <v>1881</v>
      </c>
      <c r="F194" s="65" t="s">
        <v>1101</v>
      </c>
      <c r="G194" s="65" t="str">
        <f>_xlfn.XLOOKUP(TJUL22[[#This Row],[CODIGO]],Tabla5[codigo],Tabla5[Lugar Funciones])</f>
        <v>MINISTERIO DE CULTURA</v>
      </c>
      <c r="H194" s="65" t="str">
        <f>_xlfn.XLOOKUP(TJUL22[[#This Row],[CODIGO]],Tabla5[codigo],Tabla5[SEGÚN JULIO],_xlfn.XLOOKUP(TJUL22[[#This Row],[cargo]],Tabla19[CARGO],Tabla19[CATEGORIA]))</f>
        <v>PERSONAL DE VIGILANCIA</v>
      </c>
      <c r="I194" s="43">
        <v>10000</v>
      </c>
      <c r="J194" s="44">
        <v>0</v>
      </c>
      <c r="K194" s="44">
        <v>0</v>
      </c>
      <c r="L194" s="44">
        <v>0</v>
      </c>
      <c r="M194" s="43">
        <v>0</v>
      </c>
      <c r="N194" s="43">
        <v>10000</v>
      </c>
      <c r="O194" s="65" t="str">
        <f>LEFT(_xlfn.XLOOKUP(TJUL22[[#This Row],[CODIGO]],Tabla5[codigo],Tabla5[Genero]),1)</f>
        <v>M</v>
      </c>
      <c r="P194" s="15" t="str">
        <f>_xlfn.XLOOKUP(TJUL22[[#This Row],[nomdepto]],tdepto[DEPTO],tdepto[CODLUG])</f>
        <v>01.83</v>
      </c>
    </row>
    <row r="195" spans="1:16" hidden="1">
      <c r="A195" s="65" t="s">
        <v>3464</v>
      </c>
      <c r="B195" s="65" t="str">
        <f t="shared" si="2"/>
        <v>2.1.2.2.0501100293487</v>
      </c>
      <c r="C195" s="65" t="s">
        <v>3369</v>
      </c>
      <c r="D195" s="65" t="s">
        <v>3264</v>
      </c>
      <c r="E195" s="65" t="s">
        <v>2035</v>
      </c>
      <c r="F195" s="65" t="s">
        <v>1101</v>
      </c>
      <c r="G195" s="65" t="str">
        <f>_xlfn.XLOOKUP(TJUL22[[#This Row],[CODIGO]],Tabla5[codigo],Tabla5[Lugar Funciones])</f>
        <v>MINISTERIO DE CULTURA</v>
      </c>
      <c r="H195" s="65" t="str">
        <f>_xlfn.XLOOKUP(TJUL22[[#This Row],[CODIGO]],Tabla5[codigo],Tabla5[SEGÚN JULIO],_xlfn.XLOOKUP(TJUL22[[#This Row],[cargo]],Tabla19[CARGO],Tabla19[CATEGORIA]))</f>
        <v>PERSONAL DE VIGILANCIA</v>
      </c>
      <c r="I195" s="43">
        <v>10000</v>
      </c>
      <c r="J195" s="46">
        <v>0</v>
      </c>
      <c r="K195" s="44">
        <v>0</v>
      </c>
      <c r="L195" s="44">
        <v>0</v>
      </c>
      <c r="M195" s="43">
        <v>0</v>
      </c>
      <c r="N195" s="43">
        <v>10000</v>
      </c>
      <c r="O195" s="65" t="str">
        <f>LEFT(_xlfn.XLOOKUP(TJUL22[[#This Row],[CODIGO]],Tabla5[codigo],Tabla5[Genero]),1)</f>
        <v>M</v>
      </c>
      <c r="P195" s="15" t="str">
        <f>_xlfn.XLOOKUP(TJUL22[[#This Row],[nomdepto]],tdepto[DEPTO],tdepto[CODLUG])</f>
        <v>01.83</v>
      </c>
    </row>
    <row r="196" spans="1:16" hidden="1">
      <c r="A196" s="65" t="s">
        <v>3464</v>
      </c>
      <c r="B196" s="65" t="str">
        <f t="shared" ref="B196:B259" si="3">C196&amp;D196</f>
        <v>2.1.2.2.0540224706776</v>
      </c>
      <c r="C196" s="65" t="s">
        <v>3369</v>
      </c>
      <c r="D196" s="65" t="s">
        <v>3265</v>
      </c>
      <c r="E196" s="65" t="s">
        <v>1914</v>
      </c>
      <c r="F196" s="65" t="s">
        <v>1101</v>
      </c>
      <c r="G196" s="65" t="str">
        <f>_xlfn.XLOOKUP(TJUL22[[#This Row],[CODIGO]],Tabla5[codigo],Tabla5[Lugar Funciones])</f>
        <v>MINISTERIO DE CULTURA</v>
      </c>
      <c r="H196" s="65" t="str">
        <f>_xlfn.XLOOKUP(TJUL22[[#This Row],[CODIGO]],Tabla5[codigo],Tabla5[SEGÚN JULIO],_xlfn.XLOOKUP(TJUL22[[#This Row],[cargo]],Tabla19[CARGO],Tabla19[CATEGORIA]))</f>
        <v>PERSONAL DE VIGILANCIA</v>
      </c>
      <c r="I196" s="43">
        <v>10000</v>
      </c>
      <c r="J196" s="46">
        <v>0</v>
      </c>
      <c r="K196" s="44">
        <v>0</v>
      </c>
      <c r="L196" s="44">
        <v>0</v>
      </c>
      <c r="M196" s="43">
        <v>0</v>
      </c>
      <c r="N196" s="43">
        <v>10000</v>
      </c>
      <c r="O196" s="65" t="str">
        <f>LEFT(_xlfn.XLOOKUP(TJUL22[[#This Row],[CODIGO]],Tabla5[codigo],Tabla5[Genero]),1)</f>
        <v>F</v>
      </c>
      <c r="P196" s="15" t="str">
        <f>_xlfn.XLOOKUP(TJUL22[[#This Row],[nomdepto]],tdepto[DEPTO],tdepto[CODLUG])</f>
        <v>01.83</v>
      </c>
    </row>
    <row r="197" spans="1:16" hidden="1">
      <c r="A197" s="65" t="s">
        <v>3464</v>
      </c>
      <c r="B197" s="65" t="str">
        <f t="shared" si="3"/>
        <v>2.1.2.2.0540213748516</v>
      </c>
      <c r="C197" s="65" t="s">
        <v>3369</v>
      </c>
      <c r="D197" s="65" t="s">
        <v>3267</v>
      </c>
      <c r="E197" s="65" t="s">
        <v>3266</v>
      </c>
      <c r="F197" s="65" t="s">
        <v>1101</v>
      </c>
      <c r="G197" s="65" t="str">
        <f>_xlfn.XLOOKUP(TJUL22[[#This Row],[CODIGO]],Tabla5[codigo],Tabla5[Lugar Funciones])</f>
        <v>MINISTERIO DE CULTURA</v>
      </c>
      <c r="H197" s="65" t="str">
        <f>_xlfn.XLOOKUP(TJUL22[[#This Row],[CODIGO]],Tabla5[codigo],Tabla5[SEGÚN JULIO],_xlfn.XLOOKUP(TJUL22[[#This Row],[cargo]],Tabla19[CARGO],Tabla19[CATEGORIA]))</f>
        <v>PERSONAL DE VIGILANCIA</v>
      </c>
      <c r="I197" s="43">
        <v>10000</v>
      </c>
      <c r="J197" s="44">
        <v>0</v>
      </c>
      <c r="K197" s="44">
        <v>0</v>
      </c>
      <c r="L197" s="44">
        <v>0</v>
      </c>
      <c r="M197" s="43">
        <v>0</v>
      </c>
      <c r="N197" s="43">
        <v>10000</v>
      </c>
      <c r="O197" s="65" t="str">
        <f>LEFT(_xlfn.XLOOKUP(TJUL22[[#This Row],[CODIGO]],Tabla5[codigo],Tabla5[Genero]),1)</f>
        <v>M</v>
      </c>
      <c r="P197" s="15" t="str">
        <f>_xlfn.XLOOKUP(TJUL22[[#This Row],[nomdepto]],tdepto[DEPTO],tdepto[CODLUG])</f>
        <v>01.83</v>
      </c>
    </row>
    <row r="198" spans="1:16" hidden="1">
      <c r="A198" s="65" t="s">
        <v>3464</v>
      </c>
      <c r="B198" s="65" t="str">
        <f t="shared" si="3"/>
        <v>2.1.2.2.0503701262747</v>
      </c>
      <c r="C198" s="65" t="s">
        <v>3369</v>
      </c>
      <c r="D198" s="65" t="s">
        <v>3269</v>
      </c>
      <c r="E198" s="65" t="s">
        <v>1865</v>
      </c>
      <c r="F198" s="65" t="s">
        <v>1101</v>
      </c>
      <c r="G198" s="65" t="str">
        <f>_xlfn.XLOOKUP(TJUL22[[#This Row],[CODIGO]],Tabla5[codigo],Tabla5[Lugar Funciones])</f>
        <v>MINISTERIO DE CULTURA</v>
      </c>
      <c r="H198" s="65" t="str">
        <f>_xlfn.XLOOKUP(TJUL22[[#This Row],[CODIGO]],Tabla5[codigo],Tabla5[SEGÚN JULIO],_xlfn.XLOOKUP(TJUL22[[#This Row],[cargo]],Tabla19[CARGO],Tabla19[CATEGORIA]))</f>
        <v>PERSONAL DE VIGILANCIA</v>
      </c>
      <c r="I198" s="43">
        <v>10000</v>
      </c>
      <c r="J198" s="44">
        <v>0</v>
      </c>
      <c r="K198" s="44">
        <v>0</v>
      </c>
      <c r="L198" s="44">
        <v>0</v>
      </c>
      <c r="M198" s="43">
        <v>0</v>
      </c>
      <c r="N198" s="43">
        <v>10000</v>
      </c>
      <c r="O198" s="65" t="str">
        <f>LEFT(_xlfn.XLOOKUP(TJUL22[[#This Row],[CODIGO]],Tabla5[codigo],Tabla5[Genero]),1)</f>
        <v>M</v>
      </c>
      <c r="P198" s="15" t="str">
        <f>_xlfn.XLOOKUP(TJUL22[[#This Row],[nomdepto]],tdepto[DEPTO],tdepto[CODLUG])</f>
        <v>01.83</v>
      </c>
    </row>
    <row r="199" spans="1:16" hidden="1">
      <c r="A199" s="65" t="s">
        <v>3464</v>
      </c>
      <c r="B199" s="65" t="str">
        <f t="shared" si="3"/>
        <v>2.1.2.2.0522301284620</v>
      </c>
      <c r="C199" s="65" t="s">
        <v>3369</v>
      </c>
      <c r="D199" s="65" t="s">
        <v>3270</v>
      </c>
      <c r="E199" s="65" t="s">
        <v>1220</v>
      </c>
      <c r="F199" s="65" t="s">
        <v>1101</v>
      </c>
      <c r="G199" s="65" t="str">
        <f>_xlfn.XLOOKUP(TJUL22[[#This Row],[CODIGO]],Tabla5[codigo],Tabla5[Lugar Funciones])</f>
        <v>MINISTERIO DE CULTURA</v>
      </c>
      <c r="H199" s="65" t="str">
        <f>_xlfn.XLOOKUP(TJUL22[[#This Row],[CODIGO]],Tabla5[codigo],Tabla5[SEGÚN JULIO],_xlfn.XLOOKUP(TJUL22[[#This Row],[cargo]],Tabla19[CARGO],Tabla19[CATEGORIA]))</f>
        <v>PERSONAL DE VIGILANCIA</v>
      </c>
      <c r="I199" s="43">
        <v>10000</v>
      </c>
      <c r="J199" s="44">
        <v>0</v>
      </c>
      <c r="K199" s="44">
        <v>0</v>
      </c>
      <c r="L199" s="44">
        <v>0</v>
      </c>
      <c r="M199" s="43">
        <v>0</v>
      </c>
      <c r="N199" s="43">
        <v>10000</v>
      </c>
      <c r="O199" s="65" t="str">
        <f>LEFT(_xlfn.XLOOKUP(TJUL22[[#This Row],[CODIGO]],Tabla5[codigo],Tabla5[Genero]),1)</f>
        <v>F</v>
      </c>
      <c r="P199" s="15" t="str">
        <f>_xlfn.XLOOKUP(TJUL22[[#This Row],[nomdepto]],tdepto[DEPTO],tdepto[CODLUG])</f>
        <v>01.83</v>
      </c>
    </row>
    <row r="200" spans="1:16" hidden="1">
      <c r="A200" s="65" t="s">
        <v>3464</v>
      </c>
      <c r="B200" s="65" t="str">
        <f t="shared" si="3"/>
        <v>2.1.2.2.0522400377549</v>
      </c>
      <c r="C200" s="65" t="s">
        <v>3369</v>
      </c>
      <c r="D200" s="65" t="s">
        <v>3271</v>
      </c>
      <c r="E200" s="65" t="s">
        <v>1887</v>
      </c>
      <c r="F200" s="65" t="s">
        <v>1101</v>
      </c>
      <c r="G200" s="65" t="str">
        <f>_xlfn.XLOOKUP(TJUL22[[#This Row],[CODIGO]],Tabla5[codigo],Tabla5[Lugar Funciones])</f>
        <v>MINISTERIO DE CULTURA</v>
      </c>
      <c r="H200" s="65" t="str">
        <f>_xlfn.XLOOKUP(TJUL22[[#This Row],[CODIGO]],Tabla5[codigo],Tabla5[SEGÚN JULIO],_xlfn.XLOOKUP(TJUL22[[#This Row],[cargo]],Tabla19[CARGO],Tabla19[CATEGORIA]))</f>
        <v>PERSONAL DE VIGILANCIA</v>
      </c>
      <c r="I200" s="43">
        <v>10000</v>
      </c>
      <c r="J200" s="46">
        <v>0</v>
      </c>
      <c r="K200" s="44">
        <v>0</v>
      </c>
      <c r="L200" s="44">
        <v>0</v>
      </c>
      <c r="M200" s="43">
        <v>0</v>
      </c>
      <c r="N200" s="43">
        <v>10000</v>
      </c>
      <c r="O200" s="65" t="str">
        <f>LEFT(_xlfn.XLOOKUP(TJUL22[[#This Row],[CODIGO]],Tabla5[codigo],Tabla5[Genero]),1)</f>
        <v>M</v>
      </c>
      <c r="P200" s="15" t="str">
        <f>_xlfn.XLOOKUP(TJUL22[[#This Row],[nomdepto]],tdepto[DEPTO],tdepto[CODLUG])</f>
        <v>01.83</v>
      </c>
    </row>
    <row r="201" spans="1:16" hidden="1">
      <c r="A201" s="65" t="s">
        <v>3464</v>
      </c>
      <c r="B201" s="65" t="str">
        <f t="shared" si="3"/>
        <v>2.1.2.2.0522301150565</v>
      </c>
      <c r="C201" s="65" t="s">
        <v>3369</v>
      </c>
      <c r="D201" s="65" t="s">
        <v>3273</v>
      </c>
      <c r="E201" s="65" t="s">
        <v>1882</v>
      </c>
      <c r="F201" s="65" t="s">
        <v>1101</v>
      </c>
      <c r="G201" s="65" t="str">
        <f>_xlfn.XLOOKUP(TJUL22[[#This Row],[CODIGO]],Tabla5[codigo],Tabla5[Lugar Funciones])</f>
        <v>MINISTERIO DE CULTURA</v>
      </c>
      <c r="H201" s="65" t="str">
        <f>_xlfn.XLOOKUP(TJUL22[[#This Row],[CODIGO]],Tabla5[codigo],Tabla5[SEGÚN JULIO],_xlfn.XLOOKUP(TJUL22[[#This Row],[cargo]],Tabla19[CARGO],Tabla19[CATEGORIA]))</f>
        <v>PERSONAL DE VIGILANCIA</v>
      </c>
      <c r="I201" s="43">
        <v>10000</v>
      </c>
      <c r="J201" s="44">
        <v>0</v>
      </c>
      <c r="K201" s="44">
        <v>0</v>
      </c>
      <c r="L201" s="44">
        <v>0</v>
      </c>
      <c r="M201" s="43">
        <v>0</v>
      </c>
      <c r="N201" s="43">
        <v>10000</v>
      </c>
      <c r="O201" s="65" t="str">
        <f>LEFT(_xlfn.XLOOKUP(TJUL22[[#This Row],[CODIGO]],Tabla5[codigo],Tabla5[Genero]),1)</f>
        <v>F</v>
      </c>
      <c r="P201" s="15" t="str">
        <f>_xlfn.XLOOKUP(TJUL22[[#This Row],[nomdepto]],tdepto[DEPTO],tdepto[CODLUG])</f>
        <v>01.83</v>
      </c>
    </row>
    <row r="202" spans="1:16" hidden="1">
      <c r="A202" s="65" t="s">
        <v>3464</v>
      </c>
      <c r="B202" s="65" t="str">
        <f t="shared" si="3"/>
        <v>2.1.2.2.0500110916699</v>
      </c>
      <c r="C202" s="65" t="s">
        <v>3369</v>
      </c>
      <c r="D202" s="65" t="s">
        <v>3276</v>
      </c>
      <c r="E202" s="65" t="s">
        <v>1818</v>
      </c>
      <c r="F202" s="65" t="s">
        <v>1101</v>
      </c>
      <c r="G202" s="65" t="str">
        <f>_xlfn.XLOOKUP(TJUL22[[#This Row],[CODIGO]],Tabla5[codigo],Tabla5[Lugar Funciones])</f>
        <v>MINISTERIO DE CULTURA</v>
      </c>
      <c r="H202" s="65" t="str">
        <f>_xlfn.XLOOKUP(TJUL22[[#This Row],[CODIGO]],Tabla5[codigo],Tabla5[SEGÚN JULIO],_xlfn.XLOOKUP(TJUL22[[#This Row],[cargo]],Tabla19[CARGO],Tabla19[CATEGORIA]))</f>
        <v>PERSONAL DE VIGILANCIA</v>
      </c>
      <c r="I202" s="43">
        <v>10000</v>
      </c>
      <c r="J202" s="44">
        <v>0</v>
      </c>
      <c r="K202" s="44">
        <v>0</v>
      </c>
      <c r="L202" s="44">
        <v>0</v>
      </c>
      <c r="M202" s="43">
        <v>0</v>
      </c>
      <c r="N202" s="43">
        <v>10000</v>
      </c>
      <c r="O202" s="65" t="str">
        <f>LEFT(_xlfn.XLOOKUP(TJUL22[[#This Row],[CODIGO]],Tabla5[codigo],Tabla5[Genero]),1)</f>
        <v>M</v>
      </c>
      <c r="P202" s="15" t="str">
        <f>_xlfn.XLOOKUP(TJUL22[[#This Row],[nomdepto]],tdepto[DEPTO],tdepto[CODLUG])</f>
        <v>01.83</v>
      </c>
    </row>
    <row r="203" spans="1:16" hidden="1">
      <c r="A203" s="65" t="s">
        <v>3464</v>
      </c>
      <c r="B203" s="65" t="str">
        <f t="shared" si="3"/>
        <v>2.1.2.2.0511000065497</v>
      </c>
      <c r="C203" s="65" t="s">
        <v>3369</v>
      </c>
      <c r="D203" s="65" t="s">
        <v>3277</v>
      </c>
      <c r="E203" s="65" t="s">
        <v>1877</v>
      </c>
      <c r="F203" s="65" t="s">
        <v>1101</v>
      </c>
      <c r="G203" s="65" t="str">
        <f>_xlfn.XLOOKUP(TJUL22[[#This Row],[CODIGO]],Tabla5[codigo],Tabla5[Lugar Funciones])</f>
        <v>MINISTERIO DE CULTURA</v>
      </c>
      <c r="H203" s="65" t="str">
        <f>_xlfn.XLOOKUP(TJUL22[[#This Row],[CODIGO]],Tabla5[codigo],Tabla5[SEGÚN JULIO],_xlfn.XLOOKUP(TJUL22[[#This Row],[cargo]],Tabla19[CARGO],Tabla19[CATEGORIA]))</f>
        <v>PERSONAL DE VIGILANCIA</v>
      </c>
      <c r="I203" s="43">
        <v>10000</v>
      </c>
      <c r="J203" s="44">
        <v>0</v>
      </c>
      <c r="K203" s="44">
        <v>0</v>
      </c>
      <c r="L203" s="44">
        <v>0</v>
      </c>
      <c r="M203" s="43">
        <v>0</v>
      </c>
      <c r="N203" s="43">
        <v>10000</v>
      </c>
      <c r="O203" s="65" t="str">
        <f>LEFT(_xlfn.XLOOKUP(TJUL22[[#This Row],[CODIGO]],Tabla5[codigo],Tabla5[Genero]),1)</f>
        <v>M</v>
      </c>
      <c r="P203" s="15" t="str">
        <f>_xlfn.XLOOKUP(TJUL22[[#This Row],[nomdepto]],tdepto[DEPTO],tdepto[CODLUG])</f>
        <v>01.83</v>
      </c>
    </row>
    <row r="204" spans="1:16" hidden="1">
      <c r="A204" s="65" t="s">
        <v>3464</v>
      </c>
      <c r="B204" s="65" t="str">
        <f t="shared" si="3"/>
        <v>2.1.2.2.0540221455427</v>
      </c>
      <c r="C204" s="65" t="s">
        <v>3369</v>
      </c>
      <c r="D204" s="65" t="s">
        <v>3280</v>
      </c>
      <c r="E204" s="65" t="s">
        <v>1733</v>
      </c>
      <c r="F204" s="65" t="s">
        <v>1101</v>
      </c>
      <c r="G204" s="65" t="str">
        <f>_xlfn.XLOOKUP(TJUL22[[#This Row],[CODIGO]],Tabla5[codigo],Tabla5[Lugar Funciones])</f>
        <v>MINISTERIO DE CULTURA</v>
      </c>
      <c r="H204" s="65" t="str">
        <f>_xlfn.XLOOKUP(TJUL22[[#This Row],[CODIGO]],Tabla5[codigo],Tabla5[SEGÚN JULIO],_xlfn.XLOOKUP(TJUL22[[#This Row],[cargo]],Tabla19[CARGO],Tabla19[CATEGORIA]))</f>
        <v>PERSONAL DE VIGILANCIA</v>
      </c>
      <c r="I204" s="43">
        <v>10000</v>
      </c>
      <c r="J204" s="46">
        <v>0</v>
      </c>
      <c r="K204" s="44">
        <v>0</v>
      </c>
      <c r="L204" s="44">
        <v>0</v>
      </c>
      <c r="M204" s="43">
        <v>0</v>
      </c>
      <c r="N204" s="43">
        <v>10000</v>
      </c>
      <c r="O204" s="65" t="str">
        <f>LEFT(_xlfn.XLOOKUP(TJUL22[[#This Row],[CODIGO]],Tabla5[codigo],Tabla5[Genero]),1)</f>
        <v>M</v>
      </c>
      <c r="P204" s="15" t="str">
        <f>_xlfn.XLOOKUP(TJUL22[[#This Row],[nomdepto]],tdepto[DEPTO],tdepto[CODLUG])</f>
        <v>01.83</v>
      </c>
    </row>
    <row r="205" spans="1:16" hidden="1">
      <c r="A205" s="65" t="s">
        <v>3464</v>
      </c>
      <c r="B205" s="65" t="str">
        <f t="shared" si="3"/>
        <v>2.1.2.2.0508300017228</v>
      </c>
      <c r="C205" s="65" t="s">
        <v>3369</v>
      </c>
      <c r="D205" s="65" t="s">
        <v>3281</v>
      </c>
      <c r="E205" s="65" t="s">
        <v>1875</v>
      </c>
      <c r="F205" s="65" t="s">
        <v>1101</v>
      </c>
      <c r="G205" s="65" t="str">
        <f>_xlfn.XLOOKUP(TJUL22[[#This Row],[CODIGO]],Tabla5[codigo],Tabla5[Lugar Funciones])</f>
        <v>MINISTERIO DE CULTURA</v>
      </c>
      <c r="H205" s="65" t="str">
        <f>_xlfn.XLOOKUP(TJUL22[[#This Row],[CODIGO]],Tabla5[codigo],Tabla5[SEGÚN JULIO],_xlfn.XLOOKUP(TJUL22[[#This Row],[cargo]],Tabla19[CARGO],Tabla19[CATEGORIA]))</f>
        <v>PERSONAL DE VIGILANCIA</v>
      </c>
      <c r="I205" s="43">
        <v>10000</v>
      </c>
      <c r="J205" s="46">
        <v>0</v>
      </c>
      <c r="K205" s="44">
        <v>0</v>
      </c>
      <c r="L205" s="44">
        <v>0</v>
      </c>
      <c r="M205" s="43">
        <v>0</v>
      </c>
      <c r="N205" s="43">
        <v>10000</v>
      </c>
      <c r="O205" s="65" t="str">
        <f>LEFT(_xlfn.XLOOKUP(TJUL22[[#This Row],[CODIGO]],Tabla5[codigo],Tabla5[Genero]),1)</f>
        <v>M</v>
      </c>
      <c r="P205" s="15" t="str">
        <f>_xlfn.XLOOKUP(TJUL22[[#This Row],[nomdepto]],tdepto[DEPTO],tdepto[CODLUG])</f>
        <v>01.83</v>
      </c>
    </row>
    <row r="206" spans="1:16" hidden="1">
      <c r="A206" s="65" t="s">
        <v>3464</v>
      </c>
      <c r="B206" s="65" t="str">
        <f t="shared" si="3"/>
        <v>2.1.2.2.0511800071455</v>
      </c>
      <c r="C206" s="65" t="s">
        <v>3369</v>
      </c>
      <c r="D206" s="65" t="s">
        <v>3282</v>
      </c>
      <c r="E206" s="65" t="s">
        <v>1878</v>
      </c>
      <c r="F206" s="65" t="s">
        <v>1101</v>
      </c>
      <c r="G206" s="65" t="str">
        <f>_xlfn.XLOOKUP(TJUL22[[#This Row],[CODIGO]],Tabla5[codigo],Tabla5[Lugar Funciones])</f>
        <v>MINISTERIO DE CULTURA</v>
      </c>
      <c r="H206" s="65" t="str">
        <f>_xlfn.XLOOKUP(TJUL22[[#This Row],[CODIGO]],Tabla5[codigo],Tabla5[SEGÚN JULIO],_xlfn.XLOOKUP(TJUL22[[#This Row],[cargo]],Tabla19[CARGO],Tabla19[CATEGORIA]))</f>
        <v>PERSONAL DE VIGILANCIA</v>
      </c>
      <c r="I206" s="43">
        <v>10000</v>
      </c>
      <c r="J206" s="44">
        <v>0</v>
      </c>
      <c r="K206" s="44">
        <v>0</v>
      </c>
      <c r="L206" s="44">
        <v>0</v>
      </c>
      <c r="M206" s="43">
        <v>0</v>
      </c>
      <c r="N206" s="43">
        <v>10000</v>
      </c>
      <c r="O206" s="65" t="str">
        <f>LEFT(_xlfn.XLOOKUP(TJUL22[[#This Row],[CODIGO]],Tabla5[codigo],Tabla5[Genero]),1)</f>
        <v>M</v>
      </c>
      <c r="P206" s="15" t="str">
        <f>_xlfn.XLOOKUP(TJUL22[[#This Row],[nomdepto]],tdepto[DEPTO],tdepto[CODLUG])</f>
        <v>01.83</v>
      </c>
    </row>
    <row r="207" spans="1:16" hidden="1">
      <c r="A207" s="65" t="s">
        <v>3464</v>
      </c>
      <c r="B207" s="65" t="str">
        <f t="shared" si="3"/>
        <v>2.1.2.2.0501600153611</v>
      </c>
      <c r="C207" s="65" t="s">
        <v>3369</v>
      </c>
      <c r="D207" s="65" t="s">
        <v>3283</v>
      </c>
      <c r="E207" s="65" t="s">
        <v>1219</v>
      </c>
      <c r="F207" s="65" t="s">
        <v>1101</v>
      </c>
      <c r="G207" s="65" t="str">
        <f>_xlfn.XLOOKUP(TJUL22[[#This Row],[CODIGO]],Tabla5[codigo],Tabla5[Lugar Funciones])</f>
        <v>MINISTERIO DE CULTURA</v>
      </c>
      <c r="H207" s="65" t="str">
        <f>_xlfn.XLOOKUP(TJUL22[[#This Row],[CODIGO]],Tabla5[codigo],Tabla5[SEGÚN JULIO],_xlfn.XLOOKUP(TJUL22[[#This Row],[cargo]],Tabla19[CARGO],Tabla19[CATEGORIA]))</f>
        <v>PERSONAL DE VIGILANCIA</v>
      </c>
      <c r="I207" s="43">
        <v>10000</v>
      </c>
      <c r="J207" s="44">
        <v>0</v>
      </c>
      <c r="K207" s="44">
        <v>0</v>
      </c>
      <c r="L207" s="44">
        <v>0</v>
      </c>
      <c r="M207" s="43">
        <v>0</v>
      </c>
      <c r="N207" s="43">
        <v>10000</v>
      </c>
      <c r="O207" s="65" t="str">
        <f>LEFT(_xlfn.XLOOKUP(TJUL22[[#This Row],[CODIGO]],Tabla5[codigo],Tabla5[Genero]),1)</f>
        <v>M</v>
      </c>
      <c r="P207" s="15" t="str">
        <f>_xlfn.XLOOKUP(TJUL22[[#This Row],[nomdepto]],tdepto[DEPTO],tdepto[CODLUG])</f>
        <v>01.83</v>
      </c>
    </row>
    <row r="208" spans="1:16" hidden="1">
      <c r="A208" s="65" t="s">
        <v>3464</v>
      </c>
      <c r="B208" s="65" t="str">
        <f t="shared" si="3"/>
        <v>2.1.2.2.0502000136453</v>
      </c>
      <c r="C208" s="65" t="s">
        <v>3369</v>
      </c>
      <c r="D208" s="65" t="s">
        <v>3284</v>
      </c>
      <c r="E208" s="65" t="s">
        <v>1860</v>
      </c>
      <c r="F208" s="65" t="s">
        <v>1101</v>
      </c>
      <c r="G208" s="65" t="str">
        <f>_xlfn.XLOOKUP(TJUL22[[#This Row],[CODIGO]],Tabla5[codigo],Tabla5[Lugar Funciones])</f>
        <v>MINISTERIO DE CULTURA</v>
      </c>
      <c r="H208" s="65" t="str">
        <f>_xlfn.XLOOKUP(TJUL22[[#This Row],[CODIGO]],Tabla5[codigo],Tabla5[SEGÚN JULIO],_xlfn.XLOOKUP(TJUL22[[#This Row],[cargo]],Tabla19[CARGO],Tabla19[CATEGORIA]))</f>
        <v>PERSONAL DE VIGILANCIA</v>
      </c>
      <c r="I208" s="43">
        <v>10000</v>
      </c>
      <c r="J208" s="44">
        <v>0</v>
      </c>
      <c r="K208" s="44">
        <v>0</v>
      </c>
      <c r="L208" s="44">
        <v>0</v>
      </c>
      <c r="M208" s="43">
        <v>0</v>
      </c>
      <c r="N208" s="43">
        <v>10000</v>
      </c>
      <c r="O208" s="65" t="str">
        <f>LEFT(_xlfn.XLOOKUP(TJUL22[[#This Row],[CODIGO]],Tabla5[codigo],Tabla5[Genero]),1)</f>
        <v>M</v>
      </c>
      <c r="P208" s="15" t="str">
        <f>_xlfn.XLOOKUP(TJUL22[[#This Row],[nomdepto]],tdepto[DEPTO],tdepto[CODLUG])</f>
        <v>01.83</v>
      </c>
    </row>
    <row r="209" spans="1:16" hidden="1">
      <c r="A209" s="65" t="s">
        <v>3464</v>
      </c>
      <c r="B209" s="65" t="str">
        <f t="shared" si="3"/>
        <v>2.1.2.2.0508200165291</v>
      </c>
      <c r="C209" s="65" t="s">
        <v>3369</v>
      </c>
      <c r="D209" s="65" t="s">
        <v>3285</v>
      </c>
      <c r="E209" s="65" t="s">
        <v>1874</v>
      </c>
      <c r="F209" s="65" t="s">
        <v>1101</v>
      </c>
      <c r="G209" s="65" t="str">
        <f>_xlfn.XLOOKUP(TJUL22[[#This Row],[CODIGO]],Tabla5[codigo],Tabla5[Lugar Funciones])</f>
        <v>MINISTERIO DE CULTURA</v>
      </c>
      <c r="H209" s="65" t="str">
        <f>_xlfn.XLOOKUP(TJUL22[[#This Row],[CODIGO]],Tabla5[codigo],Tabla5[SEGÚN JULIO],_xlfn.XLOOKUP(TJUL22[[#This Row],[cargo]],Tabla19[CARGO],Tabla19[CATEGORIA]))</f>
        <v>PERSONAL DE VIGILANCIA</v>
      </c>
      <c r="I209" s="43">
        <v>10000</v>
      </c>
      <c r="J209" s="46">
        <v>0</v>
      </c>
      <c r="K209" s="44">
        <v>0</v>
      </c>
      <c r="L209" s="44">
        <v>0</v>
      </c>
      <c r="M209" s="43">
        <v>0</v>
      </c>
      <c r="N209" s="43">
        <v>10000</v>
      </c>
      <c r="O209" s="65" t="str">
        <f>LEFT(_xlfn.XLOOKUP(TJUL22[[#This Row],[CODIGO]],Tabla5[codigo],Tabla5[Genero]),1)</f>
        <v>M</v>
      </c>
      <c r="P209" s="15" t="str">
        <f>_xlfn.XLOOKUP(TJUL22[[#This Row],[nomdepto]],tdepto[DEPTO],tdepto[CODLUG])</f>
        <v>01.83</v>
      </c>
    </row>
    <row r="210" spans="1:16" hidden="1">
      <c r="A210" s="65" t="s">
        <v>3464</v>
      </c>
      <c r="B210" s="65" t="str">
        <f t="shared" si="3"/>
        <v>2.1.2.2.0504900721715</v>
      </c>
      <c r="C210" s="65" t="s">
        <v>3369</v>
      </c>
      <c r="D210" s="65" t="s">
        <v>3287</v>
      </c>
      <c r="E210" s="65" t="s">
        <v>3286</v>
      </c>
      <c r="F210" s="65" t="s">
        <v>1101</v>
      </c>
      <c r="G210" s="65" t="str">
        <f>_xlfn.XLOOKUP(TJUL22[[#This Row],[CODIGO]],Tabla5[codigo],Tabla5[Lugar Funciones])</f>
        <v>MINISTERIO DE CULTURA</v>
      </c>
      <c r="H210" s="65" t="str">
        <f>_xlfn.XLOOKUP(TJUL22[[#This Row],[CODIGO]],Tabla5[codigo],Tabla5[SEGÚN JULIO],_xlfn.XLOOKUP(TJUL22[[#This Row],[cargo]],Tabla19[CARGO],Tabla19[CATEGORIA]))</f>
        <v>PERSONAL DE VIGILANCIA</v>
      </c>
      <c r="I210" s="43">
        <v>10000</v>
      </c>
      <c r="J210" s="46">
        <v>0</v>
      </c>
      <c r="K210" s="44">
        <v>0</v>
      </c>
      <c r="L210" s="44">
        <v>0</v>
      </c>
      <c r="M210" s="43">
        <v>0</v>
      </c>
      <c r="N210" s="43">
        <v>10000</v>
      </c>
      <c r="O210" s="65" t="str">
        <f>LEFT(_xlfn.XLOOKUP(TJUL22[[#This Row],[CODIGO]],Tabla5[codigo],Tabla5[Genero]),1)</f>
        <v>M</v>
      </c>
      <c r="P210" s="15" t="str">
        <f>_xlfn.XLOOKUP(TJUL22[[#This Row],[nomdepto]],tdepto[DEPTO],tdepto[CODLUG])</f>
        <v>01.83</v>
      </c>
    </row>
    <row r="211" spans="1:16" hidden="1">
      <c r="A211" s="65" t="s">
        <v>3464</v>
      </c>
      <c r="B211" s="65" t="str">
        <f t="shared" si="3"/>
        <v>2.1.2.2.0501001025939</v>
      </c>
      <c r="C211" s="65" t="s">
        <v>3369</v>
      </c>
      <c r="D211" s="65" t="s">
        <v>3288</v>
      </c>
      <c r="E211" s="65" t="s">
        <v>1279</v>
      </c>
      <c r="F211" s="65" t="s">
        <v>1101</v>
      </c>
      <c r="G211" s="65" t="str">
        <f>_xlfn.XLOOKUP(TJUL22[[#This Row],[CODIGO]],Tabla5[codigo],Tabla5[Lugar Funciones])</f>
        <v>MINISTERIO DE CULTURA</v>
      </c>
      <c r="H211" s="65" t="str">
        <f>_xlfn.XLOOKUP(TJUL22[[#This Row],[CODIGO]],Tabla5[codigo],Tabla5[SEGÚN JULIO],_xlfn.XLOOKUP(TJUL22[[#This Row],[cargo]],Tabla19[CARGO],Tabla19[CATEGORIA]))</f>
        <v>PERSONAL DE VIGILANCIA</v>
      </c>
      <c r="I211" s="43">
        <v>10000</v>
      </c>
      <c r="J211" s="44">
        <v>0</v>
      </c>
      <c r="K211" s="44">
        <v>0</v>
      </c>
      <c r="L211" s="44">
        <v>0</v>
      </c>
      <c r="M211" s="43">
        <v>0</v>
      </c>
      <c r="N211" s="43">
        <v>10000</v>
      </c>
      <c r="O211" s="65" t="str">
        <f>LEFT(_xlfn.XLOOKUP(TJUL22[[#This Row],[CODIGO]],Tabla5[codigo],Tabla5[Genero]),1)</f>
        <v>M</v>
      </c>
      <c r="P211" s="15" t="str">
        <f>_xlfn.XLOOKUP(TJUL22[[#This Row],[nomdepto]],tdepto[DEPTO],tdepto[CODLUG])</f>
        <v>01.83</v>
      </c>
    </row>
    <row r="212" spans="1:16" hidden="1">
      <c r="A212" s="65" t="s">
        <v>3464</v>
      </c>
      <c r="B212" s="65" t="str">
        <f t="shared" si="3"/>
        <v>2.1.2.2.0507800100401</v>
      </c>
      <c r="C212" s="65" t="s">
        <v>3369</v>
      </c>
      <c r="D212" s="65" t="s">
        <v>3289</v>
      </c>
      <c r="E212" s="65" t="s">
        <v>1872</v>
      </c>
      <c r="F212" s="65" t="s">
        <v>1101</v>
      </c>
      <c r="G212" s="65" t="str">
        <f>_xlfn.XLOOKUP(TJUL22[[#This Row],[CODIGO]],Tabla5[codigo],Tabla5[Lugar Funciones])</f>
        <v>MINISTERIO DE CULTURA</v>
      </c>
      <c r="H212" s="65" t="str">
        <f>_xlfn.XLOOKUP(TJUL22[[#This Row],[CODIGO]],Tabla5[codigo],Tabla5[SEGÚN JULIO],_xlfn.XLOOKUP(TJUL22[[#This Row],[cargo]],Tabla19[CARGO],Tabla19[CATEGORIA]))</f>
        <v>PERSONAL DE VIGILANCIA</v>
      </c>
      <c r="I212" s="43">
        <v>10000</v>
      </c>
      <c r="J212" s="44">
        <v>0</v>
      </c>
      <c r="K212" s="44">
        <v>0</v>
      </c>
      <c r="L212" s="44">
        <v>0</v>
      </c>
      <c r="M212" s="43">
        <v>0</v>
      </c>
      <c r="N212" s="43">
        <v>10000</v>
      </c>
      <c r="O212" s="65" t="str">
        <f>LEFT(_xlfn.XLOOKUP(TJUL22[[#This Row],[CODIGO]],Tabla5[codigo],Tabla5[Genero]),1)</f>
        <v>M</v>
      </c>
      <c r="P212" s="15" t="str">
        <f>_xlfn.XLOOKUP(TJUL22[[#This Row],[nomdepto]],tdepto[DEPTO],tdepto[CODLUG])</f>
        <v>01.83</v>
      </c>
    </row>
    <row r="213" spans="1:16" hidden="1">
      <c r="A213" s="65" t="s">
        <v>3464</v>
      </c>
      <c r="B213" s="65" t="str">
        <f t="shared" si="3"/>
        <v>2.1.2.2.0500111931135</v>
      </c>
      <c r="C213" s="65" t="s">
        <v>3369</v>
      </c>
      <c r="D213" s="65" t="s">
        <v>3291</v>
      </c>
      <c r="E213" s="65" t="s">
        <v>3470</v>
      </c>
      <c r="F213" s="65" t="s">
        <v>1101</v>
      </c>
      <c r="G213" s="65" t="str">
        <f>_xlfn.XLOOKUP(TJUL22[[#This Row],[CODIGO]],Tabla5[codigo],Tabla5[Lugar Funciones])</f>
        <v>MINISTERIO DE CULTURA</v>
      </c>
      <c r="H213" s="65" t="str">
        <f>_xlfn.XLOOKUP(TJUL22[[#This Row],[CODIGO]],Tabla5[codigo],Tabla5[SEGÚN JULIO],_xlfn.XLOOKUP(TJUL22[[#This Row],[cargo]],Tabla19[CARGO],Tabla19[CATEGORIA]))</f>
        <v>PERSONAL DE VIGILANCIA</v>
      </c>
      <c r="I213" s="43">
        <v>10000</v>
      </c>
      <c r="J213" s="44">
        <v>0</v>
      </c>
      <c r="K213" s="44">
        <v>0</v>
      </c>
      <c r="L213" s="44">
        <v>0</v>
      </c>
      <c r="M213" s="43">
        <v>0</v>
      </c>
      <c r="N213" s="43">
        <v>10000</v>
      </c>
      <c r="O213" s="65" t="str">
        <f>LEFT(_xlfn.XLOOKUP(TJUL22[[#This Row],[CODIGO]],Tabla5[codigo],Tabla5[Genero]),1)</f>
        <v>F</v>
      </c>
      <c r="P213" s="15" t="str">
        <f>_xlfn.XLOOKUP(TJUL22[[#This Row],[nomdepto]],tdepto[DEPTO],tdepto[CODLUG])</f>
        <v>01.83</v>
      </c>
    </row>
    <row r="214" spans="1:16" hidden="1">
      <c r="A214" s="65" t="s">
        <v>3464</v>
      </c>
      <c r="B214" s="65" t="str">
        <f t="shared" si="3"/>
        <v>2.1.2.2.0511000050192</v>
      </c>
      <c r="C214" s="65" t="s">
        <v>3369</v>
      </c>
      <c r="D214" s="65" t="s">
        <v>3294</v>
      </c>
      <c r="E214" s="65" t="s">
        <v>1876</v>
      </c>
      <c r="F214" s="65" t="s">
        <v>1101</v>
      </c>
      <c r="G214" s="65" t="str">
        <f>_xlfn.XLOOKUP(TJUL22[[#This Row],[CODIGO]],Tabla5[codigo],Tabla5[Lugar Funciones])</f>
        <v>MINISTERIO DE CULTURA</v>
      </c>
      <c r="H214" s="65" t="str">
        <f>_xlfn.XLOOKUP(TJUL22[[#This Row],[CODIGO]],Tabla5[codigo],Tabla5[SEGÚN JULIO],_xlfn.XLOOKUP(TJUL22[[#This Row],[cargo]],Tabla19[CARGO],Tabla19[CATEGORIA]))</f>
        <v>PERSONAL DE VIGILANCIA</v>
      </c>
      <c r="I214" s="43">
        <v>10000</v>
      </c>
      <c r="J214" s="44">
        <v>0</v>
      </c>
      <c r="K214" s="44">
        <v>0</v>
      </c>
      <c r="L214" s="44">
        <v>0</v>
      </c>
      <c r="M214" s="43">
        <v>0</v>
      </c>
      <c r="N214" s="43">
        <v>10000</v>
      </c>
      <c r="O214" s="65" t="str">
        <f>LEFT(_xlfn.XLOOKUP(TJUL22[[#This Row],[CODIGO]],Tabla5[codigo],Tabla5[Genero]),1)</f>
        <v>M</v>
      </c>
      <c r="P214" s="15" t="str">
        <f>_xlfn.XLOOKUP(TJUL22[[#This Row],[nomdepto]],tdepto[DEPTO],tdepto[CODLUG])</f>
        <v>01.83</v>
      </c>
    </row>
    <row r="215" spans="1:16" hidden="1">
      <c r="A215" s="65" t="s">
        <v>3464</v>
      </c>
      <c r="B215" s="65" t="str">
        <f t="shared" si="3"/>
        <v>2.1.2.2.0507500113613</v>
      </c>
      <c r="C215" s="65" t="s">
        <v>3369</v>
      </c>
      <c r="D215" s="65" t="s">
        <v>3296</v>
      </c>
      <c r="E215" s="65" t="s">
        <v>1217</v>
      </c>
      <c r="F215" s="65" t="s">
        <v>1101</v>
      </c>
      <c r="G215" s="65" t="str">
        <f>_xlfn.XLOOKUP(TJUL22[[#This Row],[CODIGO]],Tabla5[codigo],Tabla5[Lugar Funciones])</f>
        <v>MINISTERIO DE CULTURA</v>
      </c>
      <c r="H215" s="65" t="str">
        <f>_xlfn.XLOOKUP(TJUL22[[#This Row],[CODIGO]],Tabla5[codigo],Tabla5[SEGÚN JULIO],_xlfn.XLOOKUP(TJUL22[[#This Row],[cargo]],Tabla19[CARGO],Tabla19[CATEGORIA]))</f>
        <v>PERSONAL DE VIGILANCIA</v>
      </c>
      <c r="I215" s="43">
        <v>10000</v>
      </c>
      <c r="J215" s="46">
        <v>0</v>
      </c>
      <c r="K215" s="44">
        <v>0</v>
      </c>
      <c r="L215" s="44">
        <v>0</v>
      </c>
      <c r="M215" s="43">
        <v>0</v>
      </c>
      <c r="N215" s="43">
        <v>10000</v>
      </c>
      <c r="O215" s="65" t="str">
        <f>LEFT(_xlfn.XLOOKUP(TJUL22[[#This Row],[CODIGO]],Tabla5[codigo],Tabla5[Genero]),1)</f>
        <v>M</v>
      </c>
      <c r="P215" s="15" t="str">
        <f>_xlfn.XLOOKUP(TJUL22[[#This Row],[nomdepto]],tdepto[DEPTO],tdepto[CODLUG])</f>
        <v>01.83</v>
      </c>
    </row>
    <row r="216" spans="1:16" hidden="1">
      <c r="A216" s="65" t="s">
        <v>3464</v>
      </c>
      <c r="B216" s="65" t="str">
        <f t="shared" si="3"/>
        <v>2.1.2.2.0540226943757</v>
      </c>
      <c r="C216" s="65" t="s">
        <v>3369</v>
      </c>
      <c r="D216" s="65" t="s">
        <v>3300</v>
      </c>
      <c r="E216" s="65" t="s">
        <v>1917</v>
      </c>
      <c r="F216" s="65" t="s">
        <v>1101</v>
      </c>
      <c r="G216" s="65" t="str">
        <f>_xlfn.XLOOKUP(TJUL22[[#This Row],[CODIGO]],Tabla5[codigo],Tabla5[Lugar Funciones])</f>
        <v>MINISTERIO DE CULTURA</v>
      </c>
      <c r="H216" s="65" t="str">
        <f>_xlfn.XLOOKUP(TJUL22[[#This Row],[CODIGO]],Tabla5[codigo],Tabla5[SEGÚN JULIO],_xlfn.XLOOKUP(TJUL22[[#This Row],[cargo]],Tabla19[CARGO],Tabla19[CATEGORIA]))</f>
        <v>PERSONAL DE VIGILANCIA</v>
      </c>
      <c r="I216" s="43">
        <v>10000</v>
      </c>
      <c r="J216" s="46">
        <v>0</v>
      </c>
      <c r="K216" s="44">
        <v>0</v>
      </c>
      <c r="L216" s="44">
        <v>0</v>
      </c>
      <c r="M216" s="43">
        <v>0</v>
      </c>
      <c r="N216" s="43">
        <v>10000</v>
      </c>
      <c r="O216" s="65" t="str">
        <f>LEFT(_xlfn.XLOOKUP(TJUL22[[#This Row],[CODIGO]],Tabla5[codigo],Tabla5[Genero]),1)</f>
        <v>M</v>
      </c>
      <c r="P216" s="15" t="str">
        <f>_xlfn.XLOOKUP(TJUL22[[#This Row],[nomdepto]],tdepto[DEPTO],tdepto[CODLUG])</f>
        <v>01.83</v>
      </c>
    </row>
    <row r="217" spans="1:16" hidden="1">
      <c r="A217" s="65" t="s">
        <v>3464</v>
      </c>
      <c r="B217" s="65" t="str">
        <f t="shared" si="3"/>
        <v>2.1.2.2.0500111695912</v>
      </c>
      <c r="C217" s="65" t="s">
        <v>3369</v>
      </c>
      <c r="D217" s="65" t="s">
        <v>3303</v>
      </c>
      <c r="E217" s="65" t="s">
        <v>1735</v>
      </c>
      <c r="F217" s="65" t="s">
        <v>1101</v>
      </c>
      <c r="G217" s="65" t="str">
        <f>_xlfn.XLOOKUP(TJUL22[[#This Row],[CODIGO]],Tabla5[codigo],Tabla5[Lugar Funciones])</f>
        <v>MINISTERIO DE CULTURA</v>
      </c>
      <c r="H217" s="65" t="str">
        <f>_xlfn.XLOOKUP(TJUL22[[#This Row],[CODIGO]],Tabla5[codigo],Tabla5[SEGÚN JULIO],_xlfn.XLOOKUP(TJUL22[[#This Row],[cargo]],Tabla19[CARGO],Tabla19[CATEGORIA]))</f>
        <v>PERSONAL DE VIGILANCIA</v>
      </c>
      <c r="I217" s="43">
        <v>10000</v>
      </c>
      <c r="J217" s="46">
        <v>0</v>
      </c>
      <c r="K217" s="44">
        <v>0</v>
      </c>
      <c r="L217" s="44">
        <v>0</v>
      </c>
      <c r="M217" s="43">
        <v>0</v>
      </c>
      <c r="N217" s="43">
        <v>10000</v>
      </c>
      <c r="O217" s="65" t="str">
        <f>LEFT(_xlfn.XLOOKUP(TJUL22[[#This Row],[CODIGO]],Tabla5[codigo],Tabla5[Genero]),1)</f>
        <v>M</v>
      </c>
      <c r="P217" s="15" t="str">
        <f>_xlfn.XLOOKUP(TJUL22[[#This Row],[nomdepto]],tdepto[DEPTO],tdepto[CODLUG])</f>
        <v>01.83</v>
      </c>
    </row>
    <row r="218" spans="1:16" hidden="1">
      <c r="A218" s="65" t="s">
        <v>3464</v>
      </c>
      <c r="B218" s="65" t="str">
        <f t="shared" si="3"/>
        <v>2.1.2.2.0501200820049</v>
      </c>
      <c r="C218" s="65" t="s">
        <v>3369</v>
      </c>
      <c r="D218" s="65" t="s">
        <v>3247</v>
      </c>
      <c r="E218" s="65" t="s">
        <v>1849</v>
      </c>
      <c r="F218" s="65" t="s">
        <v>1101</v>
      </c>
      <c r="G218" s="65" t="str">
        <f>_xlfn.XLOOKUP(TJUL22[[#This Row],[CODIGO]],Tabla5[codigo],Tabla5[Lugar Funciones])</f>
        <v>MINISTERIO DE CULTURA</v>
      </c>
      <c r="H218" s="65" t="str">
        <f>_xlfn.XLOOKUP(TJUL22[[#This Row],[CODIGO]],Tabla5[codigo],Tabla5[SEGÚN JULIO],_xlfn.XLOOKUP(TJUL22[[#This Row],[cargo]],Tabla19[CARGO],Tabla19[CATEGORIA]))</f>
        <v>PERSONAL DE VIGILANCIA</v>
      </c>
      <c r="I218" s="43">
        <v>9000</v>
      </c>
      <c r="J218" s="46">
        <v>0</v>
      </c>
      <c r="K218" s="44">
        <v>0</v>
      </c>
      <c r="L218" s="44">
        <v>0</v>
      </c>
      <c r="M218" s="43">
        <v>0</v>
      </c>
      <c r="N218" s="43">
        <v>9000</v>
      </c>
      <c r="O218" s="65" t="str">
        <f>LEFT(_xlfn.XLOOKUP(TJUL22[[#This Row],[CODIGO]],Tabla5[codigo],Tabla5[Genero]),1)</f>
        <v>M</v>
      </c>
      <c r="P218" s="15" t="str">
        <f>_xlfn.XLOOKUP(TJUL22[[#This Row],[nomdepto]],tdepto[DEPTO],tdepto[CODLUG])</f>
        <v>01.83</v>
      </c>
    </row>
    <row r="219" spans="1:16" hidden="1">
      <c r="A219" s="65" t="s">
        <v>3464</v>
      </c>
      <c r="B219" s="65" t="str">
        <f t="shared" si="3"/>
        <v>2.1.2.2.0500119379105</v>
      </c>
      <c r="C219" s="65" t="s">
        <v>3369</v>
      </c>
      <c r="D219" s="65" t="s">
        <v>3157</v>
      </c>
      <c r="E219" s="65" t="s">
        <v>1839</v>
      </c>
      <c r="F219" s="65" t="s">
        <v>1101</v>
      </c>
      <c r="G219" s="65" t="str">
        <f>_xlfn.XLOOKUP(TJUL22[[#This Row],[CODIGO]],Tabla5[codigo],Tabla5[Lugar Funciones])</f>
        <v>MINISTERIO DE CULTURA</v>
      </c>
      <c r="H219" s="65" t="str">
        <f>_xlfn.XLOOKUP(TJUL22[[#This Row],[CODIGO]],Tabla5[codigo],Tabla5[SEGÚN JULIO],_xlfn.XLOOKUP(TJUL22[[#This Row],[cargo]],Tabla19[CARGO],Tabla19[CATEGORIA]))</f>
        <v>PERSONAL DE VIGILANCIA</v>
      </c>
      <c r="I219" s="43">
        <v>8000</v>
      </c>
      <c r="J219" s="44">
        <v>0</v>
      </c>
      <c r="K219" s="44">
        <v>0</v>
      </c>
      <c r="L219" s="44">
        <v>0</v>
      </c>
      <c r="M219" s="43">
        <v>0</v>
      </c>
      <c r="N219" s="43">
        <v>8000</v>
      </c>
      <c r="O219" s="65" t="str">
        <f>LEFT(_xlfn.XLOOKUP(TJUL22[[#This Row],[CODIGO]],Tabla5[codigo],Tabla5[Genero]),1)</f>
        <v>M</v>
      </c>
      <c r="P219" s="15" t="str">
        <f>_xlfn.XLOOKUP(TJUL22[[#This Row],[nomdepto]],tdepto[DEPTO],tdepto[CODLUG])</f>
        <v>01.83</v>
      </c>
    </row>
    <row r="220" spans="1:16" hidden="1">
      <c r="A220" s="65" t="s">
        <v>3464</v>
      </c>
      <c r="B220" s="65" t="str">
        <f t="shared" si="3"/>
        <v>2.1.2.2.0500500467014</v>
      </c>
      <c r="C220" s="65" t="s">
        <v>3369</v>
      </c>
      <c r="D220" s="65" t="s">
        <v>3160</v>
      </c>
      <c r="E220" s="65" t="s">
        <v>1841</v>
      </c>
      <c r="F220" s="65" t="s">
        <v>1101</v>
      </c>
      <c r="G220" s="65" t="str">
        <f>_xlfn.XLOOKUP(TJUL22[[#This Row],[CODIGO]],Tabla5[codigo],Tabla5[Lugar Funciones])</f>
        <v>MINISTERIO DE CULTURA</v>
      </c>
      <c r="H220" s="65" t="str">
        <f>_xlfn.XLOOKUP(TJUL22[[#This Row],[CODIGO]],Tabla5[codigo],Tabla5[SEGÚN JULIO],_xlfn.XLOOKUP(TJUL22[[#This Row],[cargo]],Tabla19[CARGO],Tabla19[CATEGORIA]))</f>
        <v>PERSONAL DE VIGILANCIA</v>
      </c>
      <c r="I220" s="43">
        <v>8000</v>
      </c>
      <c r="J220" s="46">
        <v>0</v>
      </c>
      <c r="K220" s="44">
        <v>0</v>
      </c>
      <c r="L220" s="44">
        <v>0</v>
      </c>
      <c r="M220" s="43">
        <v>0</v>
      </c>
      <c r="N220" s="43">
        <v>8000</v>
      </c>
      <c r="O220" s="65" t="str">
        <f>LEFT(_xlfn.XLOOKUP(TJUL22[[#This Row],[CODIGO]],Tabla5[codigo],Tabla5[Genero]),1)</f>
        <v>F</v>
      </c>
      <c r="P220" s="15" t="str">
        <f>_xlfn.XLOOKUP(TJUL22[[#This Row],[nomdepto]],tdepto[DEPTO],tdepto[CODLUG])</f>
        <v>01.83</v>
      </c>
    </row>
    <row r="221" spans="1:16" hidden="1">
      <c r="A221" s="65" t="s">
        <v>3464</v>
      </c>
      <c r="B221" s="65" t="str">
        <f t="shared" si="3"/>
        <v>2.1.2.2.0509300784361</v>
      </c>
      <c r="C221" s="65" t="s">
        <v>3369</v>
      </c>
      <c r="D221" s="65" t="s">
        <v>3183</v>
      </c>
      <c r="E221" s="65" t="s">
        <v>2169</v>
      </c>
      <c r="F221" s="65" t="s">
        <v>1101</v>
      </c>
      <c r="G221" s="65" t="str">
        <f>_xlfn.XLOOKUP(TJUL22[[#This Row],[CODIGO]],Tabla5[codigo],Tabla5[Lugar Funciones])</f>
        <v>MINISTERIO DE CULTURA</v>
      </c>
      <c r="H221" s="65" t="str">
        <f>_xlfn.XLOOKUP(TJUL22[[#This Row],[CODIGO]],Tabla5[codigo],Tabla5[SEGÚN JULIO],_xlfn.XLOOKUP(TJUL22[[#This Row],[cargo]],Tabla19[CARGO],Tabla19[CATEGORIA]))</f>
        <v>PERSONAL DE VIGILANCIA</v>
      </c>
      <c r="I221" s="43">
        <v>8000</v>
      </c>
      <c r="J221" s="46">
        <v>0</v>
      </c>
      <c r="K221" s="44">
        <v>0</v>
      </c>
      <c r="L221" s="44">
        <v>0</v>
      </c>
      <c r="M221" s="43">
        <v>0</v>
      </c>
      <c r="N221" s="43">
        <v>8000</v>
      </c>
      <c r="O221" s="65" t="str">
        <f>LEFT(_xlfn.XLOOKUP(TJUL22[[#This Row],[CODIGO]],Tabla5[codigo],Tabla5[Genero]),1)</f>
        <v>M</v>
      </c>
      <c r="P221" s="15" t="str">
        <f>_xlfn.XLOOKUP(TJUL22[[#This Row],[nomdepto]],tdepto[DEPTO],tdepto[CODLUG])</f>
        <v>01.83</v>
      </c>
    </row>
    <row r="222" spans="1:16" hidden="1">
      <c r="A222" s="65" t="s">
        <v>3464</v>
      </c>
      <c r="B222" s="65" t="str">
        <f t="shared" si="3"/>
        <v>2.1.2.2.0504701208656</v>
      </c>
      <c r="C222" s="65" t="s">
        <v>3369</v>
      </c>
      <c r="D222" s="65" t="s">
        <v>3192</v>
      </c>
      <c r="E222" s="65" t="s">
        <v>1867</v>
      </c>
      <c r="F222" s="65" t="s">
        <v>1101</v>
      </c>
      <c r="G222" s="65" t="str">
        <f>_xlfn.XLOOKUP(TJUL22[[#This Row],[CODIGO]],Tabla5[codigo],Tabla5[Lugar Funciones])</f>
        <v>MINISTERIO DE CULTURA</v>
      </c>
      <c r="H222" s="65" t="str">
        <f>_xlfn.XLOOKUP(TJUL22[[#This Row],[CODIGO]],Tabla5[codigo],Tabla5[SEGÚN JULIO],_xlfn.XLOOKUP(TJUL22[[#This Row],[cargo]],Tabla19[CARGO],Tabla19[CATEGORIA]))</f>
        <v>PERSONAL DE VIGILANCIA</v>
      </c>
      <c r="I222" s="43">
        <v>8000</v>
      </c>
      <c r="J222" s="46">
        <v>0</v>
      </c>
      <c r="K222" s="44">
        <v>0</v>
      </c>
      <c r="L222" s="44">
        <v>0</v>
      </c>
      <c r="M222" s="43">
        <v>0</v>
      </c>
      <c r="N222" s="43">
        <v>8000</v>
      </c>
      <c r="O222" s="65" t="str">
        <f>LEFT(_xlfn.XLOOKUP(TJUL22[[#This Row],[CODIGO]],Tabla5[codigo],Tabla5[Genero]),1)</f>
        <v>M</v>
      </c>
      <c r="P222" s="15" t="str">
        <f>_xlfn.XLOOKUP(TJUL22[[#This Row],[nomdepto]],tdepto[DEPTO],tdepto[CODLUG])</f>
        <v>01.83</v>
      </c>
    </row>
    <row r="223" spans="1:16" hidden="1">
      <c r="A223" s="65" t="s">
        <v>3464</v>
      </c>
      <c r="B223" s="65" t="str">
        <f t="shared" si="3"/>
        <v>2.1.2.2.0501100270121</v>
      </c>
      <c r="C223" s="65" t="s">
        <v>3369</v>
      </c>
      <c r="D223" s="65" t="s">
        <v>3224</v>
      </c>
      <c r="E223" s="65" t="s">
        <v>1845</v>
      </c>
      <c r="F223" s="65" t="s">
        <v>1101</v>
      </c>
      <c r="G223" s="65" t="str">
        <f>_xlfn.XLOOKUP(TJUL22[[#This Row],[CODIGO]],Tabla5[codigo],Tabla5[Lugar Funciones])</f>
        <v>MINISTERIO DE CULTURA</v>
      </c>
      <c r="H223" s="65" t="str">
        <f>_xlfn.XLOOKUP(TJUL22[[#This Row],[CODIGO]],Tabla5[codigo],Tabla5[SEGÚN JULIO],_xlfn.XLOOKUP(TJUL22[[#This Row],[cargo]],Tabla19[CARGO],Tabla19[CATEGORIA]))</f>
        <v>PERSONAL DE VIGILANCIA</v>
      </c>
      <c r="I223" s="43">
        <v>8000</v>
      </c>
      <c r="J223" s="46">
        <v>0</v>
      </c>
      <c r="K223" s="44">
        <v>0</v>
      </c>
      <c r="L223" s="44">
        <v>0</v>
      </c>
      <c r="M223" s="43">
        <v>0</v>
      </c>
      <c r="N223" s="43">
        <v>8000</v>
      </c>
      <c r="O223" s="65" t="str">
        <f>LEFT(_xlfn.XLOOKUP(TJUL22[[#This Row],[CODIGO]],Tabla5[codigo],Tabla5[Genero]),1)</f>
        <v>M</v>
      </c>
      <c r="P223" s="15" t="str">
        <f>_xlfn.XLOOKUP(TJUL22[[#This Row],[nomdepto]],tdepto[DEPTO],tdepto[CODLUG])</f>
        <v>01.83</v>
      </c>
    </row>
    <row r="224" spans="1:16" hidden="1">
      <c r="A224" s="65" t="s">
        <v>3464</v>
      </c>
      <c r="B224" s="65" t="str">
        <f t="shared" si="3"/>
        <v>2.1.2.2.0502000089942</v>
      </c>
      <c r="C224" s="65" t="s">
        <v>3369</v>
      </c>
      <c r="D224" s="65" t="s">
        <v>3243</v>
      </c>
      <c r="E224" s="65" t="s">
        <v>1857</v>
      </c>
      <c r="F224" s="65" t="s">
        <v>1101</v>
      </c>
      <c r="G224" s="65" t="str">
        <f>_xlfn.XLOOKUP(TJUL22[[#This Row],[CODIGO]],Tabla5[codigo],Tabla5[Lugar Funciones])</f>
        <v>MINISTERIO DE CULTURA</v>
      </c>
      <c r="H224" s="65" t="str">
        <f>_xlfn.XLOOKUP(TJUL22[[#This Row],[CODIGO]],Tabla5[codigo],Tabla5[SEGÚN JULIO],_xlfn.XLOOKUP(TJUL22[[#This Row],[cargo]],Tabla19[CARGO],Tabla19[CATEGORIA]))</f>
        <v>PERSONAL DE VIGILANCIA</v>
      </c>
      <c r="I224" s="43">
        <v>8000</v>
      </c>
      <c r="J224" s="46">
        <v>0</v>
      </c>
      <c r="K224" s="44">
        <v>0</v>
      </c>
      <c r="L224" s="44">
        <v>0</v>
      </c>
      <c r="M224" s="43">
        <v>0</v>
      </c>
      <c r="N224" s="43">
        <v>8000</v>
      </c>
      <c r="O224" s="65" t="str">
        <f>LEFT(_xlfn.XLOOKUP(TJUL22[[#This Row],[CODIGO]],Tabla5[codigo],Tabla5[Genero]),1)</f>
        <v>M</v>
      </c>
      <c r="P224" s="15" t="str">
        <f>_xlfn.XLOOKUP(TJUL22[[#This Row],[nomdepto]],tdepto[DEPTO],tdepto[CODLUG])</f>
        <v>01.83</v>
      </c>
    </row>
    <row r="225" spans="1:16" hidden="1">
      <c r="A225" s="65" t="s">
        <v>3464</v>
      </c>
      <c r="B225" s="65" t="str">
        <f t="shared" si="3"/>
        <v>2.1.2.2.0502000088241</v>
      </c>
      <c r="C225" s="65" t="s">
        <v>3369</v>
      </c>
      <c r="D225" s="65" t="s">
        <v>3268</v>
      </c>
      <c r="E225" s="65" t="s">
        <v>1856</v>
      </c>
      <c r="F225" s="65" t="s">
        <v>1101</v>
      </c>
      <c r="G225" s="65" t="str">
        <f>_xlfn.XLOOKUP(TJUL22[[#This Row],[CODIGO]],Tabla5[codigo],Tabla5[Lugar Funciones])</f>
        <v>MINISTERIO DE CULTURA</v>
      </c>
      <c r="H225" s="65" t="str">
        <f>_xlfn.XLOOKUP(TJUL22[[#This Row],[CODIGO]],Tabla5[codigo],Tabla5[SEGÚN JULIO],_xlfn.XLOOKUP(TJUL22[[#This Row],[cargo]],Tabla19[CARGO],Tabla19[CATEGORIA]))</f>
        <v>PERSONAL DE VIGILANCIA</v>
      </c>
      <c r="I225" s="43">
        <v>8000</v>
      </c>
      <c r="J225" s="44">
        <v>0</v>
      </c>
      <c r="K225" s="44">
        <v>0</v>
      </c>
      <c r="L225" s="44">
        <v>0</v>
      </c>
      <c r="M225" s="43">
        <v>0</v>
      </c>
      <c r="N225" s="43">
        <v>8000</v>
      </c>
      <c r="O225" s="65" t="str">
        <f>LEFT(_xlfn.XLOOKUP(TJUL22[[#This Row],[CODIGO]],Tabla5[codigo],Tabla5[Genero]),1)</f>
        <v>M</v>
      </c>
      <c r="P225" s="15" t="str">
        <f>_xlfn.XLOOKUP(TJUL22[[#This Row],[nomdepto]],tdepto[DEPTO],tdepto[CODLUG])</f>
        <v>01.83</v>
      </c>
    </row>
    <row r="226" spans="1:16" hidden="1">
      <c r="A226" s="65" t="s">
        <v>3464</v>
      </c>
      <c r="B226" s="65" t="str">
        <f t="shared" si="3"/>
        <v>2.1.2.2.0522301629014</v>
      </c>
      <c r="C226" s="65" t="s">
        <v>3369</v>
      </c>
      <c r="D226" s="65" t="s">
        <v>3297</v>
      </c>
      <c r="E226" s="65" t="s">
        <v>1885</v>
      </c>
      <c r="F226" s="65" t="s">
        <v>1101</v>
      </c>
      <c r="G226" s="65" t="str">
        <f>_xlfn.XLOOKUP(TJUL22[[#This Row],[CODIGO]],Tabla5[codigo],Tabla5[Lugar Funciones])</f>
        <v>MINISTERIO DE CULTURA</v>
      </c>
      <c r="H226" s="65" t="str">
        <f>_xlfn.XLOOKUP(TJUL22[[#This Row],[CODIGO]],Tabla5[codigo],Tabla5[SEGÚN JULIO],_xlfn.XLOOKUP(TJUL22[[#This Row],[cargo]],Tabla19[CARGO],Tabla19[CATEGORIA]))</f>
        <v>PERSONAL DE VIGILANCIA</v>
      </c>
      <c r="I226" s="43">
        <v>8000</v>
      </c>
      <c r="J226" s="44">
        <v>0</v>
      </c>
      <c r="K226" s="44">
        <v>0</v>
      </c>
      <c r="L226" s="44">
        <v>0</v>
      </c>
      <c r="M226" s="43">
        <v>0</v>
      </c>
      <c r="N226" s="43">
        <v>8000</v>
      </c>
      <c r="O226" s="65" t="str">
        <f>LEFT(_xlfn.XLOOKUP(TJUL22[[#This Row],[CODIGO]],Tabla5[codigo],Tabla5[Genero]),1)</f>
        <v>M</v>
      </c>
      <c r="P226" s="15" t="str">
        <f>_xlfn.XLOOKUP(TJUL22[[#This Row],[nomdepto]],tdepto[DEPTO],tdepto[CODLUG])</f>
        <v>01.83</v>
      </c>
    </row>
    <row r="227" spans="1:16" hidden="1">
      <c r="A227" s="65" t="s">
        <v>3464</v>
      </c>
      <c r="B227" s="65" t="str">
        <f t="shared" si="3"/>
        <v>2.1.2.2.0540226384077</v>
      </c>
      <c r="C227" s="65" t="s">
        <v>3369</v>
      </c>
      <c r="D227" s="65" t="s">
        <v>3215</v>
      </c>
      <c r="E227" s="65" t="s">
        <v>1359</v>
      </c>
      <c r="F227" s="65" t="s">
        <v>1101</v>
      </c>
      <c r="G227" s="65" t="str">
        <f>_xlfn.XLOOKUP(TJUL22[[#This Row],[CODIGO]],Tabla5[codigo],Tabla5[Lugar Funciones])</f>
        <v>MINISTERIO DE CULTURA</v>
      </c>
      <c r="H227" s="65" t="str">
        <f>_xlfn.XLOOKUP(TJUL22[[#This Row],[CODIGO]],Tabla5[codigo],Tabla5[SEGÚN JULIO],_xlfn.XLOOKUP(TJUL22[[#This Row],[cargo]],Tabla19[CARGO],Tabla19[CATEGORIA]))</f>
        <v>PERSONAL DE VIGILANCIA</v>
      </c>
      <c r="I227" s="43">
        <v>7000</v>
      </c>
      <c r="J227" s="44">
        <v>0</v>
      </c>
      <c r="K227" s="44">
        <v>0</v>
      </c>
      <c r="L227" s="44">
        <v>0</v>
      </c>
      <c r="M227" s="43">
        <v>0</v>
      </c>
      <c r="N227" s="43">
        <v>7000</v>
      </c>
      <c r="O227" s="65" t="str">
        <f>LEFT(_xlfn.XLOOKUP(TJUL22[[#This Row],[CODIGO]],Tabla5[codigo],Tabla5[Genero]),1)</f>
        <v>M</v>
      </c>
      <c r="P227" s="15" t="str">
        <f>_xlfn.XLOOKUP(TJUL22[[#This Row],[nomdepto]],tdepto[DEPTO],tdepto[CODLUG])</f>
        <v>01.83</v>
      </c>
    </row>
    <row r="228" spans="1:16" hidden="1">
      <c r="A228" s="65" t="s">
        <v>3464</v>
      </c>
      <c r="B228" s="65" t="str">
        <f t="shared" si="3"/>
        <v>2.1.2.2.0509300679959</v>
      </c>
      <c r="C228" s="65" t="s">
        <v>3369</v>
      </c>
      <c r="D228" s="65" t="s">
        <v>3257</v>
      </c>
      <c r="E228" s="65" t="s">
        <v>1158</v>
      </c>
      <c r="F228" s="65" t="s">
        <v>1101</v>
      </c>
      <c r="G228" s="65" t="str">
        <f>_xlfn.XLOOKUP(TJUL22[[#This Row],[CODIGO]],Tabla5[codigo],Tabla5[Lugar Funciones])</f>
        <v>MINISTERIO DE CULTURA</v>
      </c>
      <c r="H228" s="65" t="str">
        <f>_xlfn.XLOOKUP(TJUL22[[#This Row],[CODIGO]],Tabla5[codigo],Tabla5[SEGÚN JULIO],_xlfn.XLOOKUP(TJUL22[[#This Row],[cargo]],Tabla19[CARGO],Tabla19[CATEGORIA]))</f>
        <v>PERSONAL DE VIGILANCIA</v>
      </c>
      <c r="I228" s="43">
        <v>7000</v>
      </c>
      <c r="J228" s="46">
        <v>0</v>
      </c>
      <c r="K228" s="44">
        <v>0</v>
      </c>
      <c r="L228" s="44">
        <v>0</v>
      </c>
      <c r="M228" s="43">
        <v>0</v>
      </c>
      <c r="N228" s="43">
        <v>7000</v>
      </c>
      <c r="O228" s="65" t="str">
        <f>LEFT(_xlfn.XLOOKUP(TJUL22[[#This Row],[CODIGO]],Tabla5[codigo],Tabla5[Genero]),1)</f>
        <v>F</v>
      </c>
      <c r="P228" s="15" t="str">
        <f>_xlfn.XLOOKUP(TJUL22[[#This Row],[nomdepto]],tdepto[DEPTO],tdepto[CODLUG])</f>
        <v>01.83</v>
      </c>
    </row>
    <row r="229" spans="1:16" hidden="1">
      <c r="A229" s="65" t="s">
        <v>3464</v>
      </c>
      <c r="B229" s="65" t="str">
        <f t="shared" si="3"/>
        <v>2.1.2.2.0515500016819</v>
      </c>
      <c r="C229" s="65" t="s">
        <v>3369</v>
      </c>
      <c r="D229" s="65" t="s">
        <v>3278</v>
      </c>
      <c r="E229" s="65" t="s">
        <v>1362</v>
      </c>
      <c r="F229" s="65" t="s">
        <v>1101</v>
      </c>
      <c r="G229" s="65" t="str">
        <f>_xlfn.XLOOKUP(TJUL22[[#This Row],[CODIGO]],Tabla5[codigo],Tabla5[Lugar Funciones])</f>
        <v>MINISTERIO DE CULTURA</v>
      </c>
      <c r="H229" s="65" t="str">
        <f>_xlfn.XLOOKUP(TJUL22[[#This Row],[CODIGO]],Tabla5[codigo],Tabla5[SEGÚN JULIO],_xlfn.XLOOKUP(TJUL22[[#This Row],[cargo]],Tabla19[CARGO],Tabla19[CATEGORIA]))</f>
        <v>PERSONAL DE VIGILANCIA</v>
      </c>
      <c r="I229" s="43">
        <v>7000</v>
      </c>
      <c r="J229" s="44">
        <v>0</v>
      </c>
      <c r="K229" s="44">
        <v>0</v>
      </c>
      <c r="L229" s="44">
        <v>0</v>
      </c>
      <c r="M229" s="43">
        <v>0</v>
      </c>
      <c r="N229" s="43">
        <v>7000</v>
      </c>
      <c r="O229" s="65" t="str">
        <f>LEFT(_xlfn.XLOOKUP(TJUL22[[#This Row],[CODIGO]],Tabla5[codigo],Tabla5[Genero]),1)</f>
        <v>M</v>
      </c>
      <c r="P229" s="15" t="str">
        <f>_xlfn.XLOOKUP(TJUL22[[#This Row],[nomdepto]],tdepto[DEPTO],tdepto[CODLUG])</f>
        <v>01.83</v>
      </c>
    </row>
    <row r="230" spans="1:16" hidden="1">
      <c r="A230" s="65" t="s">
        <v>3464</v>
      </c>
      <c r="B230" s="65" t="str">
        <f t="shared" si="3"/>
        <v>2.1.2.2.0501800623884</v>
      </c>
      <c r="C230" s="65" t="s">
        <v>3369</v>
      </c>
      <c r="D230" s="65" t="s">
        <v>3153</v>
      </c>
      <c r="E230" s="65" t="s">
        <v>2168</v>
      </c>
      <c r="F230" s="65" t="s">
        <v>1101</v>
      </c>
      <c r="G230" s="65" t="str">
        <f>_xlfn.XLOOKUP(TJUL22[[#This Row],[CODIGO]],Tabla5[codigo],Tabla5[Lugar Funciones])</f>
        <v>MINISTERIO DE CULTURA</v>
      </c>
      <c r="H230" s="65" t="str">
        <f>_xlfn.XLOOKUP(TJUL22[[#This Row],[CODIGO]],Tabla5[codigo],Tabla5[SEGÚN JULIO],_xlfn.XLOOKUP(TJUL22[[#This Row],[cargo]],Tabla19[CARGO],Tabla19[CATEGORIA]))</f>
        <v>PERSONAL DE VIGILANCIA</v>
      </c>
      <c r="I230" s="43">
        <v>6500</v>
      </c>
      <c r="J230" s="44">
        <v>0</v>
      </c>
      <c r="K230" s="44">
        <v>0</v>
      </c>
      <c r="L230" s="44">
        <v>0</v>
      </c>
      <c r="M230" s="43">
        <v>0</v>
      </c>
      <c r="N230" s="43">
        <v>6500</v>
      </c>
      <c r="O230" s="65" t="str">
        <f>LEFT(_xlfn.XLOOKUP(TJUL22[[#This Row],[CODIGO]],Tabla5[codigo],Tabla5[Genero]),1)</f>
        <v>M</v>
      </c>
      <c r="P230" s="15" t="str">
        <f>_xlfn.XLOOKUP(TJUL22[[#This Row],[nomdepto]],tdepto[DEPTO],tdepto[CODLUG])</f>
        <v>01.83</v>
      </c>
    </row>
    <row r="231" spans="1:16" hidden="1">
      <c r="A231" s="65" t="s">
        <v>3464</v>
      </c>
      <c r="B231" s="65" t="str">
        <f t="shared" si="3"/>
        <v>2.1.2.2.0513000006174</v>
      </c>
      <c r="C231" s="65" t="s">
        <v>3369</v>
      </c>
      <c r="D231" s="65" t="s">
        <v>3392</v>
      </c>
      <c r="E231" s="65" t="s">
        <v>3411</v>
      </c>
      <c r="F231" s="65" t="s">
        <v>1101</v>
      </c>
      <c r="G231" s="65" t="str">
        <f>_xlfn.XLOOKUP(TJUL22[[#This Row],[CODIGO]],Tabla5[codigo],Tabla5[Lugar Funciones])</f>
        <v>MINISTERIO DE CULTURA</v>
      </c>
      <c r="H231" s="65" t="str">
        <f>_xlfn.XLOOKUP(TJUL22[[#This Row],[CODIGO]],Tabla5[codigo],Tabla5[SEGÚN JULIO],_xlfn.XLOOKUP(TJUL22[[#This Row],[cargo]],Tabla19[CARGO],Tabla19[CATEGORIA]))</f>
        <v>PERSONAL DE VIGILANCIA</v>
      </c>
      <c r="I231" s="43">
        <v>6500</v>
      </c>
      <c r="J231" s="46">
        <v>0</v>
      </c>
      <c r="K231" s="44">
        <v>0</v>
      </c>
      <c r="L231" s="44">
        <v>0</v>
      </c>
      <c r="M231" s="43">
        <v>0</v>
      </c>
      <c r="N231" s="43">
        <v>6500</v>
      </c>
      <c r="O231" s="65" t="str">
        <f>LEFT(_xlfn.XLOOKUP(TJUL22[[#This Row],[CODIGO]],Tabla5[codigo],Tabla5[Genero]),1)</f>
        <v>M</v>
      </c>
      <c r="P231" s="15" t="str">
        <f>_xlfn.XLOOKUP(TJUL22[[#This Row],[nomdepto]],tdepto[DEPTO],tdepto[CODLUG])</f>
        <v>01.83</v>
      </c>
    </row>
    <row r="232" spans="1:16" hidden="1">
      <c r="A232" s="65" t="s">
        <v>3464</v>
      </c>
      <c r="B232" s="65" t="str">
        <f t="shared" si="3"/>
        <v>2.1.2.2.0500104996921</v>
      </c>
      <c r="C232" s="65" t="s">
        <v>3369</v>
      </c>
      <c r="D232" s="65" t="s">
        <v>3167</v>
      </c>
      <c r="E232" s="65" t="s">
        <v>1308</v>
      </c>
      <c r="F232" s="65" t="s">
        <v>1101</v>
      </c>
      <c r="G232" s="65" t="str">
        <f>_xlfn.XLOOKUP(TJUL22[[#This Row],[CODIGO]],Tabla5[codigo],Tabla5[Lugar Funciones])</f>
        <v>MINISTERIO DE CULTURA</v>
      </c>
      <c r="H232" s="65" t="str">
        <f>_xlfn.XLOOKUP(TJUL22[[#This Row],[CODIGO]],Tabla5[codigo],Tabla5[SEGÚN JULIO],_xlfn.XLOOKUP(TJUL22[[#This Row],[cargo]],Tabla19[CARGO],Tabla19[CATEGORIA]))</f>
        <v>PERSONAL DE VIGILANCIA</v>
      </c>
      <c r="I232" s="43">
        <v>6000</v>
      </c>
      <c r="J232" s="46">
        <v>0</v>
      </c>
      <c r="K232" s="44">
        <v>0</v>
      </c>
      <c r="L232" s="44">
        <v>0</v>
      </c>
      <c r="M232" s="43">
        <v>0</v>
      </c>
      <c r="N232" s="43">
        <v>6000</v>
      </c>
      <c r="O232" s="65" t="str">
        <f>LEFT(_xlfn.XLOOKUP(TJUL22[[#This Row],[CODIGO]],Tabla5[codigo],Tabla5[Genero]),1)</f>
        <v>M</v>
      </c>
      <c r="P232" s="15" t="str">
        <f>_xlfn.XLOOKUP(TJUL22[[#This Row],[nomdepto]],tdepto[DEPTO],tdepto[CODLUG])</f>
        <v>01.83</v>
      </c>
    </row>
    <row r="233" spans="1:16" hidden="1">
      <c r="A233" s="65" t="s">
        <v>3464</v>
      </c>
      <c r="B233" s="65" t="str">
        <f t="shared" si="3"/>
        <v>2.1.2.2.0500800329666</v>
      </c>
      <c r="C233" s="65" t="s">
        <v>3369</v>
      </c>
      <c r="D233" s="65" t="s">
        <v>3207</v>
      </c>
      <c r="E233" s="65" t="s">
        <v>1222</v>
      </c>
      <c r="F233" s="65" t="s">
        <v>1101</v>
      </c>
      <c r="G233" s="65" t="str">
        <f>_xlfn.XLOOKUP(TJUL22[[#This Row],[CODIGO]],Tabla5[codigo],Tabla5[Lugar Funciones])</f>
        <v>MINISTERIO DE CULTURA</v>
      </c>
      <c r="H233" s="65" t="str">
        <f>_xlfn.XLOOKUP(TJUL22[[#This Row],[CODIGO]],Tabla5[codigo],Tabla5[SEGÚN JULIO],_xlfn.XLOOKUP(TJUL22[[#This Row],[cargo]],Tabla19[CARGO],Tabla19[CATEGORIA]))</f>
        <v>PERSONAL DE VIGILANCIA</v>
      </c>
      <c r="I233" s="43">
        <v>6000</v>
      </c>
      <c r="J233" s="44">
        <v>0</v>
      </c>
      <c r="K233" s="44">
        <v>0</v>
      </c>
      <c r="L233" s="44">
        <v>0</v>
      </c>
      <c r="M233" s="43">
        <v>0</v>
      </c>
      <c r="N233" s="43">
        <v>6000</v>
      </c>
      <c r="O233" s="65" t="str">
        <f>LEFT(_xlfn.XLOOKUP(TJUL22[[#This Row],[CODIGO]],Tabla5[codigo],Tabla5[Genero]),1)</f>
        <v>F</v>
      </c>
      <c r="P233" s="15" t="str">
        <f>_xlfn.XLOOKUP(TJUL22[[#This Row],[nomdepto]],tdepto[DEPTO],tdepto[CODLUG])</f>
        <v>01.83</v>
      </c>
    </row>
    <row r="234" spans="1:16" hidden="1">
      <c r="A234" s="65" t="s">
        <v>3464</v>
      </c>
      <c r="B234" s="65" t="str">
        <f t="shared" si="3"/>
        <v>2.1.2.2.0501100320553</v>
      </c>
      <c r="C234" s="65" t="s">
        <v>3369</v>
      </c>
      <c r="D234" s="65" t="s">
        <v>3389</v>
      </c>
      <c r="E234" s="65" t="s">
        <v>3408</v>
      </c>
      <c r="F234" s="65" t="s">
        <v>1101</v>
      </c>
      <c r="G234" s="65" t="str">
        <f>_xlfn.XLOOKUP(TJUL22[[#This Row],[CODIGO]],Tabla5[codigo],Tabla5[Lugar Funciones])</f>
        <v>MINISTERIO DE CULTURA</v>
      </c>
      <c r="H234" s="65" t="str">
        <f>_xlfn.XLOOKUP(TJUL22[[#This Row],[CODIGO]],Tabla5[codigo],Tabla5[SEGÚN JULIO],_xlfn.XLOOKUP(TJUL22[[#This Row],[cargo]],Tabla19[CARGO],Tabla19[CATEGORIA]))</f>
        <v>PERSONAL DE VIGILANCIA</v>
      </c>
      <c r="I234" s="43">
        <v>6000</v>
      </c>
      <c r="J234" s="44">
        <v>0</v>
      </c>
      <c r="K234" s="44">
        <v>0</v>
      </c>
      <c r="L234" s="44">
        <v>0</v>
      </c>
      <c r="M234" s="43">
        <v>0</v>
      </c>
      <c r="N234" s="43">
        <v>6000</v>
      </c>
      <c r="O234" s="65" t="str">
        <f>LEFT(_xlfn.XLOOKUP(TJUL22[[#This Row],[CODIGO]],Tabla5[codigo],Tabla5[Genero]),1)</f>
        <v>M</v>
      </c>
      <c r="P234" s="15" t="str">
        <f>_xlfn.XLOOKUP(TJUL22[[#This Row],[nomdepto]],tdepto[DEPTO],tdepto[CODLUG])</f>
        <v>01.83</v>
      </c>
    </row>
    <row r="235" spans="1:16" hidden="1">
      <c r="A235" s="65" t="s">
        <v>3464</v>
      </c>
      <c r="B235" s="65" t="str">
        <f t="shared" si="3"/>
        <v>2.1.2.2.0501600197683</v>
      </c>
      <c r="C235" s="65" t="s">
        <v>3369</v>
      </c>
      <c r="D235" s="65" t="s">
        <v>3292</v>
      </c>
      <c r="E235" s="65" t="s">
        <v>1191</v>
      </c>
      <c r="F235" s="65" t="s">
        <v>1101</v>
      </c>
      <c r="G235" s="65" t="str">
        <f>_xlfn.XLOOKUP(TJUL22[[#This Row],[CODIGO]],Tabla5[codigo],Tabla5[Lugar Funciones])</f>
        <v>MINISTERIO DE CULTURA</v>
      </c>
      <c r="H235" s="65" t="str">
        <f>_xlfn.XLOOKUP(TJUL22[[#This Row],[CODIGO]],Tabla5[codigo],Tabla5[SEGÚN JULIO],_xlfn.XLOOKUP(TJUL22[[#This Row],[cargo]],Tabla19[CARGO],Tabla19[CATEGORIA]))</f>
        <v>PERSONAL DE VIGILANCIA</v>
      </c>
      <c r="I235" s="43">
        <v>6000</v>
      </c>
      <c r="J235" s="46">
        <v>0</v>
      </c>
      <c r="K235" s="44">
        <v>0</v>
      </c>
      <c r="L235" s="44">
        <v>0</v>
      </c>
      <c r="M235" s="43">
        <v>0</v>
      </c>
      <c r="N235" s="43">
        <v>6000</v>
      </c>
      <c r="O235" s="65" t="str">
        <f>LEFT(_xlfn.XLOOKUP(TJUL22[[#This Row],[CODIGO]],Tabla5[codigo],Tabla5[Genero]),1)</f>
        <v>M</v>
      </c>
      <c r="P235" s="15" t="str">
        <f>_xlfn.XLOOKUP(TJUL22[[#This Row],[nomdepto]],tdepto[DEPTO],tdepto[CODLUG])</f>
        <v>01.83</v>
      </c>
    </row>
    <row r="236" spans="1:16" hidden="1">
      <c r="A236" s="65" t="s">
        <v>3464</v>
      </c>
      <c r="B236" s="65" t="str">
        <f t="shared" si="3"/>
        <v>2.1.2.2.0522500053636</v>
      </c>
      <c r="C236" s="65" t="s">
        <v>3369</v>
      </c>
      <c r="D236" s="65" t="s">
        <v>3293</v>
      </c>
      <c r="E236" s="65" t="s">
        <v>1218</v>
      </c>
      <c r="F236" s="65" t="s">
        <v>1101</v>
      </c>
      <c r="G236" s="65" t="str">
        <f>_xlfn.XLOOKUP(TJUL22[[#This Row],[CODIGO]],Tabla5[codigo],Tabla5[Lugar Funciones])</f>
        <v>MINISTERIO DE CULTURA</v>
      </c>
      <c r="H236" s="65" t="str">
        <f>_xlfn.XLOOKUP(TJUL22[[#This Row],[CODIGO]],Tabla5[codigo],Tabla5[SEGÚN JULIO],_xlfn.XLOOKUP(TJUL22[[#This Row],[cargo]],Tabla19[CARGO],Tabla19[CATEGORIA]))</f>
        <v>PERSONAL DE VIGILANCIA</v>
      </c>
      <c r="I236" s="43">
        <v>6000</v>
      </c>
      <c r="J236" s="46">
        <v>0</v>
      </c>
      <c r="K236" s="44">
        <v>0</v>
      </c>
      <c r="L236" s="44">
        <v>0</v>
      </c>
      <c r="M236" s="43">
        <v>0</v>
      </c>
      <c r="N236" s="43">
        <v>6000</v>
      </c>
      <c r="O236" s="65" t="str">
        <f>LEFT(_xlfn.XLOOKUP(TJUL22[[#This Row],[CODIGO]],Tabla5[codigo],Tabla5[Genero]),1)</f>
        <v>M</v>
      </c>
      <c r="P236" s="15" t="str">
        <f>_xlfn.XLOOKUP(TJUL22[[#This Row],[nomdepto]],tdepto[DEPTO],tdepto[CODLUG])</f>
        <v>01.83</v>
      </c>
    </row>
    <row r="237" spans="1:16" hidden="1">
      <c r="A237" s="65" t="s">
        <v>3464</v>
      </c>
      <c r="B237" s="65" t="str">
        <f t="shared" si="3"/>
        <v>2.1.2.2.0540226283733</v>
      </c>
      <c r="C237" s="65" t="s">
        <v>3369</v>
      </c>
      <c r="D237" s="65" t="s">
        <v>3147</v>
      </c>
      <c r="E237" s="65" t="s">
        <v>2038</v>
      </c>
      <c r="F237" s="65" t="s">
        <v>1101</v>
      </c>
      <c r="G237" s="65" t="str">
        <f>_xlfn.XLOOKUP(TJUL22[[#This Row],[CODIGO]],Tabla5[codigo],Tabla5[Lugar Funciones])</f>
        <v>MINISTERIO DE CULTURA</v>
      </c>
      <c r="H237" s="65" t="str">
        <f>_xlfn.XLOOKUP(TJUL22[[#This Row],[CODIGO]],Tabla5[codigo],Tabla5[SEGÚN JULIO],_xlfn.XLOOKUP(TJUL22[[#This Row],[cargo]],Tabla19[CARGO],Tabla19[CATEGORIA]))</f>
        <v>PERSONAL DE VIGILANCIA</v>
      </c>
      <c r="I237" s="43">
        <v>5000</v>
      </c>
      <c r="J237" s="46">
        <v>0</v>
      </c>
      <c r="K237" s="44">
        <v>0</v>
      </c>
      <c r="L237" s="44">
        <v>0</v>
      </c>
      <c r="M237" s="43">
        <v>0</v>
      </c>
      <c r="N237" s="43">
        <v>5000</v>
      </c>
      <c r="O237" s="65" t="str">
        <f>LEFT(_xlfn.XLOOKUP(TJUL22[[#This Row],[CODIGO]],Tabla5[codigo],Tabla5[Genero]),1)</f>
        <v>M</v>
      </c>
      <c r="P237" s="15" t="str">
        <f>_xlfn.XLOOKUP(TJUL22[[#This Row],[nomdepto]],tdepto[DEPTO],tdepto[CODLUG])</f>
        <v>01.83</v>
      </c>
    </row>
    <row r="238" spans="1:16" hidden="1">
      <c r="A238" s="65" t="s">
        <v>3464</v>
      </c>
      <c r="B238" s="65" t="str">
        <f t="shared" si="3"/>
        <v>2.1.2.2.0500108596602</v>
      </c>
      <c r="C238" s="65" t="s">
        <v>3369</v>
      </c>
      <c r="D238" s="65" t="s">
        <v>3169</v>
      </c>
      <c r="E238" s="65" t="s">
        <v>3465</v>
      </c>
      <c r="F238" s="65" t="s">
        <v>1101</v>
      </c>
      <c r="G238" s="65" t="str">
        <f>_xlfn.XLOOKUP(TJUL22[[#This Row],[CODIGO]],Tabla5[codigo],Tabla5[Lugar Funciones])</f>
        <v>MINISTERIO DE CULTURA</v>
      </c>
      <c r="H238" s="65" t="str">
        <f>_xlfn.XLOOKUP(TJUL22[[#This Row],[CODIGO]],Tabla5[codigo],Tabla5[SEGÚN JULIO],_xlfn.XLOOKUP(TJUL22[[#This Row],[cargo]],Tabla19[CARGO],Tabla19[CATEGORIA]))</f>
        <v>PERSONAL DE VIGILANCIA</v>
      </c>
      <c r="I238" s="43">
        <v>5000</v>
      </c>
      <c r="J238" s="46">
        <v>0</v>
      </c>
      <c r="K238" s="44">
        <v>0</v>
      </c>
      <c r="L238" s="44">
        <v>0</v>
      </c>
      <c r="M238" s="43">
        <v>0</v>
      </c>
      <c r="N238" s="43">
        <v>5000</v>
      </c>
      <c r="O238" s="65" t="str">
        <f>LEFT(_xlfn.XLOOKUP(TJUL22[[#This Row],[CODIGO]],Tabla5[codigo],Tabla5[Genero]),1)</f>
        <v>F</v>
      </c>
      <c r="P238" s="15" t="str">
        <f>_xlfn.XLOOKUP(TJUL22[[#This Row],[nomdepto]],tdepto[DEPTO],tdepto[CODLUG])</f>
        <v>01.83</v>
      </c>
    </row>
    <row r="239" spans="1:16" hidden="1">
      <c r="A239" s="65" t="s">
        <v>3464</v>
      </c>
      <c r="B239" s="65" t="str">
        <f t="shared" si="3"/>
        <v>2.1.2.2.0540213483874</v>
      </c>
      <c r="C239" s="65" t="s">
        <v>3369</v>
      </c>
      <c r="D239" s="65" t="s">
        <v>3193</v>
      </c>
      <c r="E239" s="65" t="s">
        <v>1898</v>
      </c>
      <c r="F239" s="65" t="s">
        <v>1101</v>
      </c>
      <c r="G239" s="65" t="str">
        <f>_xlfn.XLOOKUP(TJUL22[[#This Row],[CODIGO]],Tabla5[codigo],Tabla5[Lugar Funciones])</f>
        <v>MINISTERIO DE CULTURA</v>
      </c>
      <c r="H239" s="65" t="str">
        <f>_xlfn.XLOOKUP(TJUL22[[#This Row],[CODIGO]],Tabla5[codigo],Tabla5[SEGÚN JULIO],_xlfn.XLOOKUP(TJUL22[[#This Row],[cargo]],Tabla19[CARGO],Tabla19[CATEGORIA]))</f>
        <v>PERSONAL DE VIGILANCIA</v>
      </c>
      <c r="I239" s="43">
        <v>5000</v>
      </c>
      <c r="J239" s="46">
        <v>0</v>
      </c>
      <c r="K239" s="44">
        <v>0</v>
      </c>
      <c r="L239" s="44">
        <v>0</v>
      </c>
      <c r="M239" s="43">
        <v>0</v>
      </c>
      <c r="N239" s="43">
        <v>5000</v>
      </c>
      <c r="O239" s="65" t="str">
        <f>LEFT(_xlfn.XLOOKUP(TJUL22[[#This Row],[CODIGO]],Tabla5[codigo],Tabla5[Genero]),1)</f>
        <v>M</v>
      </c>
      <c r="P239" s="15" t="str">
        <f>_xlfn.XLOOKUP(TJUL22[[#This Row],[nomdepto]],tdepto[DEPTO],tdepto[CODLUG])</f>
        <v>01.83</v>
      </c>
    </row>
    <row r="240" spans="1:16" hidden="1">
      <c r="A240" s="65" t="s">
        <v>3464</v>
      </c>
      <c r="B240" s="65" t="str">
        <f t="shared" si="3"/>
        <v>2.1.2.2.0540237998089</v>
      </c>
      <c r="C240" s="65" t="s">
        <v>3369</v>
      </c>
      <c r="D240" s="65" t="s">
        <v>3195</v>
      </c>
      <c r="E240" s="65" t="s">
        <v>1923</v>
      </c>
      <c r="F240" s="65" t="s">
        <v>1101</v>
      </c>
      <c r="G240" s="65" t="str">
        <f>_xlfn.XLOOKUP(TJUL22[[#This Row],[CODIGO]],Tabla5[codigo],Tabla5[Lugar Funciones])</f>
        <v>MINISTERIO DE CULTURA</v>
      </c>
      <c r="H240" s="65" t="str">
        <f>_xlfn.XLOOKUP(TJUL22[[#This Row],[CODIGO]],Tabla5[codigo],Tabla5[SEGÚN JULIO],_xlfn.XLOOKUP(TJUL22[[#This Row],[cargo]],Tabla19[CARGO],Tabla19[CATEGORIA]))</f>
        <v>PERSONAL DE VIGILANCIA</v>
      </c>
      <c r="I240" s="43">
        <v>5000</v>
      </c>
      <c r="J240" s="44">
        <v>0</v>
      </c>
      <c r="K240" s="44">
        <v>0</v>
      </c>
      <c r="L240" s="44">
        <v>0</v>
      </c>
      <c r="M240" s="43">
        <v>0</v>
      </c>
      <c r="N240" s="43">
        <v>5000</v>
      </c>
      <c r="O240" s="65" t="str">
        <f>LEFT(_xlfn.XLOOKUP(TJUL22[[#This Row],[CODIGO]],Tabla5[codigo],Tabla5[Genero]),1)</f>
        <v>M</v>
      </c>
      <c r="P240" s="15" t="str">
        <f>_xlfn.XLOOKUP(TJUL22[[#This Row],[nomdepto]],tdepto[DEPTO],tdepto[CODLUG])</f>
        <v>01.83</v>
      </c>
    </row>
    <row r="241" spans="1:16" hidden="1">
      <c r="A241" s="65" t="s">
        <v>3464</v>
      </c>
      <c r="B241" s="65" t="str">
        <f t="shared" si="3"/>
        <v>2.1.2.2.0522301447227</v>
      </c>
      <c r="C241" s="65" t="s">
        <v>3369</v>
      </c>
      <c r="D241" s="65" t="s">
        <v>3239</v>
      </c>
      <c r="E241" s="65" t="s">
        <v>1884</v>
      </c>
      <c r="F241" s="65" t="s">
        <v>1101</v>
      </c>
      <c r="G241" s="65" t="str">
        <f>_xlfn.XLOOKUP(TJUL22[[#This Row],[CODIGO]],Tabla5[codigo],Tabla5[Lugar Funciones])</f>
        <v>MINISTERIO DE CULTURA</v>
      </c>
      <c r="H241" s="65" t="str">
        <f>_xlfn.XLOOKUP(TJUL22[[#This Row],[CODIGO]],Tabla5[codigo],Tabla5[SEGÚN JULIO],_xlfn.XLOOKUP(TJUL22[[#This Row],[cargo]],Tabla19[CARGO],Tabla19[CATEGORIA]))</f>
        <v>PERSONAL DE VIGILANCIA</v>
      </c>
      <c r="I241" s="43">
        <v>5000</v>
      </c>
      <c r="J241" s="44">
        <v>0</v>
      </c>
      <c r="K241" s="44">
        <v>0</v>
      </c>
      <c r="L241" s="44">
        <v>0</v>
      </c>
      <c r="M241" s="43">
        <v>4900</v>
      </c>
      <c r="N241" s="43">
        <v>100</v>
      </c>
      <c r="O241" s="65" t="str">
        <f>LEFT(_xlfn.XLOOKUP(TJUL22[[#This Row],[CODIGO]],Tabla5[codigo],Tabla5[Genero]),1)</f>
        <v>M</v>
      </c>
      <c r="P241" s="15" t="str">
        <f>_xlfn.XLOOKUP(TJUL22[[#This Row],[nomdepto]],tdepto[DEPTO],tdepto[CODLUG])</f>
        <v>01.83</v>
      </c>
    </row>
    <row r="242" spans="1:16" hidden="1">
      <c r="A242" s="65" t="s">
        <v>3464</v>
      </c>
      <c r="B242" s="65" t="str">
        <f t="shared" si="3"/>
        <v>2.1.2.2.0540241088505</v>
      </c>
      <c r="C242" s="65" t="s">
        <v>3369</v>
      </c>
      <c r="D242" s="65" t="s">
        <v>3290</v>
      </c>
      <c r="E242" s="65" t="s">
        <v>1924</v>
      </c>
      <c r="F242" s="65" t="s">
        <v>1101</v>
      </c>
      <c r="G242" s="65" t="str">
        <f>_xlfn.XLOOKUP(TJUL22[[#This Row],[CODIGO]],Tabla5[codigo],Tabla5[Lugar Funciones])</f>
        <v>MINISTERIO DE CULTURA</v>
      </c>
      <c r="H242" s="65" t="str">
        <f>_xlfn.XLOOKUP(TJUL22[[#This Row],[CODIGO]],Tabla5[codigo],Tabla5[SEGÚN JULIO],_xlfn.XLOOKUP(TJUL22[[#This Row],[cargo]],Tabla19[CARGO],Tabla19[CATEGORIA]))</f>
        <v>PERSONAL DE VIGILANCIA</v>
      </c>
      <c r="I242" s="43">
        <v>5000</v>
      </c>
      <c r="J242" s="46">
        <v>0</v>
      </c>
      <c r="K242" s="44">
        <v>0</v>
      </c>
      <c r="L242" s="44">
        <v>0</v>
      </c>
      <c r="M242" s="43">
        <v>0</v>
      </c>
      <c r="N242" s="43">
        <v>5000</v>
      </c>
      <c r="O242" s="65" t="str">
        <f>LEFT(_xlfn.XLOOKUP(TJUL22[[#This Row],[CODIGO]],Tabla5[codigo],Tabla5[Genero]),1)</f>
        <v>M</v>
      </c>
      <c r="P242" s="15" t="str">
        <f>_xlfn.XLOOKUP(TJUL22[[#This Row],[nomdepto]],tdepto[DEPTO],tdepto[CODLUG])</f>
        <v>01.83</v>
      </c>
    </row>
    <row r="243" spans="1:16" hidden="1">
      <c r="A243" s="65" t="s">
        <v>3464</v>
      </c>
      <c r="B243" s="65" t="str">
        <f t="shared" si="3"/>
        <v>2.1.2.2.0540209081120</v>
      </c>
      <c r="C243" s="65" t="s">
        <v>3369</v>
      </c>
      <c r="D243" s="65" t="s">
        <v>3298</v>
      </c>
      <c r="E243" s="65" t="s">
        <v>1896</v>
      </c>
      <c r="F243" s="65" t="s">
        <v>1101</v>
      </c>
      <c r="G243" s="65" t="str">
        <f>_xlfn.XLOOKUP(TJUL22[[#This Row],[CODIGO]],Tabla5[codigo],Tabla5[Lugar Funciones])</f>
        <v>MINISTERIO DE CULTURA</v>
      </c>
      <c r="H243" s="65" t="str">
        <f>_xlfn.XLOOKUP(TJUL22[[#This Row],[CODIGO]],Tabla5[codigo],Tabla5[SEGÚN JULIO],_xlfn.XLOOKUP(TJUL22[[#This Row],[cargo]],Tabla19[CARGO],Tabla19[CATEGORIA]))</f>
        <v>PERSONAL DE VIGILANCIA</v>
      </c>
      <c r="I243" s="43">
        <v>5000</v>
      </c>
      <c r="J243" s="46">
        <v>0</v>
      </c>
      <c r="K243" s="44">
        <v>0</v>
      </c>
      <c r="L243" s="44">
        <v>0</v>
      </c>
      <c r="M243" s="43">
        <v>0</v>
      </c>
      <c r="N243" s="43">
        <v>5000</v>
      </c>
      <c r="O243" s="65" t="str">
        <f>LEFT(_xlfn.XLOOKUP(TJUL22[[#This Row],[CODIGO]],Tabla5[codigo],Tabla5[Genero]),1)</f>
        <v>M</v>
      </c>
      <c r="P243" s="15" t="str">
        <f>_xlfn.XLOOKUP(TJUL22[[#This Row],[nomdepto]],tdepto[DEPTO],tdepto[CODLUG])</f>
        <v>01.83</v>
      </c>
    </row>
    <row r="244" spans="1:16" hidden="1">
      <c r="A244" s="65" t="s">
        <v>3464</v>
      </c>
      <c r="B244" s="65" t="str">
        <f t="shared" si="3"/>
        <v>2.1.2.2.0500111799037</v>
      </c>
      <c r="C244" s="65" t="s">
        <v>3369</v>
      </c>
      <c r="D244" s="65" t="s">
        <v>3186</v>
      </c>
      <c r="E244" s="65" t="s">
        <v>1823</v>
      </c>
      <c r="F244" s="65" t="s">
        <v>1101</v>
      </c>
      <c r="G244" s="65" t="str">
        <f>_xlfn.XLOOKUP(TJUL22[[#This Row],[CODIGO]],Tabla5[codigo],Tabla5[Lugar Funciones])</f>
        <v>MINISTERIO DE CULTURA</v>
      </c>
      <c r="H244" s="65" t="str">
        <f>_xlfn.XLOOKUP(TJUL22[[#This Row],[CODIGO]],Tabla5[codigo],Tabla5[SEGÚN JULIO],_xlfn.XLOOKUP(TJUL22[[#This Row],[cargo]],Tabla19[CARGO],Tabla19[CATEGORIA]))</f>
        <v>PERSONAL DE VIGILANCIA</v>
      </c>
      <c r="I244" s="43">
        <v>3000</v>
      </c>
      <c r="J244" s="46">
        <v>0</v>
      </c>
      <c r="K244" s="44">
        <v>0</v>
      </c>
      <c r="L244" s="44">
        <v>0</v>
      </c>
      <c r="M244" s="43">
        <v>0</v>
      </c>
      <c r="N244" s="43">
        <v>3000</v>
      </c>
      <c r="O244" s="65" t="str">
        <f>LEFT(_xlfn.XLOOKUP(TJUL22[[#This Row],[CODIGO]],Tabla5[codigo],Tabla5[Genero]),1)</f>
        <v>M</v>
      </c>
      <c r="P244" s="15" t="str">
        <f>_xlfn.XLOOKUP(TJUL22[[#This Row],[nomdepto]],tdepto[DEPTO],tdepto[CODLUG])</f>
        <v>01.83</v>
      </c>
    </row>
    <row r="245" spans="1:16" hidden="1">
      <c r="A245" s="65" t="s">
        <v>3417</v>
      </c>
      <c r="B245" s="65" t="str">
        <f t="shared" si="3"/>
        <v>2.1.1.1.0100100865476</v>
      </c>
      <c r="C245" s="65" t="s">
        <v>3368</v>
      </c>
      <c r="D245" s="65" t="s">
        <v>2338</v>
      </c>
      <c r="E245" s="65" t="s">
        <v>1120</v>
      </c>
      <c r="F245" s="65" t="s">
        <v>146</v>
      </c>
      <c r="G245" s="65" t="str">
        <f>_xlfn.XLOOKUP(TJUL22[[#This Row],[CODIGO]],Tabla5[codigo],Tabla5[Lugar Funciones])</f>
        <v>CONSEJO INTERSECTORIAL PARA LA POLITICA DEL LIBRO, LA LECTURA Y LAS BIBLIOTECAS</v>
      </c>
      <c r="H245" s="65" t="str">
        <f>_xlfn.XLOOKUP(TJUL22[[#This Row],[CODIGO]],Tabla5[codigo],Tabla5[SEGÚN JULIO],_xlfn.XLOOKUP(TJUL22[[#This Row],[cargo]],Tabla19[CARGO],Tabla19[CATEGORIA]))</f>
        <v>FIJO</v>
      </c>
      <c r="I245" s="43">
        <v>145000</v>
      </c>
      <c r="J245" s="45">
        <v>22690.49</v>
      </c>
      <c r="K245" s="43">
        <v>4408</v>
      </c>
      <c r="L245" s="43">
        <v>4161.5</v>
      </c>
      <c r="M245" s="43">
        <v>25</v>
      </c>
      <c r="N245" s="43">
        <v>113715.01</v>
      </c>
      <c r="O245" s="65" t="str">
        <f>LEFT(_xlfn.XLOOKUP(TJUL22[[#This Row],[CODIGO]],Tabla5[codigo],Tabla5[Genero]),1)</f>
        <v>F</v>
      </c>
      <c r="P245" s="15" t="str">
        <f>_xlfn.XLOOKUP(TJUL22[[#This Row],[nomdepto]],tdepto[DEPTO],tdepto[CODLUG])</f>
        <v>01.83.00.00.00.15</v>
      </c>
    </row>
    <row r="246" spans="1:16">
      <c r="A246" s="65" t="s">
        <v>3451</v>
      </c>
      <c r="B246" s="65" t="str">
        <f t="shared" si="3"/>
        <v>2.1.1.2.0840224813036</v>
      </c>
      <c r="C246" s="65" t="s">
        <v>3367</v>
      </c>
      <c r="D246" s="65" t="s">
        <v>3017</v>
      </c>
      <c r="E246" s="65" t="s">
        <v>1179</v>
      </c>
      <c r="F246" s="65" t="s">
        <v>136</v>
      </c>
      <c r="G246" s="65" t="str">
        <f>_xlfn.XLOOKUP(TJUL22[[#This Row],[CODIGO]],Tabla5[codigo],Tabla5[Lugar Funciones])</f>
        <v>OFICINA DE ACCESO A LA INFORMACION OAI</v>
      </c>
      <c r="H246" s="65" t="str">
        <f>_xlfn.XLOOKUP(TJUL22[[#This Row],[CODIGO]],Tabla5[codigo],Tabla5[SEGÚN JULIO],_xlfn.XLOOKUP(TJUL22[[#This Row],[cargo]],Tabla19[CARGO],Tabla19[CATEGORIA]))</f>
        <v>EMPLEADOS TEMPORALES</v>
      </c>
      <c r="I246" s="43">
        <v>100000</v>
      </c>
      <c r="J246" s="45">
        <v>12105.37</v>
      </c>
      <c r="K246" s="43">
        <v>3040</v>
      </c>
      <c r="L246" s="43">
        <v>2870</v>
      </c>
      <c r="M246" s="43">
        <v>24.999999999998181</v>
      </c>
      <c r="N246" s="43">
        <v>81959.63</v>
      </c>
      <c r="O246" s="65" t="str">
        <f>LEFT(_xlfn.XLOOKUP(TJUL22[[#This Row],[CODIGO]],Tabla5[codigo],Tabla5[Genero]),1)</f>
        <v>M</v>
      </c>
      <c r="P246" s="15" t="str">
        <f>_xlfn.XLOOKUP(TJUL22[[#This Row],[nomdepto]],tdepto[DEPTO],tdepto[CODLUG])</f>
        <v>01.83.00.00.00.16</v>
      </c>
    </row>
    <row r="247" spans="1:16" hidden="1">
      <c r="A247" s="65" t="s">
        <v>3417</v>
      </c>
      <c r="B247" s="65" t="str">
        <f t="shared" si="3"/>
        <v>2.1.1.1.0140217308432</v>
      </c>
      <c r="C247" s="65" t="s">
        <v>3368</v>
      </c>
      <c r="D247" s="65" t="s">
        <v>2426</v>
      </c>
      <c r="E247" s="65" t="s">
        <v>1270</v>
      </c>
      <c r="F247" s="65" t="s">
        <v>85</v>
      </c>
      <c r="G247" s="65" t="str">
        <f>_xlfn.XLOOKUP(TJUL22[[#This Row],[CODIGO]],Tabla5[codigo],Tabla5[Lugar Funciones])</f>
        <v>OFICINA DE ACCESO A LA INFORMACION OAI</v>
      </c>
      <c r="H247" s="65" t="str">
        <f>_xlfn.XLOOKUP(TJUL22[[#This Row],[CODIGO]],Tabla5[codigo],Tabla5[SEGÚN JULIO],_xlfn.XLOOKUP(TJUL22[[#This Row],[cargo]],Tabla19[CARGO],Tabla19[CATEGORIA]))</f>
        <v>FIJO</v>
      </c>
      <c r="I247" s="43">
        <v>40000</v>
      </c>
      <c r="J247" s="43">
        <v>442.65</v>
      </c>
      <c r="K247" s="43">
        <v>1216</v>
      </c>
      <c r="L247" s="43">
        <v>1148</v>
      </c>
      <c r="M247" s="43">
        <v>25.000000000000114</v>
      </c>
      <c r="N247" s="43">
        <v>37168.35</v>
      </c>
      <c r="O247" s="65" t="str">
        <f>LEFT(_xlfn.XLOOKUP(TJUL22[[#This Row],[CODIGO]],Tabla5[codigo],Tabla5[Genero]),1)</f>
        <v>M</v>
      </c>
      <c r="P247" s="15" t="str">
        <f>_xlfn.XLOOKUP(TJUL22[[#This Row],[nomdepto]],tdepto[DEPTO],tdepto[CODLUG])</f>
        <v>01.83.00.00.00.16</v>
      </c>
    </row>
    <row r="248" spans="1:16" hidden="1">
      <c r="A248" s="65" t="s">
        <v>3417</v>
      </c>
      <c r="B248" s="65" t="str">
        <f t="shared" si="3"/>
        <v>2.1.1.1.0105601796690</v>
      </c>
      <c r="C248" s="65" t="s">
        <v>3368</v>
      </c>
      <c r="D248" s="65" t="s">
        <v>2446</v>
      </c>
      <c r="E248" s="65" t="s">
        <v>843</v>
      </c>
      <c r="F248" s="65" t="s">
        <v>85</v>
      </c>
      <c r="G248" s="65" t="str">
        <f>_xlfn.XLOOKUP(TJUL22[[#This Row],[CODIGO]],Tabla5[codigo],Tabla5[Lugar Funciones])</f>
        <v>OFICINA DE ACCESO A LA INFORMACION OAI</v>
      </c>
      <c r="H248" s="65" t="str">
        <f>_xlfn.XLOOKUP(TJUL22[[#This Row],[CODIGO]],Tabla5[codigo],Tabla5[SEGÚN JULIO],_xlfn.XLOOKUP(TJUL22[[#This Row],[cargo]],Tabla19[CARGO],Tabla19[CATEGORIA]))</f>
        <v>FIJO</v>
      </c>
      <c r="I248" s="43">
        <v>35000</v>
      </c>
      <c r="J248" s="44">
        <v>0</v>
      </c>
      <c r="K248" s="43">
        <v>1064</v>
      </c>
      <c r="L248" s="43">
        <v>1004.5</v>
      </c>
      <c r="M248" s="43">
        <v>8111.8700000000008</v>
      </c>
      <c r="N248" s="43">
        <v>24819.63</v>
      </c>
      <c r="O248" s="65" t="str">
        <f>LEFT(_xlfn.XLOOKUP(TJUL22[[#This Row],[CODIGO]],Tabla5[codigo],Tabla5[Genero]),1)</f>
        <v>F</v>
      </c>
      <c r="P248" s="15" t="str">
        <f>_xlfn.XLOOKUP(TJUL22[[#This Row],[nomdepto]],tdepto[DEPTO],tdepto[CODLUG])</f>
        <v>01.83.00.00.00.16</v>
      </c>
    </row>
    <row r="249" spans="1:16" hidden="1">
      <c r="A249" s="65" t="s">
        <v>3417</v>
      </c>
      <c r="B249" s="65" t="str">
        <f t="shared" si="3"/>
        <v>2.1.1.1.0100118528967</v>
      </c>
      <c r="C249" s="65" t="s">
        <v>3368</v>
      </c>
      <c r="D249" s="65" t="s">
        <v>2309</v>
      </c>
      <c r="E249" s="65" t="s">
        <v>1117</v>
      </c>
      <c r="F249" s="65" t="s">
        <v>1118</v>
      </c>
      <c r="G249" s="65" t="str">
        <f>_xlfn.XLOOKUP(TJUL22[[#This Row],[CODIGO]],Tabla5[codigo],Tabla5[Lugar Funciones])</f>
        <v>COMISION NACIONAL DOMINICANA PARA LA UNESCO</v>
      </c>
      <c r="H249" s="65" t="str">
        <f>_xlfn.XLOOKUP(TJUL22[[#This Row],[CODIGO]],Tabla5[codigo],Tabla5[SEGÚN JULIO],_xlfn.XLOOKUP(TJUL22[[#This Row],[cargo]],Tabla19[CARGO],Tabla19[CATEGORIA]))</f>
        <v>FIJO</v>
      </c>
      <c r="I249" s="43">
        <v>180000</v>
      </c>
      <c r="J249" s="45">
        <v>31055.42</v>
      </c>
      <c r="K249" s="43">
        <v>4943.8</v>
      </c>
      <c r="L249" s="43">
        <v>5166</v>
      </c>
      <c r="M249" s="43">
        <v>25.000000000003638</v>
      </c>
      <c r="N249" s="43">
        <v>138809.78</v>
      </c>
      <c r="O249" s="65" t="str">
        <f>LEFT(_xlfn.XLOOKUP(TJUL22[[#This Row],[CODIGO]],Tabla5[codigo],Tabla5[Genero]),1)</f>
        <v>M</v>
      </c>
      <c r="P249" s="15" t="str">
        <f>_xlfn.XLOOKUP(TJUL22[[#This Row],[nomdepto]],tdepto[DEPTO],tdepto[CODLUG])</f>
        <v>01.83.00.00.00.17</v>
      </c>
    </row>
    <row r="250" spans="1:16" hidden="1">
      <c r="A250" s="65" t="s">
        <v>3417</v>
      </c>
      <c r="B250" s="65" t="str">
        <f t="shared" si="3"/>
        <v>2.1.1.1.0106000090511</v>
      </c>
      <c r="C250" s="65" t="s">
        <v>3368</v>
      </c>
      <c r="D250" s="65" t="s">
        <v>1391</v>
      </c>
      <c r="E250" s="65" t="s">
        <v>193</v>
      </c>
      <c r="F250" s="65" t="s">
        <v>195</v>
      </c>
      <c r="G250" s="65" t="str">
        <f>_xlfn.XLOOKUP(TJUL22[[#This Row],[CODIGO]],Tabla5[codigo],Tabla5[Lugar Funciones])</f>
        <v>COMISION NACIONAL DOMINICANA PARA LA UNESCO</v>
      </c>
      <c r="H250" s="65" t="str">
        <f>_xlfn.XLOOKUP(TJUL22[[#This Row],[CODIGO]],Tabla5[codigo],Tabla5[SEGÚN JULIO],_xlfn.XLOOKUP(TJUL22[[#This Row],[cargo]],Tabla19[CARGO],Tabla19[CATEGORIA]))</f>
        <v>CARRERA ADMINISTRATIVA</v>
      </c>
      <c r="I250" s="43">
        <v>65000</v>
      </c>
      <c r="J250" s="45">
        <v>4427.58</v>
      </c>
      <c r="K250" s="43">
        <v>1976</v>
      </c>
      <c r="L250" s="43">
        <v>1865.5</v>
      </c>
      <c r="M250" s="43">
        <v>375</v>
      </c>
      <c r="N250" s="43">
        <v>56355.92</v>
      </c>
      <c r="O250" s="65" t="str">
        <f>LEFT(_xlfn.XLOOKUP(TJUL22[[#This Row],[CODIGO]],Tabla5[codigo],Tabla5[Genero]),1)</f>
        <v>F</v>
      </c>
      <c r="P250" s="15" t="str">
        <f>_xlfn.XLOOKUP(TJUL22[[#This Row],[nomdepto]],tdepto[DEPTO],tdepto[CODLUG])</f>
        <v>01.83.00.00.00.17</v>
      </c>
    </row>
    <row r="251" spans="1:16">
      <c r="A251" s="65" t="s">
        <v>3451</v>
      </c>
      <c r="B251" s="65" t="str">
        <f t="shared" si="3"/>
        <v>2.1.1.2.0840223069481</v>
      </c>
      <c r="C251" s="65" t="s">
        <v>3367</v>
      </c>
      <c r="D251" s="65" t="s">
        <v>2993</v>
      </c>
      <c r="E251" s="65" t="s">
        <v>1233</v>
      </c>
      <c r="F251" s="65" t="s">
        <v>271</v>
      </c>
      <c r="G251" s="65" t="str">
        <f>_xlfn.XLOOKUP(TJUL22[[#This Row],[CODIGO]],Tabla5[codigo],Tabla5[Lugar Funciones])</f>
        <v>COMISION NACIONAL DOMINICANA PARA LA UNESCO</v>
      </c>
      <c r="H251" s="65" t="str">
        <f>_xlfn.XLOOKUP(TJUL22[[#This Row],[CODIGO]],Tabla5[codigo],Tabla5[SEGÚN JULIO],_xlfn.XLOOKUP(TJUL22[[#This Row],[cargo]],Tabla19[CARGO],Tabla19[CATEGORIA]))</f>
        <v>EMPLEADOS TEMPORALES</v>
      </c>
      <c r="I251" s="43">
        <v>60000</v>
      </c>
      <c r="J251" s="43">
        <v>3486.68</v>
      </c>
      <c r="K251" s="43">
        <v>1824</v>
      </c>
      <c r="L251" s="43">
        <v>1722</v>
      </c>
      <c r="M251" s="43">
        <v>25.000000000000455</v>
      </c>
      <c r="N251" s="43">
        <v>52942.32</v>
      </c>
      <c r="O251" s="65" t="str">
        <f>LEFT(_xlfn.XLOOKUP(TJUL22[[#This Row],[CODIGO]],Tabla5[codigo],Tabla5[Genero]),1)</f>
        <v>F</v>
      </c>
      <c r="P251" s="15" t="str">
        <f>_xlfn.XLOOKUP(TJUL22[[#This Row],[nomdepto]],tdepto[DEPTO],tdepto[CODLUG])</f>
        <v>01.83.00.00.00.17</v>
      </c>
    </row>
    <row r="252" spans="1:16">
      <c r="A252" s="65" t="s">
        <v>3451</v>
      </c>
      <c r="B252" s="65" t="str">
        <f t="shared" si="3"/>
        <v>2.1.1.2.0800118133115</v>
      </c>
      <c r="C252" s="65" t="s">
        <v>3367</v>
      </c>
      <c r="D252" s="65" t="s">
        <v>3113</v>
      </c>
      <c r="E252" s="65" t="s">
        <v>3460</v>
      </c>
      <c r="F252" s="65" t="s">
        <v>103</v>
      </c>
      <c r="G252" s="65" t="str">
        <f>_xlfn.XLOOKUP(TJUL22[[#This Row],[CODIGO]],Tabla5[codigo],Tabla5[Lugar Funciones])</f>
        <v>COMISION NACIONAL DOMINICANA PARA LA UNESCO</v>
      </c>
      <c r="H252" s="65" t="str">
        <f>_xlfn.XLOOKUP(TJUL22[[#This Row],[CODIGO]],Tabla5[codigo],Tabla5[SEGÚN JULIO],_xlfn.XLOOKUP(TJUL22[[#This Row],[cargo]],Tabla19[CARGO],Tabla19[CATEGORIA]))</f>
        <v>EMPLEADOS TEMPORALES</v>
      </c>
      <c r="I252" s="43">
        <v>55000</v>
      </c>
      <c r="J252" s="45">
        <v>2559.6799999999998</v>
      </c>
      <c r="K252" s="43">
        <v>1672</v>
      </c>
      <c r="L252" s="43">
        <v>1578.5</v>
      </c>
      <c r="M252" s="43">
        <v>25.000000000000455</v>
      </c>
      <c r="N252" s="43">
        <v>49164.82</v>
      </c>
      <c r="O252" s="65" t="str">
        <f>LEFT(_xlfn.XLOOKUP(TJUL22[[#This Row],[CODIGO]],Tabla5[codigo],Tabla5[Genero]),1)</f>
        <v>F</v>
      </c>
      <c r="P252" s="15" t="str">
        <f>_xlfn.XLOOKUP(TJUL22[[#This Row],[nomdepto]],tdepto[DEPTO],tdepto[CODLUG])</f>
        <v>01.83.00.00.00.17</v>
      </c>
    </row>
    <row r="253" spans="1:16">
      <c r="A253" s="65" t="s">
        <v>3451</v>
      </c>
      <c r="B253" s="65" t="str">
        <f t="shared" si="3"/>
        <v>2.1.1.2.0822300253774</v>
      </c>
      <c r="C253" s="65" t="s">
        <v>3367</v>
      </c>
      <c r="D253" s="65" t="s">
        <v>3127</v>
      </c>
      <c r="E253" s="65" t="s">
        <v>3461</v>
      </c>
      <c r="F253" s="65" t="s">
        <v>103</v>
      </c>
      <c r="G253" s="65" t="str">
        <f>_xlfn.XLOOKUP(TJUL22[[#This Row],[CODIGO]],Tabla5[codigo],Tabla5[Lugar Funciones])</f>
        <v>COMISION NACIONAL DOMINICANA PARA LA UNESCO</v>
      </c>
      <c r="H253" s="65" t="str">
        <f>_xlfn.XLOOKUP(TJUL22[[#This Row],[CODIGO]],Tabla5[codigo],Tabla5[SEGÚN JULIO],_xlfn.XLOOKUP(TJUL22[[#This Row],[cargo]],Tabla19[CARGO],Tabla19[CATEGORIA]))</f>
        <v>EMPLEADOS TEMPORALES</v>
      </c>
      <c r="I253" s="43">
        <v>45000</v>
      </c>
      <c r="J253" s="45">
        <v>1148.33</v>
      </c>
      <c r="K253" s="43">
        <v>1368</v>
      </c>
      <c r="L253" s="43">
        <v>1291.5</v>
      </c>
      <c r="M253" s="43">
        <v>25</v>
      </c>
      <c r="N253" s="43">
        <v>41167.17</v>
      </c>
      <c r="O253" s="65" t="str">
        <f>LEFT(_xlfn.XLOOKUP(TJUL22[[#This Row],[CODIGO]],Tabla5[codigo],Tabla5[Genero]),1)</f>
        <v>F</v>
      </c>
      <c r="P253" s="15" t="str">
        <f>_xlfn.XLOOKUP(TJUL22[[#This Row],[nomdepto]],tdepto[DEPTO],tdepto[CODLUG])</f>
        <v>01.83.00.00.00.17</v>
      </c>
    </row>
    <row r="254" spans="1:16" hidden="1">
      <c r="A254" s="65" t="s">
        <v>3417</v>
      </c>
      <c r="B254" s="65" t="str">
        <f t="shared" si="3"/>
        <v>2.1.1.1.0122500786433</v>
      </c>
      <c r="C254" s="65" t="s">
        <v>3368</v>
      </c>
      <c r="D254" s="65" t="s">
        <v>2246</v>
      </c>
      <c r="E254" s="65" t="s">
        <v>2027</v>
      </c>
      <c r="F254" s="65" t="s">
        <v>409</v>
      </c>
      <c r="G254" s="65" t="str">
        <f>_xlfn.XLOOKUP(TJUL22[[#This Row],[CODIGO]],Tabla5[codigo],Tabla5[Lugar Funciones])</f>
        <v>COMISION NACIONAL DOMINICANA PARA LA UNESCO</v>
      </c>
      <c r="H254" s="65" t="str">
        <f>_xlfn.XLOOKUP(TJUL22[[#This Row],[CODIGO]],Tabla5[codigo],Tabla5[SEGÚN JULIO],_xlfn.XLOOKUP(TJUL22[[#This Row],[cargo]],Tabla19[CARGO],Tabla19[CATEGORIA]))</f>
        <v>FIJO</v>
      </c>
      <c r="I254" s="43">
        <v>25000</v>
      </c>
      <c r="J254" s="44">
        <v>0</v>
      </c>
      <c r="K254" s="43">
        <v>760</v>
      </c>
      <c r="L254" s="43">
        <v>717.5</v>
      </c>
      <c r="M254" s="43">
        <v>25</v>
      </c>
      <c r="N254" s="43">
        <v>23497.5</v>
      </c>
      <c r="O254" s="65" t="str">
        <f>LEFT(_xlfn.XLOOKUP(TJUL22[[#This Row],[CODIGO]],Tabla5[codigo],Tabla5[Genero]),1)</f>
        <v>M</v>
      </c>
      <c r="P254" s="15" t="str">
        <f>_xlfn.XLOOKUP(TJUL22[[#This Row],[nomdepto]],tdepto[DEPTO],tdepto[CODLUG])</f>
        <v>01.83.00.00.00.17</v>
      </c>
    </row>
    <row r="255" spans="1:16" hidden="1">
      <c r="A255" s="65" t="s">
        <v>3417</v>
      </c>
      <c r="B255" s="65" t="str">
        <f t="shared" si="3"/>
        <v>2.1.1.1.0100115673162</v>
      </c>
      <c r="C255" s="65" t="s">
        <v>3368</v>
      </c>
      <c r="D255" s="65" t="s">
        <v>2420</v>
      </c>
      <c r="E255" s="65" t="s">
        <v>1332</v>
      </c>
      <c r="F255" s="65" t="s">
        <v>756</v>
      </c>
      <c r="G255" s="65" t="str">
        <f>_xlfn.XLOOKUP(TJUL22[[#This Row],[CODIGO]],Tabla5[codigo],Tabla5[Lugar Funciones])</f>
        <v>COMISION NACIONAL DOMINICANA PARA LA UNESCO</v>
      </c>
      <c r="H255" s="65" t="str">
        <f>_xlfn.XLOOKUP(TJUL22[[#This Row],[CODIGO]],Tabla5[codigo],Tabla5[SEGÚN JULIO],_xlfn.XLOOKUP(TJUL22[[#This Row],[cargo]],Tabla19[CARGO],Tabla19[CATEGORIA]))</f>
        <v>ESTATUTO SIMPLIFICADO</v>
      </c>
      <c r="I255" s="43">
        <v>24000</v>
      </c>
      <c r="J255" s="46">
        <v>0</v>
      </c>
      <c r="K255" s="43">
        <v>729.6</v>
      </c>
      <c r="L255" s="43">
        <v>688.8</v>
      </c>
      <c r="M255" s="43">
        <v>25.000000000000114</v>
      </c>
      <c r="N255" s="43">
        <v>22556.6</v>
      </c>
      <c r="O255" s="65" t="str">
        <f>LEFT(_xlfn.XLOOKUP(TJUL22[[#This Row],[CODIGO]],Tabla5[codigo],Tabla5[Genero]),1)</f>
        <v>M</v>
      </c>
      <c r="P255" s="15" t="str">
        <f>_xlfn.XLOOKUP(TJUL22[[#This Row],[nomdepto]],tdepto[DEPTO],tdepto[CODLUG])</f>
        <v>01.83.00.00.00.17</v>
      </c>
    </row>
    <row r="256" spans="1:16" hidden="1">
      <c r="A256" s="65" t="s">
        <v>3417</v>
      </c>
      <c r="B256" s="65" t="str">
        <f t="shared" si="3"/>
        <v>2.1.1.1.0100111460119</v>
      </c>
      <c r="C256" s="65" t="s">
        <v>3368</v>
      </c>
      <c r="D256" s="65" t="s">
        <v>2352</v>
      </c>
      <c r="E256" s="65" t="s">
        <v>196</v>
      </c>
      <c r="F256" s="65" t="s">
        <v>197</v>
      </c>
      <c r="G256" s="65" t="str">
        <f>_xlfn.XLOOKUP(TJUL22[[#This Row],[CODIGO]],Tabla5[codigo],Tabla5[Lugar Funciones])</f>
        <v>COMISION NACIONAL DOMINICANA PARA LA UNESCO</v>
      </c>
      <c r="H256" s="65" t="str">
        <f>_xlfn.XLOOKUP(TJUL22[[#This Row],[CODIGO]],Tabla5[codigo],Tabla5[SEGÚN JULIO],_xlfn.XLOOKUP(TJUL22[[#This Row],[cargo]],Tabla19[CARGO],Tabla19[CATEGORIA]))</f>
        <v>FIJO</v>
      </c>
      <c r="I256" s="43">
        <v>10000</v>
      </c>
      <c r="J256" s="46">
        <v>0</v>
      </c>
      <c r="K256" s="43">
        <v>304</v>
      </c>
      <c r="L256" s="43">
        <v>287</v>
      </c>
      <c r="M256" s="43">
        <v>375</v>
      </c>
      <c r="N256" s="43">
        <v>9034</v>
      </c>
      <c r="O256" s="65" t="str">
        <f>LEFT(_xlfn.XLOOKUP(TJUL22[[#This Row],[CODIGO]],Tabla5[codigo],Tabla5[Genero]),1)</f>
        <v>F</v>
      </c>
      <c r="P256" s="15" t="str">
        <f>_xlfn.XLOOKUP(TJUL22[[#This Row],[nomdepto]],tdepto[DEPTO],tdepto[CODLUG])</f>
        <v>01.83.00.00.00.17</v>
      </c>
    </row>
    <row r="257" spans="1:16">
      <c r="A257" s="65" t="s">
        <v>3451</v>
      </c>
      <c r="B257" s="65" t="str">
        <f t="shared" si="3"/>
        <v>2.1.1.2.0800102658465</v>
      </c>
      <c r="C257" s="65" t="s">
        <v>3367</v>
      </c>
      <c r="D257" s="65" t="s">
        <v>3042</v>
      </c>
      <c r="E257" s="65" t="s">
        <v>1355</v>
      </c>
      <c r="F257" s="65" t="s">
        <v>1356</v>
      </c>
      <c r="G257" s="65" t="str">
        <f>_xlfn.XLOOKUP(TJUL22[[#This Row],[CODIGO]],Tabla5[codigo],Tabla5[Lugar Funciones])</f>
        <v>COMISION NACIONAL DE ESPECTACULOS PUBLICOS Y RADIOFONIA</v>
      </c>
      <c r="H257" s="65" t="str">
        <f>_xlfn.XLOOKUP(TJUL22[[#This Row],[CODIGO]],Tabla5[codigo],Tabla5[SEGÚN JULIO],_xlfn.XLOOKUP(TJUL22[[#This Row],[cargo]],Tabla19[CARGO],Tabla19[CATEGORIA]))</f>
        <v>EMPLEADOS TEMPORALES</v>
      </c>
      <c r="I257" s="43">
        <v>100000</v>
      </c>
      <c r="J257" s="43">
        <v>12105.37</v>
      </c>
      <c r="K257" s="43">
        <v>3040</v>
      </c>
      <c r="L257" s="43">
        <v>2870</v>
      </c>
      <c r="M257" s="43">
        <v>24.999999999998181</v>
      </c>
      <c r="N257" s="43">
        <v>81959.63</v>
      </c>
      <c r="O257" s="65" t="str">
        <f>LEFT(_xlfn.XLOOKUP(TJUL22[[#This Row],[CODIGO]],Tabla5[codigo],Tabla5[Genero]),1)</f>
        <v>M</v>
      </c>
      <c r="P257" s="15" t="str">
        <f>_xlfn.XLOOKUP(TJUL22[[#This Row],[nomdepto]],tdepto[DEPTO],tdepto[CODLUG])</f>
        <v>01.83.00.00.00.18</v>
      </c>
    </row>
    <row r="258" spans="1:16" hidden="1">
      <c r="A258" s="65" t="s">
        <v>3417</v>
      </c>
      <c r="B258" s="65" t="str">
        <f t="shared" si="3"/>
        <v>2.1.1.1.0101100013935</v>
      </c>
      <c r="C258" s="65" t="s">
        <v>3368</v>
      </c>
      <c r="D258" s="65" t="s">
        <v>1577</v>
      </c>
      <c r="E258" s="65" t="s">
        <v>336</v>
      </c>
      <c r="F258" s="65" t="s">
        <v>1109</v>
      </c>
      <c r="G258" s="65" t="str">
        <f>_xlfn.XLOOKUP(TJUL22[[#This Row],[CODIGO]],Tabla5[codigo],Tabla5[Lugar Funciones])</f>
        <v>COMISION NACIONAL DE ESPECTACULOS PUBLICOS Y RADIOFONIA</v>
      </c>
      <c r="H258" s="65" t="str">
        <f>_xlfn.XLOOKUP(TJUL22[[#This Row],[CODIGO]],Tabla5[codigo],Tabla5[SEGÚN JULIO],_xlfn.XLOOKUP(TJUL22[[#This Row],[cargo]],Tabla19[CARGO],Tabla19[CATEGORIA]))</f>
        <v>CARRERA ADMINISTRATIVA</v>
      </c>
      <c r="I258" s="43">
        <v>65000</v>
      </c>
      <c r="J258" s="43">
        <v>4427.58</v>
      </c>
      <c r="K258" s="43">
        <v>1976</v>
      </c>
      <c r="L258" s="43">
        <v>1865.5</v>
      </c>
      <c r="M258" s="43">
        <v>3959</v>
      </c>
      <c r="N258" s="43">
        <v>52771.92</v>
      </c>
      <c r="O258" s="65" t="str">
        <f>LEFT(_xlfn.XLOOKUP(TJUL22[[#This Row],[CODIGO]],Tabla5[codigo],Tabla5[Genero]),1)</f>
        <v>F</v>
      </c>
      <c r="P258" s="15" t="str">
        <f>_xlfn.XLOOKUP(TJUL22[[#This Row],[nomdepto]],tdepto[DEPTO],tdepto[CODLUG])</f>
        <v>01.83.00.00.00.18</v>
      </c>
    </row>
    <row r="259" spans="1:16" hidden="1">
      <c r="A259" s="65" t="s">
        <v>3417</v>
      </c>
      <c r="B259" s="65" t="str">
        <f t="shared" si="3"/>
        <v>2.1.1.1.0107100255715</v>
      </c>
      <c r="C259" s="65" t="s">
        <v>3368</v>
      </c>
      <c r="D259" s="65" t="s">
        <v>2827</v>
      </c>
      <c r="E259" s="65" t="s">
        <v>165</v>
      </c>
      <c r="F259" s="65" t="s">
        <v>32</v>
      </c>
      <c r="G259" s="65" t="str">
        <f>_xlfn.XLOOKUP(TJUL22[[#This Row],[CODIGO]],Tabla5[codigo],Tabla5[Lugar Funciones])</f>
        <v>COMISION NACIONAL DE ESPECTACULOS PUBLICOS Y RADIOFONIA</v>
      </c>
      <c r="H259" s="65" t="str">
        <f>_xlfn.XLOOKUP(TJUL22[[#This Row],[CODIGO]],Tabla5[codigo],Tabla5[SEGÚN JULIO],_xlfn.XLOOKUP(TJUL22[[#This Row],[cargo]],Tabla19[CARGO],Tabla19[CATEGORIA]))</f>
        <v>FIJO</v>
      </c>
      <c r="I259" s="43">
        <v>55000</v>
      </c>
      <c r="J259" s="45">
        <v>2357.16</v>
      </c>
      <c r="K259" s="43">
        <v>1672</v>
      </c>
      <c r="L259" s="43">
        <v>1578.5</v>
      </c>
      <c r="M259" s="43">
        <v>3371.1200000000008</v>
      </c>
      <c r="N259" s="43">
        <v>46021.22</v>
      </c>
      <c r="O259" s="65" t="str">
        <f>LEFT(_xlfn.XLOOKUP(TJUL22[[#This Row],[CODIGO]],Tabla5[codigo],Tabla5[Genero]),1)</f>
        <v>F</v>
      </c>
      <c r="P259" s="15" t="str">
        <f>_xlfn.XLOOKUP(TJUL22[[#This Row],[nomdepto]],tdepto[DEPTO],tdepto[CODLUG])</f>
        <v>01.83.00.00.00.18</v>
      </c>
    </row>
    <row r="260" spans="1:16" hidden="1">
      <c r="A260" s="65" t="s">
        <v>3417</v>
      </c>
      <c r="B260" s="65" t="str">
        <f t="shared" ref="B260:B323" si="4">C260&amp;D260</f>
        <v>2.1.1.1.0100100560879</v>
      </c>
      <c r="C260" s="65" t="s">
        <v>3368</v>
      </c>
      <c r="D260" s="65" t="s">
        <v>2838</v>
      </c>
      <c r="E260" s="65" t="s">
        <v>1326</v>
      </c>
      <c r="F260" s="65" t="s">
        <v>1327</v>
      </c>
      <c r="G260" s="65" t="str">
        <f>_xlfn.XLOOKUP(TJUL22[[#This Row],[CODIGO]],Tabla5[codigo],Tabla5[Lugar Funciones])</f>
        <v>COMISION NACIONAL DE ESPECTACULOS PUBLICOS Y RADIOFONIA</v>
      </c>
      <c r="H260" s="65" t="str">
        <f>_xlfn.XLOOKUP(TJUL22[[#This Row],[CODIGO]],Tabla5[codigo],Tabla5[SEGÚN JULIO],_xlfn.XLOOKUP(TJUL22[[#This Row],[cargo]],Tabla19[CARGO],Tabla19[CATEGORIA]))</f>
        <v>FIJO</v>
      </c>
      <c r="I260" s="43">
        <v>39645</v>
      </c>
      <c r="J260" s="43">
        <v>392.55</v>
      </c>
      <c r="K260" s="43">
        <v>1205.21</v>
      </c>
      <c r="L260" s="43">
        <v>1137.81</v>
      </c>
      <c r="M260" s="43">
        <v>25.000000000000171</v>
      </c>
      <c r="N260" s="43">
        <v>36884.43</v>
      </c>
      <c r="O260" s="65" t="str">
        <f>LEFT(_xlfn.XLOOKUP(TJUL22[[#This Row],[CODIGO]],Tabla5[codigo],Tabla5[Genero]),1)</f>
        <v>M</v>
      </c>
      <c r="P260" s="15" t="str">
        <f>_xlfn.XLOOKUP(TJUL22[[#This Row],[nomdepto]],tdepto[DEPTO],tdepto[CODLUG])</f>
        <v>01.83.00.00.00.18</v>
      </c>
    </row>
    <row r="261" spans="1:16" hidden="1">
      <c r="A261" s="65" t="s">
        <v>3417</v>
      </c>
      <c r="B261" s="65" t="str">
        <f t="shared" si="4"/>
        <v>2.1.1.1.0100102392792</v>
      </c>
      <c r="C261" s="65" t="s">
        <v>3368</v>
      </c>
      <c r="D261" s="65" t="s">
        <v>2787</v>
      </c>
      <c r="E261" s="65" t="s">
        <v>1346</v>
      </c>
      <c r="F261" s="65" t="s">
        <v>146</v>
      </c>
      <c r="G261" s="65" t="str">
        <f>_xlfn.XLOOKUP(TJUL22[[#This Row],[CODIGO]],Tabla5[codigo],Tabla5[Lugar Funciones])</f>
        <v>COMISION NACIONAL DE ESPECTACULOS PUBLICOS Y RADIOFONIA</v>
      </c>
      <c r="H261" s="65" t="str">
        <f>_xlfn.XLOOKUP(TJUL22[[#This Row],[CODIGO]],Tabla5[codigo],Tabla5[SEGÚN JULIO],_xlfn.XLOOKUP(TJUL22[[#This Row],[cargo]],Tabla19[CARGO],Tabla19[CATEGORIA]))</f>
        <v>FIJO</v>
      </c>
      <c r="I261" s="43">
        <v>27300</v>
      </c>
      <c r="J261" s="44">
        <v>0</v>
      </c>
      <c r="K261" s="43">
        <v>829.92</v>
      </c>
      <c r="L261" s="43">
        <v>783.51</v>
      </c>
      <c r="M261" s="43">
        <v>25.000000000000114</v>
      </c>
      <c r="N261" s="43">
        <v>25661.57</v>
      </c>
      <c r="O261" s="65" t="str">
        <f>LEFT(_xlfn.XLOOKUP(TJUL22[[#This Row],[CODIGO]],Tabla5[codigo],Tabla5[Genero]),1)</f>
        <v>M</v>
      </c>
      <c r="P261" s="15" t="str">
        <f>_xlfn.XLOOKUP(TJUL22[[#This Row],[nomdepto]],tdepto[DEPTO],tdepto[CODLUG])</f>
        <v>01.83.00.00.00.18</v>
      </c>
    </row>
    <row r="262" spans="1:16" hidden="1">
      <c r="A262" s="65" t="s">
        <v>3417</v>
      </c>
      <c r="B262" s="65" t="str">
        <f t="shared" si="4"/>
        <v>2.1.1.1.0100117916510</v>
      </c>
      <c r="C262" s="65" t="s">
        <v>3368</v>
      </c>
      <c r="D262" s="65" t="s">
        <v>2776</v>
      </c>
      <c r="E262" s="65" t="s">
        <v>1941</v>
      </c>
      <c r="F262" s="65" t="s">
        <v>146</v>
      </c>
      <c r="G262" s="65" t="str">
        <f>_xlfn.XLOOKUP(TJUL22[[#This Row],[CODIGO]],Tabla5[codigo],Tabla5[Lugar Funciones])</f>
        <v>COMISION NACIONAL DE ESPECTACULOS PUBLICOS Y RADIOFONIA</v>
      </c>
      <c r="H262" s="65" t="str">
        <f>_xlfn.XLOOKUP(TJUL22[[#This Row],[CODIGO]],Tabla5[codigo],Tabla5[SEGÚN JULIO],_xlfn.XLOOKUP(TJUL22[[#This Row],[cargo]],Tabla19[CARGO],Tabla19[CATEGORIA]))</f>
        <v>FIJO</v>
      </c>
      <c r="I262" s="43">
        <v>27205.34</v>
      </c>
      <c r="J262" s="46">
        <v>0</v>
      </c>
      <c r="K262" s="43">
        <v>827.04</v>
      </c>
      <c r="L262" s="43">
        <v>780.79</v>
      </c>
      <c r="M262" s="43">
        <v>25</v>
      </c>
      <c r="N262" s="43">
        <v>25572.51</v>
      </c>
      <c r="O262" s="65" t="str">
        <f>LEFT(_xlfn.XLOOKUP(TJUL22[[#This Row],[CODIGO]],Tabla5[codigo],Tabla5[Genero]),1)</f>
        <v>F</v>
      </c>
      <c r="P262" s="15" t="str">
        <f>_xlfn.XLOOKUP(TJUL22[[#This Row],[nomdepto]],tdepto[DEPTO],tdepto[CODLUG])</f>
        <v>01.83.00.00.00.18</v>
      </c>
    </row>
    <row r="263" spans="1:16" hidden="1">
      <c r="A263" s="65" t="s">
        <v>3417</v>
      </c>
      <c r="B263" s="65" t="str">
        <f t="shared" si="4"/>
        <v>2.1.1.1.0100108245598</v>
      </c>
      <c r="C263" s="65" t="s">
        <v>3368</v>
      </c>
      <c r="D263" s="65" t="s">
        <v>2784</v>
      </c>
      <c r="E263" s="65" t="s">
        <v>1324</v>
      </c>
      <c r="F263" s="65" t="s">
        <v>409</v>
      </c>
      <c r="G263" s="65" t="str">
        <f>_xlfn.XLOOKUP(TJUL22[[#This Row],[CODIGO]],Tabla5[codigo],Tabla5[Lugar Funciones])</f>
        <v>COMISION NACIONAL DE ESPECTACULOS PUBLICOS Y RADIOFONIA</v>
      </c>
      <c r="H263" s="65" t="str">
        <f>_xlfn.XLOOKUP(TJUL22[[#This Row],[CODIGO]],Tabla5[codigo],Tabla5[SEGÚN JULIO],_xlfn.XLOOKUP(TJUL22[[#This Row],[cargo]],Tabla19[CARGO],Tabla19[CATEGORIA]))</f>
        <v>FIJO</v>
      </c>
      <c r="I263" s="43">
        <v>26250</v>
      </c>
      <c r="J263" s="44">
        <v>0</v>
      </c>
      <c r="K263" s="43">
        <v>798</v>
      </c>
      <c r="L263" s="43">
        <v>753.38</v>
      </c>
      <c r="M263" s="43">
        <v>25.000000000000114</v>
      </c>
      <c r="N263" s="43">
        <v>24673.62</v>
      </c>
      <c r="O263" s="65" t="str">
        <f>LEFT(_xlfn.XLOOKUP(TJUL22[[#This Row],[CODIGO]],Tabla5[codigo],Tabla5[Genero]),1)</f>
        <v>F</v>
      </c>
      <c r="P263" s="15" t="str">
        <f>_xlfn.XLOOKUP(TJUL22[[#This Row],[nomdepto]],tdepto[DEPTO],tdepto[CODLUG])</f>
        <v>01.83.00.00.00.18</v>
      </c>
    </row>
    <row r="264" spans="1:16" hidden="1">
      <c r="A264" s="65" t="s">
        <v>3417</v>
      </c>
      <c r="B264" s="65" t="str">
        <f t="shared" si="4"/>
        <v>2.1.1.1.0100104882030</v>
      </c>
      <c r="C264" s="65" t="s">
        <v>3368</v>
      </c>
      <c r="D264" s="65" t="s">
        <v>2863</v>
      </c>
      <c r="E264" s="65" t="s">
        <v>177</v>
      </c>
      <c r="F264" s="65" t="s">
        <v>139</v>
      </c>
      <c r="G264" s="65" t="str">
        <f>_xlfn.XLOOKUP(TJUL22[[#This Row],[CODIGO]],Tabla5[codigo],Tabla5[Lugar Funciones])</f>
        <v>COMISION NACIONAL DE ESPECTACULOS PUBLICOS Y RADIOFONIA</v>
      </c>
      <c r="H264" s="65" t="str">
        <f>_xlfn.XLOOKUP(TJUL22[[#This Row],[CODIGO]],Tabla5[codigo],Tabla5[SEGÚN JULIO],_xlfn.XLOOKUP(TJUL22[[#This Row],[cargo]],Tabla19[CARGO],Tabla19[CATEGORIA]))</f>
        <v>ESTATUTO SIMPLIFICADO</v>
      </c>
      <c r="I264" s="43">
        <v>20000</v>
      </c>
      <c r="J264" s="46">
        <v>0</v>
      </c>
      <c r="K264" s="43">
        <v>608</v>
      </c>
      <c r="L264" s="43">
        <v>574</v>
      </c>
      <c r="M264" s="43">
        <v>625</v>
      </c>
      <c r="N264" s="43">
        <v>18193</v>
      </c>
      <c r="O264" s="65" t="str">
        <f>LEFT(_xlfn.XLOOKUP(TJUL22[[#This Row],[CODIGO]],Tabla5[codigo],Tabla5[Genero]),1)</f>
        <v>M</v>
      </c>
      <c r="P264" s="15" t="str">
        <f>_xlfn.XLOOKUP(TJUL22[[#This Row],[nomdepto]],tdepto[DEPTO],tdepto[CODLUG])</f>
        <v>01.83.00.00.00.18</v>
      </c>
    </row>
    <row r="265" spans="1:16" hidden="1">
      <c r="A265" s="65" t="s">
        <v>3417</v>
      </c>
      <c r="B265" s="65" t="str">
        <f t="shared" si="4"/>
        <v>2.1.1.1.0100110141819</v>
      </c>
      <c r="C265" s="65" t="s">
        <v>3368</v>
      </c>
      <c r="D265" s="65" t="s">
        <v>1610</v>
      </c>
      <c r="E265" s="65" t="s">
        <v>739</v>
      </c>
      <c r="F265" s="65" t="s">
        <v>8</v>
      </c>
      <c r="G265" s="65" t="str">
        <f>_xlfn.XLOOKUP(TJUL22[[#This Row],[CODIGO]],Tabla5[codigo],Tabla5[Lugar Funciones])</f>
        <v>COMISION NACIONAL DE ESPECTACULOS PUBLICOS Y RADIOFONIA</v>
      </c>
      <c r="H265" s="65" t="str">
        <f>_xlfn.XLOOKUP(TJUL22[[#This Row],[CODIGO]],Tabla5[codigo],Tabla5[SEGÚN JULIO],_xlfn.XLOOKUP(TJUL22[[#This Row],[cargo]],Tabla19[CARGO],Tabla19[CATEGORIA]))</f>
        <v>CARRERA ADMINISTRATIVA</v>
      </c>
      <c r="I265" s="43">
        <v>20000</v>
      </c>
      <c r="J265" s="46">
        <v>0</v>
      </c>
      <c r="K265" s="43">
        <v>608</v>
      </c>
      <c r="L265" s="43">
        <v>574</v>
      </c>
      <c r="M265" s="43">
        <v>7018.5</v>
      </c>
      <c r="N265" s="43">
        <v>11799.5</v>
      </c>
      <c r="O265" s="65" t="str">
        <f>LEFT(_xlfn.XLOOKUP(TJUL22[[#This Row],[CODIGO]],Tabla5[codigo],Tabla5[Genero]),1)</f>
        <v>F</v>
      </c>
      <c r="P265" s="15" t="str">
        <f>_xlfn.XLOOKUP(TJUL22[[#This Row],[nomdepto]],tdepto[DEPTO],tdepto[CODLUG])</f>
        <v>01.83.00.00.00.18</v>
      </c>
    </row>
    <row r="266" spans="1:16" hidden="1">
      <c r="A266" s="65" t="s">
        <v>3417</v>
      </c>
      <c r="B266" s="65" t="str">
        <f t="shared" si="4"/>
        <v>2.1.1.1.0100103018289</v>
      </c>
      <c r="C266" s="65" t="s">
        <v>3368</v>
      </c>
      <c r="D266" s="65" t="s">
        <v>2891</v>
      </c>
      <c r="E266" s="65" t="s">
        <v>181</v>
      </c>
      <c r="F266" s="65" t="s">
        <v>182</v>
      </c>
      <c r="G266" s="65" t="str">
        <f>_xlfn.XLOOKUP(TJUL22[[#This Row],[CODIGO]],Tabla5[codigo],Tabla5[Lugar Funciones])</f>
        <v>COMISION NACIONAL DE ESPECTACULOS PUBLICOS Y RADIOFONIA</v>
      </c>
      <c r="H266" s="65" t="str">
        <f>_xlfn.XLOOKUP(TJUL22[[#This Row],[CODIGO]],Tabla5[codigo],Tabla5[SEGÚN JULIO],_xlfn.XLOOKUP(TJUL22[[#This Row],[cargo]],Tabla19[CARGO],Tabla19[CATEGORIA]))</f>
        <v>FIJO</v>
      </c>
      <c r="I266" s="43">
        <v>16500</v>
      </c>
      <c r="J266" s="44">
        <v>0</v>
      </c>
      <c r="K266" s="43">
        <v>501.6</v>
      </c>
      <c r="L266" s="43">
        <v>473.55</v>
      </c>
      <c r="M266" s="43">
        <v>2440.7799999999997</v>
      </c>
      <c r="N266" s="43">
        <v>13084.07</v>
      </c>
      <c r="O266" s="65" t="str">
        <f>LEFT(_xlfn.XLOOKUP(TJUL22[[#This Row],[CODIGO]],Tabla5[codigo],Tabla5[Genero]),1)</f>
        <v>M</v>
      </c>
      <c r="P266" s="15" t="str">
        <f>_xlfn.XLOOKUP(TJUL22[[#This Row],[nomdepto]],tdepto[DEPTO],tdepto[CODLUG])</f>
        <v>01.83.00.00.00.18</v>
      </c>
    </row>
    <row r="267" spans="1:16">
      <c r="A267" s="65" t="s">
        <v>3451</v>
      </c>
      <c r="B267" s="65" t="str">
        <f t="shared" si="4"/>
        <v>2.1.1.2.0800115701880</v>
      </c>
      <c r="C267" s="65" t="s">
        <v>3367</v>
      </c>
      <c r="D267" s="65" t="s">
        <v>3072</v>
      </c>
      <c r="E267" s="65" t="s">
        <v>1646</v>
      </c>
      <c r="F267" s="65" t="s">
        <v>1647</v>
      </c>
      <c r="G267" s="65" t="str">
        <f>_xlfn.XLOOKUP(TJUL22[[#This Row],[CODIGO]],Tabla5[codigo],Tabla5[Lugar Funciones])</f>
        <v>COMISION NACIONAL DE ESPECTACULOS PUBLICOS Y RADIOFONIA</v>
      </c>
      <c r="H267" s="65" t="str">
        <f>_xlfn.XLOOKUP(TJUL22[[#This Row],[CODIGO]],Tabla5[codigo],Tabla5[SEGÚN JULIO],_xlfn.XLOOKUP(TJUL22[[#This Row],[cargo]],Tabla19[CARGO],Tabla19[CATEGORIA]))</f>
        <v>EMPLEADOS TEMPORALES</v>
      </c>
      <c r="I267" s="43">
        <v>16500</v>
      </c>
      <c r="J267" s="44">
        <v>0</v>
      </c>
      <c r="K267" s="43">
        <v>501.6</v>
      </c>
      <c r="L267" s="43">
        <v>473.55</v>
      </c>
      <c r="M267" s="43">
        <v>24.999999999999886</v>
      </c>
      <c r="N267" s="43">
        <v>15499.85</v>
      </c>
      <c r="O267" s="65" t="str">
        <f>LEFT(_xlfn.XLOOKUP(TJUL22[[#This Row],[CODIGO]],Tabla5[codigo],Tabla5[Genero]),1)</f>
        <v>F</v>
      </c>
      <c r="P267" s="15" t="str">
        <f>_xlfn.XLOOKUP(TJUL22[[#This Row],[nomdepto]],tdepto[DEPTO],tdepto[CODLUG])</f>
        <v>01.83.00.00.00.18</v>
      </c>
    </row>
    <row r="268" spans="1:16" hidden="1">
      <c r="A268" s="65" t="s">
        <v>3417</v>
      </c>
      <c r="B268" s="65" t="str">
        <f t="shared" si="4"/>
        <v>2.1.1.1.0100105731087</v>
      </c>
      <c r="C268" s="65" t="s">
        <v>3368</v>
      </c>
      <c r="D268" s="65" t="s">
        <v>2852</v>
      </c>
      <c r="E268" s="65" t="s">
        <v>171</v>
      </c>
      <c r="F268" s="65" t="s">
        <v>155</v>
      </c>
      <c r="G268" s="65" t="str">
        <f>_xlfn.XLOOKUP(TJUL22[[#This Row],[CODIGO]],Tabla5[codigo],Tabla5[Lugar Funciones])</f>
        <v>COMISION NACIONAL DE ESPECTACULOS PUBLICOS Y RADIOFONIA</v>
      </c>
      <c r="H268" s="65" t="str">
        <f>_xlfn.XLOOKUP(TJUL22[[#This Row],[CODIGO]],Tabla5[codigo],Tabla5[SEGÚN JULIO],_xlfn.XLOOKUP(TJUL22[[#This Row],[cargo]],Tabla19[CARGO],Tabla19[CATEGORIA]))</f>
        <v>FIJO</v>
      </c>
      <c r="I268" s="43">
        <v>13200</v>
      </c>
      <c r="J268" s="46">
        <v>0</v>
      </c>
      <c r="K268" s="43">
        <v>401.28</v>
      </c>
      <c r="L268" s="43">
        <v>378.84</v>
      </c>
      <c r="M268" s="43">
        <v>5173.18</v>
      </c>
      <c r="N268" s="43">
        <v>7246.7</v>
      </c>
      <c r="O268" s="65" t="str">
        <f>LEFT(_xlfn.XLOOKUP(TJUL22[[#This Row],[CODIGO]],Tabla5[codigo],Tabla5[Genero]),1)</f>
        <v>F</v>
      </c>
      <c r="P268" s="15" t="str">
        <f>_xlfn.XLOOKUP(TJUL22[[#This Row],[nomdepto]],tdepto[DEPTO],tdepto[CODLUG])</f>
        <v>01.83.00.00.00.18</v>
      </c>
    </row>
    <row r="269" spans="1:16" hidden="1">
      <c r="A269" s="65" t="s">
        <v>3417</v>
      </c>
      <c r="B269" s="65" t="str">
        <f t="shared" si="4"/>
        <v>2.1.1.1.0100104979042</v>
      </c>
      <c r="C269" s="65" t="s">
        <v>3368</v>
      </c>
      <c r="D269" s="65" t="s">
        <v>1602</v>
      </c>
      <c r="E269" s="65" t="s">
        <v>183</v>
      </c>
      <c r="F269" s="65" t="s">
        <v>56</v>
      </c>
      <c r="G269" s="65" t="str">
        <f>_xlfn.XLOOKUP(TJUL22[[#This Row],[CODIGO]],Tabla5[codigo],Tabla5[Lugar Funciones])</f>
        <v>COMISION NACIONAL DE ESPECTACULOS PUBLICOS Y RADIOFONIA</v>
      </c>
      <c r="H269" s="65" t="str">
        <f>_xlfn.XLOOKUP(TJUL22[[#This Row],[CODIGO]],Tabla5[codigo],Tabla5[SEGÚN JULIO],_xlfn.XLOOKUP(TJUL22[[#This Row],[cargo]],Tabla19[CARGO],Tabla19[CATEGORIA]))</f>
        <v>CARRERA ADMINISTRATIVA</v>
      </c>
      <c r="I269" s="43">
        <v>12526.45</v>
      </c>
      <c r="J269" s="44">
        <v>0</v>
      </c>
      <c r="K269" s="43">
        <v>380.8</v>
      </c>
      <c r="L269" s="43">
        <v>359.51</v>
      </c>
      <c r="M269" s="43">
        <v>2221.12</v>
      </c>
      <c r="N269" s="43">
        <v>9565.02</v>
      </c>
      <c r="O269" s="65" t="str">
        <f>LEFT(_xlfn.XLOOKUP(TJUL22[[#This Row],[CODIGO]],Tabla5[codigo],Tabla5[Genero]),1)</f>
        <v>F</v>
      </c>
      <c r="P269" s="15" t="str">
        <f>_xlfn.XLOOKUP(TJUL22[[#This Row],[nomdepto]],tdepto[DEPTO],tdepto[CODLUG])</f>
        <v>01.83.00.00.00.18</v>
      </c>
    </row>
    <row r="270" spans="1:16" hidden="1">
      <c r="A270" s="65" t="s">
        <v>3417</v>
      </c>
      <c r="B270" s="65" t="str">
        <f t="shared" si="4"/>
        <v>2.1.1.1.0100111251427</v>
      </c>
      <c r="C270" s="65" t="s">
        <v>3368</v>
      </c>
      <c r="D270" s="65" t="s">
        <v>1597</v>
      </c>
      <c r="E270" s="65" t="s">
        <v>178</v>
      </c>
      <c r="F270" s="65" t="s">
        <v>179</v>
      </c>
      <c r="G270" s="65" t="str">
        <f>_xlfn.XLOOKUP(TJUL22[[#This Row],[CODIGO]],Tabla5[codigo],Tabla5[Lugar Funciones])</f>
        <v>COMISION NACIONAL DE ESPECTACULOS PUBLICOS Y RADIOFONIA</v>
      </c>
      <c r="H270" s="65" t="str">
        <f>_xlfn.XLOOKUP(TJUL22[[#This Row],[CODIGO]],Tabla5[codigo],Tabla5[SEGÚN JULIO],_xlfn.XLOOKUP(TJUL22[[#This Row],[cargo]],Tabla19[CARGO],Tabla19[CATEGORIA]))</f>
        <v>CARRERA ADMINISTRATIVA</v>
      </c>
      <c r="I270" s="43">
        <v>12215.5</v>
      </c>
      <c r="J270" s="46">
        <v>0</v>
      </c>
      <c r="K270" s="43">
        <v>371.35</v>
      </c>
      <c r="L270" s="43">
        <v>350.58</v>
      </c>
      <c r="M270" s="43">
        <v>3771.1200000000003</v>
      </c>
      <c r="N270" s="43">
        <v>7722.45</v>
      </c>
      <c r="O270" s="65" t="str">
        <f>LEFT(_xlfn.XLOOKUP(TJUL22[[#This Row],[CODIGO]],Tabla5[codigo],Tabla5[Genero]),1)</f>
        <v>F</v>
      </c>
      <c r="P270" s="15" t="str">
        <f>_xlfn.XLOOKUP(TJUL22[[#This Row],[nomdepto]],tdepto[DEPTO],tdepto[CODLUG])</f>
        <v>01.83.00.00.00.18</v>
      </c>
    </row>
    <row r="271" spans="1:16" hidden="1">
      <c r="A271" s="65" t="s">
        <v>3417</v>
      </c>
      <c r="B271" s="65" t="str">
        <f t="shared" si="4"/>
        <v>2.1.1.1.0100110318797</v>
      </c>
      <c r="C271" s="65" t="s">
        <v>3368</v>
      </c>
      <c r="D271" s="65" t="s">
        <v>2846</v>
      </c>
      <c r="E271" s="65" t="s">
        <v>169</v>
      </c>
      <c r="F271" s="65" t="s">
        <v>170</v>
      </c>
      <c r="G271" s="65" t="str">
        <f>_xlfn.XLOOKUP(TJUL22[[#This Row],[CODIGO]],Tabla5[codigo],Tabla5[Lugar Funciones])</f>
        <v>COMISION NACIONAL DE ESPECTACULOS PUBLICOS Y RADIOFONIA</v>
      </c>
      <c r="H271" s="65" t="str">
        <f>_xlfn.XLOOKUP(TJUL22[[#This Row],[CODIGO]],Tabla5[codigo],Tabla5[SEGÚN JULIO],_xlfn.XLOOKUP(TJUL22[[#This Row],[cargo]],Tabla19[CARGO],Tabla19[CATEGORIA]))</f>
        <v>FIJO</v>
      </c>
      <c r="I271" s="43">
        <v>11292.79</v>
      </c>
      <c r="J271" s="44">
        <v>0</v>
      </c>
      <c r="K271" s="43">
        <v>343.3</v>
      </c>
      <c r="L271" s="43">
        <v>324.10000000000002</v>
      </c>
      <c r="M271" s="43">
        <v>5407.61</v>
      </c>
      <c r="N271" s="43">
        <v>5217.78</v>
      </c>
      <c r="O271" s="65" t="str">
        <f>LEFT(_xlfn.XLOOKUP(TJUL22[[#This Row],[CODIGO]],Tabla5[codigo],Tabla5[Genero]),1)</f>
        <v>F</v>
      </c>
      <c r="P271" s="15" t="str">
        <f>_xlfn.XLOOKUP(TJUL22[[#This Row],[nomdepto]],tdepto[DEPTO],tdepto[CODLUG])</f>
        <v>01.83.00.00.00.18</v>
      </c>
    </row>
    <row r="272" spans="1:16" hidden="1">
      <c r="A272" s="65" t="s">
        <v>3417</v>
      </c>
      <c r="B272" s="65" t="str">
        <f t="shared" si="4"/>
        <v>2.1.1.1.0140221526771</v>
      </c>
      <c r="C272" s="65" t="s">
        <v>3368</v>
      </c>
      <c r="D272" s="65" t="s">
        <v>2806</v>
      </c>
      <c r="E272" s="65" t="s">
        <v>160</v>
      </c>
      <c r="F272" s="65" t="s">
        <v>153</v>
      </c>
      <c r="G272" s="65" t="str">
        <f>_xlfn.XLOOKUP(TJUL22[[#This Row],[CODIGO]],Tabla5[codigo],Tabla5[Lugar Funciones])</f>
        <v>COMISION NACIONAL DE ESPECTACULOS PUBLICOS Y RADIOFONIA</v>
      </c>
      <c r="H272" s="65" t="str">
        <f>_xlfn.XLOOKUP(TJUL22[[#This Row],[CODIGO]],Tabla5[codigo],Tabla5[SEGÚN JULIO],_xlfn.XLOOKUP(TJUL22[[#This Row],[cargo]],Tabla19[CARGO],Tabla19[CATEGORIA]))</f>
        <v>FIJO</v>
      </c>
      <c r="I272" s="43">
        <v>11000</v>
      </c>
      <c r="J272" s="46">
        <v>0</v>
      </c>
      <c r="K272" s="43">
        <v>334.4</v>
      </c>
      <c r="L272" s="43">
        <v>315.7</v>
      </c>
      <c r="M272" s="43">
        <v>325.00000000000011</v>
      </c>
      <c r="N272" s="43">
        <v>10024.9</v>
      </c>
      <c r="O272" s="65" t="str">
        <f>LEFT(_xlfn.XLOOKUP(TJUL22[[#This Row],[CODIGO]],Tabla5[codigo],Tabla5[Genero]),1)</f>
        <v>F</v>
      </c>
      <c r="P272" s="15" t="str">
        <f>_xlfn.XLOOKUP(TJUL22[[#This Row],[nomdepto]],tdepto[DEPTO],tdepto[CODLUG])</f>
        <v>01.83.00.00.00.18</v>
      </c>
    </row>
    <row r="273" spans="1:16" hidden="1">
      <c r="A273" s="65" t="s">
        <v>3417</v>
      </c>
      <c r="B273" s="65" t="str">
        <f t="shared" si="4"/>
        <v>2.1.1.1.0100114834443</v>
      </c>
      <c r="C273" s="65" t="s">
        <v>3368</v>
      </c>
      <c r="D273" s="65" t="s">
        <v>2917</v>
      </c>
      <c r="E273" s="65" t="s">
        <v>188</v>
      </c>
      <c r="F273" s="65" t="s">
        <v>153</v>
      </c>
      <c r="G273" s="65" t="str">
        <f>_xlfn.XLOOKUP(TJUL22[[#This Row],[CODIGO]],Tabla5[codigo],Tabla5[Lugar Funciones])</f>
        <v>COMISION NACIONAL DE ESPECTACULOS PUBLICOS Y RADIOFONIA</v>
      </c>
      <c r="H273" s="65" t="str">
        <f>_xlfn.XLOOKUP(TJUL22[[#This Row],[CODIGO]],Tabla5[codigo],Tabla5[SEGÚN JULIO],_xlfn.XLOOKUP(TJUL22[[#This Row],[cargo]],Tabla19[CARGO],Tabla19[CATEGORIA]))</f>
        <v>FIJO</v>
      </c>
      <c r="I273" s="43">
        <v>11000</v>
      </c>
      <c r="J273" s="44">
        <v>0</v>
      </c>
      <c r="K273" s="43">
        <v>334.4</v>
      </c>
      <c r="L273" s="43">
        <v>315.7</v>
      </c>
      <c r="M273" s="43">
        <v>325.00000000000011</v>
      </c>
      <c r="N273" s="43">
        <v>10024.9</v>
      </c>
      <c r="O273" s="65" t="str">
        <f>LEFT(_xlfn.XLOOKUP(TJUL22[[#This Row],[CODIGO]],Tabla5[codigo],Tabla5[Genero]),1)</f>
        <v>F</v>
      </c>
      <c r="P273" s="15" t="str">
        <f>_xlfn.XLOOKUP(TJUL22[[#This Row],[nomdepto]],tdepto[DEPTO],tdepto[CODLUG])</f>
        <v>01.83.00.00.00.18</v>
      </c>
    </row>
    <row r="274" spans="1:16" hidden="1">
      <c r="A274" s="65" t="s">
        <v>3417</v>
      </c>
      <c r="B274" s="65" t="str">
        <f t="shared" si="4"/>
        <v>2.1.1.1.0102600737759</v>
      </c>
      <c r="C274" s="65" t="s">
        <v>3368</v>
      </c>
      <c r="D274" s="65" t="s">
        <v>2769</v>
      </c>
      <c r="E274" s="65" t="s">
        <v>149</v>
      </c>
      <c r="F274" s="65" t="s">
        <v>151</v>
      </c>
      <c r="G274" s="65" t="str">
        <f>_xlfn.XLOOKUP(TJUL22[[#This Row],[CODIGO]],Tabla5[codigo],Tabla5[Lugar Funciones])</f>
        <v>COMISION NACIONAL DE ESPECTACULOS PUBLICOS Y RADIOFONIA</v>
      </c>
      <c r="H274" s="65" t="str">
        <f>_xlfn.XLOOKUP(TJUL22[[#This Row],[CODIGO]],Tabla5[codigo],Tabla5[SEGÚN JULIO],_xlfn.XLOOKUP(TJUL22[[#This Row],[cargo]],Tabla19[CARGO],Tabla19[CATEGORIA]))</f>
        <v>FIJO</v>
      </c>
      <c r="I274" s="43">
        <v>10000</v>
      </c>
      <c r="J274" s="46">
        <v>0</v>
      </c>
      <c r="K274" s="43">
        <v>304</v>
      </c>
      <c r="L274" s="43">
        <v>287</v>
      </c>
      <c r="M274" s="43">
        <v>75</v>
      </c>
      <c r="N274" s="43">
        <v>9334</v>
      </c>
      <c r="O274" s="65" t="str">
        <f>LEFT(_xlfn.XLOOKUP(TJUL22[[#This Row],[CODIGO]],Tabla5[codigo],Tabla5[Genero]),1)</f>
        <v>M</v>
      </c>
      <c r="P274" s="15" t="str">
        <f>_xlfn.XLOOKUP(TJUL22[[#This Row],[nomdepto]],tdepto[DEPTO],tdepto[CODLUG])</f>
        <v>01.83.00.00.00.18</v>
      </c>
    </row>
    <row r="275" spans="1:16" hidden="1">
      <c r="A275" s="65" t="s">
        <v>3417</v>
      </c>
      <c r="B275" s="65" t="str">
        <f t="shared" si="4"/>
        <v>2.1.1.1.0102600368134</v>
      </c>
      <c r="C275" s="65" t="s">
        <v>3368</v>
      </c>
      <c r="D275" s="65" t="s">
        <v>2791</v>
      </c>
      <c r="E275" s="65" t="s">
        <v>154</v>
      </c>
      <c r="F275" s="65" t="s">
        <v>155</v>
      </c>
      <c r="G275" s="65" t="str">
        <f>_xlfn.XLOOKUP(TJUL22[[#This Row],[CODIGO]],Tabla5[codigo],Tabla5[Lugar Funciones])</f>
        <v>COMISION NACIONAL DE ESPECTACULOS PUBLICOS Y RADIOFONIA</v>
      </c>
      <c r="H275" s="65" t="str">
        <f>_xlfn.XLOOKUP(TJUL22[[#This Row],[CODIGO]],Tabla5[codigo],Tabla5[SEGÚN JULIO],_xlfn.XLOOKUP(TJUL22[[#This Row],[cargo]],Tabla19[CARGO],Tabla19[CATEGORIA]))</f>
        <v>FIJO</v>
      </c>
      <c r="I275" s="43">
        <v>10000</v>
      </c>
      <c r="J275" s="44">
        <v>0</v>
      </c>
      <c r="K275" s="43">
        <v>304</v>
      </c>
      <c r="L275" s="43">
        <v>287</v>
      </c>
      <c r="M275" s="43">
        <v>4053.29</v>
      </c>
      <c r="N275" s="43">
        <v>5355.71</v>
      </c>
      <c r="O275" s="65" t="str">
        <f>LEFT(_xlfn.XLOOKUP(TJUL22[[#This Row],[CODIGO]],Tabla5[codigo],Tabla5[Genero]),1)</f>
        <v>F</v>
      </c>
      <c r="P275" s="15" t="str">
        <f>_xlfn.XLOOKUP(TJUL22[[#This Row],[nomdepto]],tdepto[DEPTO],tdepto[CODLUG])</f>
        <v>01.83.00.00.00.18</v>
      </c>
    </row>
    <row r="276" spans="1:16" hidden="1">
      <c r="A276" s="65" t="s">
        <v>3417</v>
      </c>
      <c r="B276" s="65" t="str">
        <f t="shared" si="4"/>
        <v>2.1.1.1.0105400125836</v>
      </c>
      <c r="C276" s="65" t="s">
        <v>3368</v>
      </c>
      <c r="D276" s="65" t="s">
        <v>2792</v>
      </c>
      <c r="E276" s="65" t="s">
        <v>156</v>
      </c>
      <c r="F276" s="65" t="s">
        <v>8</v>
      </c>
      <c r="G276" s="65" t="str">
        <f>_xlfn.XLOOKUP(TJUL22[[#This Row],[CODIGO]],Tabla5[codigo],Tabla5[Lugar Funciones])</f>
        <v>COMISION NACIONAL DE ESPECTACULOS PUBLICOS Y RADIOFONIA</v>
      </c>
      <c r="H276" s="65" t="str">
        <f>_xlfn.XLOOKUP(TJUL22[[#This Row],[CODIGO]],Tabla5[codigo],Tabla5[SEGÚN JULIO],_xlfn.XLOOKUP(TJUL22[[#This Row],[cargo]],Tabla19[CARGO],Tabla19[CATEGORIA]))</f>
        <v>ESTATUTO SIMPLIFICADO</v>
      </c>
      <c r="I276" s="43">
        <v>10000</v>
      </c>
      <c r="J276" s="46">
        <v>0</v>
      </c>
      <c r="K276" s="43">
        <v>304</v>
      </c>
      <c r="L276" s="43">
        <v>287</v>
      </c>
      <c r="M276" s="43">
        <v>4146.17</v>
      </c>
      <c r="N276" s="43">
        <v>5262.83</v>
      </c>
      <c r="O276" s="65" t="str">
        <f>LEFT(_xlfn.XLOOKUP(TJUL22[[#This Row],[CODIGO]],Tabla5[codigo],Tabla5[Genero]),1)</f>
        <v>F</v>
      </c>
      <c r="P276" s="15" t="str">
        <f>_xlfn.XLOOKUP(TJUL22[[#This Row],[nomdepto]],tdepto[DEPTO],tdepto[CODLUG])</f>
        <v>01.83.00.00.00.18</v>
      </c>
    </row>
    <row r="277" spans="1:16" hidden="1">
      <c r="A277" s="65" t="s">
        <v>3417</v>
      </c>
      <c r="B277" s="65" t="str">
        <f t="shared" si="4"/>
        <v>2.1.1.1.0100112859798</v>
      </c>
      <c r="C277" s="65" t="s">
        <v>3368</v>
      </c>
      <c r="D277" s="65" t="s">
        <v>1585</v>
      </c>
      <c r="E277" s="65" t="s">
        <v>161</v>
      </c>
      <c r="F277" s="65" t="s">
        <v>162</v>
      </c>
      <c r="G277" s="65" t="str">
        <f>_xlfn.XLOOKUP(TJUL22[[#This Row],[CODIGO]],Tabla5[codigo],Tabla5[Lugar Funciones])</f>
        <v>COMISION NACIONAL DE ESPECTACULOS PUBLICOS Y RADIOFONIA</v>
      </c>
      <c r="H277" s="65" t="str">
        <f>_xlfn.XLOOKUP(TJUL22[[#This Row],[CODIGO]],Tabla5[codigo],Tabla5[SEGÚN JULIO],_xlfn.XLOOKUP(TJUL22[[#This Row],[cargo]],Tabla19[CARGO],Tabla19[CATEGORIA]))</f>
        <v>CARRERA ADMINISTRATIVA</v>
      </c>
      <c r="I277" s="43">
        <v>10000</v>
      </c>
      <c r="J277" s="44">
        <v>0</v>
      </c>
      <c r="K277" s="43">
        <v>304</v>
      </c>
      <c r="L277" s="43">
        <v>287</v>
      </c>
      <c r="M277" s="43">
        <v>75</v>
      </c>
      <c r="N277" s="43">
        <v>9334</v>
      </c>
      <c r="O277" s="65" t="str">
        <f>LEFT(_xlfn.XLOOKUP(TJUL22[[#This Row],[CODIGO]],Tabla5[codigo],Tabla5[Genero]),1)</f>
        <v>M</v>
      </c>
      <c r="P277" s="15" t="str">
        <f>_xlfn.XLOOKUP(TJUL22[[#This Row],[nomdepto]],tdepto[DEPTO],tdepto[CODLUG])</f>
        <v>01.83.00.00.00.18</v>
      </c>
    </row>
    <row r="278" spans="1:16" hidden="1">
      <c r="A278" s="65" t="s">
        <v>3417</v>
      </c>
      <c r="B278" s="65" t="str">
        <f t="shared" si="4"/>
        <v>2.1.1.1.0100113742118</v>
      </c>
      <c r="C278" s="65" t="s">
        <v>3368</v>
      </c>
      <c r="D278" s="65" t="s">
        <v>1586</v>
      </c>
      <c r="E278" s="65" t="s">
        <v>164</v>
      </c>
      <c r="F278" s="65" t="s">
        <v>159</v>
      </c>
      <c r="G278" s="65" t="str">
        <f>_xlfn.XLOOKUP(TJUL22[[#This Row],[CODIGO]],Tabla5[codigo],Tabla5[Lugar Funciones])</f>
        <v>COMISION NACIONAL DE ESPECTACULOS PUBLICOS Y RADIOFONIA</v>
      </c>
      <c r="H278" s="65" t="str">
        <f>_xlfn.XLOOKUP(TJUL22[[#This Row],[CODIGO]],Tabla5[codigo],Tabla5[SEGÚN JULIO],_xlfn.XLOOKUP(TJUL22[[#This Row],[cargo]],Tabla19[CARGO],Tabla19[CATEGORIA]))</f>
        <v>CARRERA ADMINISTRATIVA</v>
      </c>
      <c r="I278" s="43">
        <v>10000</v>
      </c>
      <c r="J278" s="44">
        <v>0</v>
      </c>
      <c r="K278" s="43">
        <v>304</v>
      </c>
      <c r="L278" s="43">
        <v>287</v>
      </c>
      <c r="M278" s="43">
        <v>375</v>
      </c>
      <c r="N278" s="43">
        <v>9034</v>
      </c>
      <c r="O278" s="65" t="str">
        <f>LEFT(_xlfn.XLOOKUP(TJUL22[[#This Row],[CODIGO]],Tabla5[codigo],Tabla5[Genero]),1)</f>
        <v>M</v>
      </c>
      <c r="P278" s="15" t="str">
        <f>_xlfn.XLOOKUP(TJUL22[[#This Row],[nomdepto]],tdepto[DEPTO],tdepto[CODLUG])</f>
        <v>01.83.00.00.00.18</v>
      </c>
    </row>
    <row r="279" spans="1:16" hidden="1">
      <c r="A279" s="65" t="s">
        <v>3417</v>
      </c>
      <c r="B279" s="65" t="str">
        <f t="shared" si="4"/>
        <v>2.1.1.1.0103100296627</v>
      </c>
      <c r="C279" s="65" t="s">
        <v>3368</v>
      </c>
      <c r="D279" s="65" t="s">
        <v>2840</v>
      </c>
      <c r="E279" s="65" t="s">
        <v>168</v>
      </c>
      <c r="F279" s="65" t="s">
        <v>157</v>
      </c>
      <c r="G279" s="65" t="str">
        <f>_xlfn.XLOOKUP(TJUL22[[#This Row],[CODIGO]],Tabla5[codigo],Tabla5[Lugar Funciones])</f>
        <v>COMISION NACIONAL DE ESPECTACULOS PUBLICOS Y RADIOFONIA</v>
      </c>
      <c r="H279" s="65" t="str">
        <f>_xlfn.XLOOKUP(TJUL22[[#This Row],[CODIGO]],Tabla5[codigo],Tabla5[SEGÚN JULIO],_xlfn.XLOOKUP(TJUL22[[#This Row],[cargo]],Tabla19[CARGO],Tabla19[CATEGORIA]))</f>
        <v>FIJO</v>
      </c>
      <c r="I279" s="43">
        <v>10000</v>
      </c>
      <c r="J279" s="44">
        <v>0</v>
      </c>
      <c r="K279" s="43">
        <v>304</v>
      </c>
      <c r="L279" s="43">
        <v>287</v>
      </c>
      <c r="M279" s="43">
        <v>375</v>
      </c>
      <c r="N279" s="43">
        <v>9034</v>
      </c>
      <c r="O279" s="65" t="str">
        <f>LEFT(_xlfn.XLOOKUP(TJUL22[[#This Row],[CODIGO]],Tabla5[codigo],Tabla5[Genero]),1)</f>
        <v>M</v>
      </c>
      <c r="P279" s="15" t="str">
        <f>_xlfn.XLOOKUP(TJUL22[[#This Row],[nomdepto]],tdepto[DEPTO],tdepto[CODLUG])</f>
        <v>01.83.00.00.00.18</v>
      </c>
    </row>
    <row r="280" spans="1:16" hidden="1">
      <c r="A280" s="65" t="s">
        <v>3417</v>
      </c>
      <c r="B280" s="65" t="str">
        <f t="shared" si="4"/>
        <v>2.1.1.1.0100100050707</v>
      </c>
      <c r="C280" s="65" t="s">
        <v>3368</v>
      </c>
      <c r="D280" s="65" t="s">
        <v>2853</v>
      </c>
      <c r="E280" s="65" t="s">
        <v>172</v>
      </c>
      <c r="F280" s="65" t="s">
        <v>173</v>
      </c>
      <c r="G280" s="65" t="str">
        <f>_xlfn.XLOOKUP(TJUL22[[#This Row],[CODIGO]],Tabla5[codigo],Tabla5[Lugar Funciones])</f>
        <v>COMISION NACIONAL DE ESPECTACULOS PUBLICOS Y RADIOFONIA</v>
      </c>
      <c r="H280" s="65" t="str">
        <f>_xlfn.XLOOKUP(TJUL22[[#This Row],[CODIGO]],Tabla5[codigo],Tabla5[SEGÚN JULIO],_xlfn.XLOOKUP(TJUL22[[#This Row],[cargo]],Tabla19[CARGO],Tabla19[CATEGORIA]))</f>
        <v>FIJO</v>
      </c>
      <c r="I280" s="43">
        <v>10000</v>
      </c>
      <c r="J280" s="44">
        <v>0</v>
      </c>
      <c r="K280" s="43">
        <v>304</v>
      </c>
      <c r="L280" s="43">
        <v>287</v>
      </c>
      <c r="M280" s="43">
        <v>75</v>
      </c>
      <c r="N280" s="43">
        <v>9334</v>
      </c>
      <c r="O280" s="65" t="str">
        <f>LEFT(_xlfn.XLOOKUP(TJUL22[[#This Row],[CODIGO]],Tabla5[codigo],Tabla5[Genero]),1)</f>
        <v>F</v>
      </c>
      <c r="P280" s="15" t="str">
        <f>_xlfn.XLOOKUP(TJUL22[[#This Row],[nomdepto]],tdepto[DEPTO],tdepto[CODLUG])</f>
        <v>01.83.00.00.00.18</v>
      </c>
    </row>
    <row r="281" spans="1:16" hidden="1">
      <c r="A281" s="65" t="s">
        <v>3417</v>
      </c>
      <c r="B281" s="65" t="str">
        <f t="shared" si="4"/>
        <v>2.1.1.1.0105200101383</v>
      </c>
      <c r="C281" s="65" t="s">
        <v>3368</v>
      </c>
      <c r="D281" s="65" t="s">
        <v>1593</v>
      </c>
      <c r="E281" s="65" t="s">
        <v>174</v>
      </c>
      <c r="F281" s="65" t="s">
        <v>175</v>
      </c>
      <c r="G281" s="65" t="str">
        <f>_xlfn.XLOOKUP(TJUL22[[#This Row],[CODIGO]],Tabla5[codigo],Tabla5[Lugar Funciones])</f>
        <v>COMISION NACIONAL DE ESPECTACULOS PUBLICOS Y RADIOFONIA</v>
      </c>
      <c r="H281" s="65" t="str">
        <f>_xlfn.XLOOKUP(TJUL22[[#This Row],[CODIGO]],Tabla5[codigo],Tabla5[SEGÚN JULIO],_xlfn.XLOOKUP(TJUL22[[#This Row],[cargo]],Tabla19[CARGO],Tabla19[CATEGORIA]))</f>
        <v>CARRERA ADMINISTRATIVA</v>
      </c>
      <c r="I281" s="43">
        <v>10000</v>
      </c>
      <c r="J281" s="44">
        <v>0</v>
      </c>
      <c r="K281" s="43">
        <v>304</v>
      </c>
      <c r="L281" s="43">
        <v>287</v>
      </c>
      <c r="M281" s="43">
        <v>5466.78</v>
      </c>
      <c r="N281" s="43">
        <v>3942.22</v>
      </c>
      <c r="O281" s="65" t="str">
        <f>LEFT(_xlfn.XLOOKUP(TJUL22[[#This Row],[CODIGO]],Tabla5[codigo],Tabla5[Genero]),1)</f>
        <v>F</v>
      </c>
      <c r="P281" s="15" t="str">
        <f>_xlfn.XLOOKUP(TJUL22[[#This Row],[nomdepto]],tdepto[DEPTO],tdepto[CODLUG])</f>
        <v>01.83.00.00.00.18</v>
      </c>
    </row>
    <row r="282" spans="1:16" hidden="1">
      <c r="A282" s="65" t="s">
        <v>3417</v>
      </c>
      <c r="B282" s="65" t="str">
        <f t="shared" si="4"/>
        <v>2.1.1.1.0100108819889</v>
      </c>
      <c r="C282" s="65" t="s">
        <v>3368</v>
      </c>
      <c r="D282" s="65" t="s">
        <v>2862</v>
      </c>
      <c r="E282" s="65" t="s">
        <v>176</v>
      </c>
      <c r="F282" s="65" t="s">
        <v>155</v>
      </c>
      <c r="G282" s="65" t="str">
        <f>_xlfn.XLOOKUP(TJUL22[[#This Row],[CODIGO]],Tabla5[codigo],Tabla5[Lugar Funciones])</f>
        <v>COMISION NACIONAL DE ESPECTACULOS PUBLICOS Y RADIOFONIA</v>
      </c>
      <c r="H282" s="65" t="str">
        <f>_xlfn.XLOOKUP(TJUL22[[#This Row],[CODIGO]],Tabla5[codigo],Tabla5[SEGÚN JULIO],_xlfn.XLOOKUP(TJUL22[[#This Row],[cargo]],Tabla19[CARGO],Tabla19[CATEGORIA]))</f>
        <v>FIJO</v>
      </c>
      <c r="I282" s="43">
        <v>10000</v>
      </c>
      <c r="J282" s="46">
        <v>0</v>
      </c>
      <c r="K282" s="43">
        <v>304</v>
      </c>
      <c r="L282" s="43">
        <v>287</v>
      </c>
      <c r="M282" s="43">
        <v>2751</v>
      </c>
      <c r="N282" s="43">
        <v>6658</v>
      </c>
      <c r="O282" s="65" t="str">
        <f>LEFT(_xlfn.XLOOKUP(TJUL22[[#This Row],[CODIGO]],Tabla5[codigo],Tabla5[Genero]),1)</f>
        <v>M</v>
      </c>
      <c r="P282" s="15" t="str">
        <f>_xlfn.XLOOKUP(TJUL22[[#This Row],[nomdepto]],tdepto[DEPTO],tdepto[CODLUG])</f>
        <v>01.83.00.00.00.18</v>
      </c>
    </row>
    <row r="283" spans="1:16" hidden="1">
      <c r="A283" s="65" t="s">
        <v>3417</v>
      </c>
      <c r="B283" s="65" t="str">
        <f t="shared" si="4"/>
        <v>2.1.1.1.0108600048410</v>
      </c>
      <c r="C283" s="65" t="s">
        <v>3368</v>
      </c>
      <c r="D283" s="65" t="s">
        <v>2886</v>
      </c>
      <c r="E283" s="65" t="s">
        <v>180</v>
      </c>
      <c r="F283" s="65" t="s">
        <v>170</v>
      </c>
      <c r="G283" s="65" t="str">
        <f>_xlfn.XLOOKUP(TJUL22[[#This Row],[CODIGO]],Tabla5[codigo],Tabla5[Lugar Funciones])</f>
        <v>COMISION NACIONAL DE ESPECTACULOS PUBLICOS Y RADIOFONIA</v>
      </c>
      <c r="H283" s="65" t="str">
        <f>_xlfn.XLOOKUP(TJUL22[[#This Row],[CODIGO]],Tabla5[codigo],Tabla5[SEGÚN JULIO],_xlfn.XLOOKUP(TJUL22[[#This Row],[cargo]],Tabla19[CARGO],Tabla19[CATEGORIA]))</f>
        <v>FIJO</v>
      </c>
      <c r="I283" s="43">
        <v>10000</v>
      </c>
      <c r="J283" s="44">
        <v>0</v>
      </c>
      <c r="K283" s="43">
        <v>304</v>
      </c>
      <c r="L283" s="43">
        <v>287</v>
      </c>
      <c r="M283" s="43">
        <v>425</v>
      </c>
      <c r="N283" s="43">
        <v>8984</v>
      </c>
      <c r="O283" s="65" t="str">
        <f>LEFT(_xlfn.XLOOKUP(TJUL22[[#This Row],[CODIGO]],Tabla5[codigo],Tabla5[Genero]),1)</f>
        <v>M</v>
      </c>
      <c r="P283" s="15" t="str">
        <f>_xlfn.XLOOKUP(TJUL22[[#This Row],[nomdepto]],tdepto[DEPTO],tdepto[CODLUG])</f>
        <v>01.83.00.00.00.18</v>
      </c>
    </row>
    <row r="284" spans="1:16" hidden="1">
      <c r="A284" s="65" t="s">
        <v>3417</v>
      </c>
      <c r="B284" s="65" t="str">
        <f t="shared" si="4"/>
        <v>2.1.1.1.0101200873238</v>
      </c>
      <c r="C284" s="65" t="s">
        <v>3368</v>
      </c>
      <c r="D284" s="65" t="s">
        <v>1618</v>
      </c>
      <c r="E284" s="65" t="s">
        <v>187</v>
      </c>
      <c r="F284" s="65" t="s">
        <v>10</v>
      </c>
      <c r="G284" s="65" t="str">
        <f>_xlfn.XLOOKUP(TJUL22[[#This Row],[CODIGO]],Tabla5[codigo],Tabla5[Lugar Funciones])</f>
        <v>COMISION NACIONAL DE ESPECTACULOS PUBLICOS Y RADIOFONIA</v>
      </c>
      <c r="H284" s="65" t="str">
        <f>_xlfn.XLOOKUP(TJUL22[[#This Row],[CODIGO]],Tabla5[codigo],Tabla5[SEGÚN JULIO],_xlfn.XLOOKUP(TJUL22[[#This Row],[cargo]],Tabla19[CARGO],Tabla19[CATEGORIA]))</f>
        <v>CARRERA ADMINISTRATIVA</v>
      </c>
      <c r="I284" s="43">
        <v>10000</v>
      </c>
      <c r="J284" s="44">
        <v>0</v>
      </c>
      <c r="K284" s="43">
        <v>304</v>
      </c>
      <c r="L284" s="43">
        <v>287</v>
      </c>
      <c r="M284" s="43">
        <v>721</v>
      </c>
      <c r="N284" s="43">
        <v>8688</v>
      </c>
      <c r="O284" s="65" t="str">
        <f>LEFT(_xlfn.XLOOKUP(TJUL22[[#This Row],[CODIGO]],Tabla5[codigo],Tabla5[Genero]),1)</f>
        <v>M</v>
      </c>
      <c r="P284" s="15" t="str">
        <f>_xlfn.XLOOKUP(TJUL22[[#This Row],[nomdepto]],tdepto[DEPTO],tdepto[CODLUG])</f>
        <v>01.83.00.00.00.18</v>
      </c>
    </row>
    <row r="285" spans="1:16" hidden="1">
      <c r="A285" s="65" t="s">
        <v>3417</v>
      </c>
      <c r="B285" s="65" t="str">
        <f t="shared" si="4"/>
        <v>2.1.1.1.0100101302412</v>
      </c>
      <c r="C285" s="65" t="s">
        <v>3368</v>
      </c>
      <c r="D285" s="65" t="s">
        <v>1622</v>
      </c>
      <c r="E285" s="65" t="s">
        <v>189</v>
      </c>
      <c r="F285" s="65" t="s">
        <v>159</v>
      </c>
      <c r="G285" s="65" t="str">
        <f>_xlfn.XLOOKUP(TJUL22[[#This Row],[CODIGO]],Tabla5[codigo],Tabla5[Lugar Funciones])</f>
        <v>COMISION NACIONAL DE ESPECTACULOS PUBLICOS Y RADIOFONIA</v>
      </c>
      <c r="H285" s="65" t="str">
        <f>_xlfn.XLOOKUP(TJUL22[[#This Row],[CODIGO]],Tabla5[codigo],Tabla5[SEGÚN JULIO],_xlfn.XLOOKUP(TJUL22[[#This Row],[cargo]],Tabla19[CARGO],Tabla19[CATEGORIA]))</f>
        <v>CARRERA ADMINISTRATIVA</v>
      </c>
      <c r="I285" s="43">
        <v>10000</v>
      </c>
      <c r="J285" s="46">
        <v>0</v>
      </c>
      <c r="K285" s="43">
        <v>304</v>
      </c>
      <c r="L285" s="43">
        <v>287</v>
      </c>
      <c r="M285" s="43">
        <v>575</v>
      </c>
      <c r="N285" s="43">
        <v>8834</v>
      </c>
      <c r="O285" s="65" t="str">
        <f>LEFT(_xlfn.XLOOKUP(TJUL22[[#This Row],[CODIGO]],Tabla5[codigo],Tabla5[Genero]),1)</f>
        <v>M</v>
      </c>
      <c r="P285" s="15" t="str">
        <f>_xlfn.XLOOKUP(TJUL22[[#This Row],[nomdepto]],tdepto[DEPTO],tdepto[CODLUG])</f>
        <v>01.83.00.00.00.18</v>
      </c>
    </row>
    <row r="286" spans="1:16" hidden="1">
      <c r="A286" s="65" t="s">
        <v>3417</v>
      </c>
      <c r="B286" s="65" t="str">
        <f t="shared" si="4"/>
        <v>2.1.1.1.0100112729223</v>
      </c>
      <c r="C286" s="65" t="s">
        <v>3368</v>
      </c>
      <c r="D286" s="65" t="s">
        <v>1623</v>
      </c>
      <c r="E286" s="65" t="s">
        <v>190</v>
      </c>
      <c r="F286" s="65" t="s">
        <v>159</v>
      </c>
      <c r="G286" s="65" t="str">
        <f>_xlfn.XLOOKUP(TJUL22[[#This Row],[CODIGO]],Tabla5[codigo],Tabla5[Lugar Funciones])</f>
        <v>COMISION NACIONAL DE ESPECTACULOS PUBLICOS Y RADIOFONIA</v>
      </c>
      <c r="H286" s="65" t="str">
        <f>_xlfn.XLOOKUP(TJUL22[[#This Row],[CODIGO]],Tabla5[codigo],Tabla5[SEGÚN JULIO],_xlfn.XLOOKUP(TJUL22[[#This Row],[cargo]],Tabla19[CARGO],Tabla19[CATEGORIA]))</f>
        <v>CARRERA ADMINISTRATIVA</v>
      </c>
      <c r="I286" s="43">
        <v>10000</v>
      </c>
      <c r="J286" s="46">
        <v>0</v>
      </c>
      <c r="K286" s="43">
        <v>304</v>
      </c>
      <c r="L286" s="43">
        <v>287</v>
      </c>
      <c r="M286" s="43">
        <v>525</v>
      </c>
      <c r="N286" s="43">
        <v>8884</v>
      </c>
      <c r="O286" s="65" t="str">
        <f>LEFT(_xlfn.XLOOKUP(TJUL22[[#This Row],[CODIGO]],Tabla5[codigo],Tabla5[Genero]),1)</f>
        <v>M</v>
      </c>
      <c r="P286" s="15" t="str">
        <f>_xlfn.XLOOKUP(TJUL22[[#This Row],[nomdepto]],tdepto[DEPTO],tdepto[CODLUG])</f>
        <v>01.83.00.00.00.18</v>
      </c>
    </row>
    <row r="287" spans="1:16" hidden="1">
      <c r="A287" s="65" t="s">
        <v>3417</v>
      </c>
      <c r="B287" s="65" t="str">
        <f t="shared" si="4"/>
        <v>2.1.1.1.0100113479703</v>
      </c>
      <c r="C287" s="65" t="s">
        <v>3368</v>
      </c>
      <c r="D287" s="65" t="s">
        <v>2937</v>
      </c>
      <c r="E287" s="65" t="s">
        <v>191</v>
      </c>
      <c r="F287" s="65" t="s">
        <v>162</v>
      </c>
      <c r="G287" s="65" t="str">
        <f>_xlfn.XLOOKUP(TJUL22[[#This Row],[CODIGO]],Tabla5[codigo],Tabla5[Lugar Funciones])</f>
        <v>COMISION NACIONAL DE ESPECTACULOS PUBLICOS Y RADIOFONIA</v>
      </c>
      <c r="H287" s="65" t="str">
        <f>_xlfn.XLOOKUP(TJUL22[[#This Row],[CODIGO]],Tabla5[codigo],Tabla5[SEGÚN JULIO],_xlfn.XLOOKUP(TJUL22[[#This Row],[cargo]],Tabla19[CARGO],Tabla19[CATEGORIA]))</f>
        <v>FIJO</v>
      </c>
      <c r="I287" s="43">
        <v>10000</v>
      </c>
      <c r="J287" s="44">
        <v>0</v>
      </c>
      <c r="K287" s="43">
        <v>304</v>
      </c>
      <c r="L287" s="43">
        <v>287</v>
      </c>
      <c r="M287" s="43">
        <v>375</v>
      </c>
      <c r="N287" s="43">
        <v>9034</v>
      </c>
      <c r="O287" s="65" t="str">
        <f>LEFT(_xlfn.XLOOKUP(TJUL22[[#This Row],[CODIGO]],Tabla5[codigo],Tabla5[Genero]),1)</f>
        <v>M</v>
      </c>
      <c r="P287" s="15" t="str">
        <f>_xlfn.XLOOKUP(TJUL22[[#This Row],[nomdepto]],tdepto[DEPTO],tdepto[CODLUG])</f>
        <v>01.83.00.00.00.18</v>
      </c>
    </row>
    <row r="288" spans="1:16">
      <c r="A288" s="65" t="s">
        <v>3451</v>
      </c>
      <c r="B288" s="65" t="str">
        <f t="shared" si="4"/>
        <v>2.1.1.2.0800101045581</v>
      </c>
      <c r="C288" s="65" t="s">
        <v>3367</v>
      </c>
      <c r="D288" s="65" t="s">
        <v>2990</v>
      </c>
      <c r="E288" s="65" t="s">
        <v>1684</v>
      </c>
      <c r="F288" s="65" t="s">
        <v>1647</v>
      </c>
      <c r="G288" s="65" t="str">
        <f>_xlfn.XLOOKUP(TJUL22[[#This Row],[CODIGO]],Tabla5[codigo],Tabla5[Lugar Funciones])</f>
        <v>COMISION NACIONAL DE ESPECTACULOS PUBLICOS Y RADIOFONIA</v>
      </c>
      <c r="H288" s="65" t="str">
        <f>_xlfn.XLOOKUP(TJUL22[[#This Row],[CODIGO]],Tabla5[codigo],Tabla5[SEGÚN JULIO],_xlfn.XLOOKUP(TJUL22[[#This Row],[cargo]],Tabla19[CARGO],Tabla19[CATEGORIA]))</f>
        <v>EMPLEADOS TEMPORALES</v>
      </c>
      <c r="I288" s="43">
        <v>10000</v>
      </c>
      <c r="J288" s="46">
        <v>0</v>
      </c>
      <c r="K288" s="43">
        <v>304</v>
      </c>
      <c r="L288" s="43">
        <v>287</v>
      </c>
      <c r="M288" s="43">
        <v>25</v>
      </c>
      <c r="N288" s="43">
        <v>9384</v>
      </c>
      <c r="O288" s="65" t="str">
        <f>LEFT(_xlfn.XLOOKUP(TJUL22[[#This Row],[CODIGO]],Tabla5[codigo],Tabla5[Genero]),1)</f>
        <v>M</v>
      </c>
      <c r="P288" s="15" t="str">
        <f>_xlfn.XLOOKUP(TJUL22[[#This Row],[nomdepto]],tdepto[DEPTO],tdepto[CODLUG])</f>
        <v>01.83.00.00.00.18</v>
      </c>
    </row>
    <row r="289" spans="1:16">
      <c r="A289" s="65" t="s">
        <v>3451</v>
      </c>
      <c r="B289" s="65" t="str">
        <f t="shared" si="4"/>
        <v>2.1.1.2.0822300104381</v>
      </c>
      <c r="C289" s="65" t="s">
        <v>3367</v>
      </c>
      <c r="D289" s="65" t="s">
        <v>2992</v>
      </c>
      <c r="E289" s="65" t="s">
        <v>1685</v>
      </c>
      <c r="F289" s="65" t="s">
        <v>1647</v>
      </c>
      <c r="G289" s="65" t="str">
        <f>_xlfn.XLOOKUP(TJUL22[[#This Row],[CODIGO]],Tabla5[codigo],Tabla5[Lugar Funciones])</f>
        <v>COMISION NACIONAL DE ESPECTACULOS PUBLICOS Y RADIOFONIA</v>
      </c>
      <c r="H289" s="65" t="str">
        <f>_xlfn.XLOOKUP(TJUL22[[#This Row],[CODIGO]],Tabla5[codigo],Tabla5[SEGÚN JULIO],_xlfn.XLOOKUP(TJUL22[[#This Row],[cargo]],Tabla19[CARGO],Tabla19[CATEGORIA]))</f>
        <v>EMPLEADOS TEMPORALES</v>
      </c>
      <c r="I289" s="43">
        <v>10000</v>
      </c>
      <c r="J289" s="46">
        <v>0</v>
      </c>
      <c r="K289" s="43">
        <v>304</v>
      </c>
      <c r="L289" s="43">
        <v>287</v>
      </c>
      <c r="M289" s="43">
        <v>25</v>
      </c>
      <c r="N289" s="43">
        <v>9384</v>
      </c>
      <c r="O289" s="65" t="str">
        <f>LEFT(_xlfn.XLOOKUP(TJUL22[[#This Row],[CODIGO]],Tabla5[codigo],Tabla5[Genero]),1)</f>
        <v>M</v>
      </c>
      <c r="P289" s="15" t="str">
        <f>_xlfn.XLOOKUP(TJUL22[[#This Row],[nomdepto]],tdepto[DEPTO],tdepto[CODLUG])</f>
        <v>01.83.00.00.00.18</v>
      </c>
    </row>
    <row r="290" spans="1:16">
      <c r="A290" s="65" t="s">
        <v>3451</v>
      </c>
      <c r="B290" s="65" t="str">
        <f t="shared" si="4"/>
        <v>2.1.1.2.0800103894622</v>
      </c>
      <c r="C290" s="65" t="s">
        <v>3367</v>
      </c>
      <c r="D290" s="65" t="s">
        <v>2994</v>
      </c>
      <c r="E290" s="65" t="s">
        <v>1686</v>
      </c>
      <c r="F290" s="65" t="s">
        <v>1647</v>
      </c>
      <c r="G290" s="65" t="str">
        <f>_xlfn.XLOOKUP(TJUL22[[#This Row],[CODIGO]],Tabla5[codigo],Tabla5[Lugar Funciones])</f>
        <v>COMISION NACIONAL DE ESPECTACULOS PUBLICOS Y RADIOFONIA</v>
      </c>
      <c r="H290" s="65" t="str">
        <f>_xlfn.XLOOKUP(TJUL22[[#This Row],[CODIGO]],Tabla5[codigo],Tabla5[SEGÚN JULIO],_xlfn.XLOOKUP(TJUL22[[#This Row],[cargo]],Tabla19[CARGO],Tabla19[CATEGORIA]))</f>
        <v>EMPLEADOS TEMPORALES</v>
      </c>
      <c r="I290" s="43">
        <v>10000</v>
      </c>
      <c r="J290" s="44">
        <v>0</v>
      </c>
      <c r="K290" s="43">
        <v>304</v>
      </c>
      <c r="L290" s="43">
        <v>287</v>
      </c>
      <c r="M290" s="43">
        <v>25</v>
      </c>
      <c r="N290" s="43">
        <v>9384</v>
      </c>
      <c r="O290" s="65" t="str">
        <f>LEFT(_xlfn.XLOOKUP(TJUL22[[#This Row],[CODIGO]],Tabla5[codigo],Tabla5[Genero]),1)</f>
        <v>M</v>
      </c>
      <c r="P290" s="15" t="str">
        <f>_xlfn.XLOOKUP(TJUL22[[#This Row],[nomdepto]],tdepto[DEPTO],tdepto[CODLUG])</f>
        <v>01.83.00.00.00.18</v>
      </c>
    </row>
    <row r="291" spans="1:16">
      <c r="A291" s="65" t="s">
        <v>3451</v>
      </c>
      <c r="B291" s="65" t="str">
        <f t="shared" si="4"/>
        <v>2.1.1.2.0800101958809</v>
      </c>
      <c r="C291" s="65" t="s">
        <v>3367</v>
      </c>
      <c r="D291" s="65" t="s">
        <v>2997</v>
      </c>
      <c r="E291" s="65" t="s">
        <v>1687</v>
      </c>
      <c r="F291" s="65" t="s">
        <v>1647</v>
      </c>
      <c r="G291" s="65" t="str">
        <f>_xlfn.XLOOKUP(TJUL22[[#This Row],[CODIGO]],Tabla5[codigo],Tabla5[Lugar Funciones])</f>
        <v>COMISION NACIONAL DE ESPECTACULOS PUBLICOS Y RADIOFONIA</v>
      </c>
      <c r="H291" s="65" t="str">
        <f>_xlfn.XLOOKUP(TJUL22[[#This Row],[CODIGO]],Tabla5[codigo],Tabla5[SEGÚN JULIO],_xlfn.XLOOKUP(TJUL22[[#This Row],[cargo]],Tabla19[CARGO],Tabla19[CATEGORIA]))</f>
        <v>EMPLEADOS TEMPORALES</v>
      </c>
      <c r="I291" s="43">
        <v>10000</v>
      </c>
      <c r="J291" s="46">
        <v>0</v>
      </c>
      <c r="K291" s="43">
        <v>304</v>
      </c>
      <c r="L291" s="43">
        <v>287</v>
      </c>
      <c r="M291" s="43">
        <v>25</v>
      </c>
      <c r="N291" s="43">
        <v>9384</v>
      </c>
      <c r="O291" s="65" t="str">
        <f>LEFT(_xlfn.XLOOKUP(TJUL22[[#This Row],[CODIGO]],Tabla5[codigo],Tabla5[Genero]),1)</f>
        <v>F</v>
      </c>
      <c r="P291" s="15" t="str">
        <f>_xlfn.XLOOKUP(TJUL22[[#This Row],[nomdepto]],tdepto[DEPTO],tdepto[CODLUG])</f>
        <v>01.83.00.00.00.18</v>
      </c>
    </row>
    <row r="292" spans="1:16">
      <c r="A292" s="65" t="s">
        <v>3451</v>
      </c>
      <c r="B292" s="65" t="str">
        <f t="shared" si="4"/>
        <v>2.1.1.2.0800119377711</v>
      </c>
      <c r="C292" s="65" t="s">
        <v>3367</v>
      </c>
      <c r="D292" s="65" t="s">
        <v>3025</v>
      </c>
      <c r="E292" s="65" t="s">
        <v>1692</v>
      </c>
      <c r="F292" s="65" t="s">
        <v>1647</v>
      </c>
      <c r="G292" s="65" t="str">
        <f>_xlfn.XLOOKUP(TJUL22[[#This Row],[CODIGO]],Tabla5[codigo],Tabla5[Lugar Funciones])</f>
        <v>COMISION NACIONAL DE ESPECTACULOS PUBLICOS Y RADIOFONIA</v>
      </c>
      <c r="H292" s="65" t="str">
        <f>_xlfn.XLOOKUP(TJUL22[[#This Row],[CODIGO]],Tabla5[codigo],Tabla5[SEGÚN JULIO],_xlfn.XLOOKUP(TJUL22[[#This Row],[cargo]],Tabla19[CARGO],Tabla19[CATEGORIA]))</f>
        <v>EMPLEADOS TEMPORALES</v>
      </c>
      <c r="I292" s="43">
        <v>10000</v>
      </c>
      <c r="J292" s="46">
        <v>0</v>
      </c>
      <c r="K292" s="43">
        <v>304</v>
      </c>
      <c r="L292" s="43">
        <v>287</v>
      </c>
      <c r="M292" s="43">
        <v>25</v>
      </c>
      <c r="N292" s="43">
        <v>9384</v>
      </c>
      <c r="O292" s="65" t="str">
        <f>LEFT(_xlfn.XLOOKUP(TJUL22[[#This Row],[CODIGO]],Tabla5[codigo],Tabla5[Genero]),1)</f>
        <v>M</v>
      </c>
      <c r="P292" s="15" t="str">
        <f>_xlfn.XLOOKUP(TJUL22[[#This Row],[nomdepto]],tdepto[DEPTO],tdepto[CODLUG])</f>
        <v>01.83.00.00.00.18</v>
      </c>
    </row>
    <row r="293" spans="1:16">
      <c r="A293" s="65" t="s">
        <v>3451</v>
      </c>
      <c r="B293" s="65" t="str">
        <f t="shared" si="4"/>
        <v>2.1.1.2.0840200678361</v>
      </c>
      <c r="C293" s="65" t="s">
        <v>3367</v>
      </c>
      <c r="D293" s="65" t="s">
        <v>3080</v>
      </c>
      <c r="E293" s="65" t="s">
        <v>1703</v>
      </c>
      <c r="F293" s="65" t="s">
        <v>1647</v>
      </c>
      <c r="G293" s="65" t="str">
        <f>_xlfn.XLOOKUP(TJUL22[[#This Row],[CODIGO]],Tabla5[codigo],Tabla5[Lugar Funciones])</f>
        <v>COMISION NACIONAL DE ESPECTACULOS PUBLICOS Y RADIOFONIA</v>
      </c>
      <c r="H293" s="65" t="str">
        <f>_xlfn.XLOOKUP(TJUL22[[#This Row],[CODIGO]],Tabla5[codigo],Tabla5[SEGÚN JULIO],_xlfn.XLOOKUP(TJUL22[[#This Row],[cargo]],Tabla19[CARGO],Tabla19[CATEGORIA]))</f>
        <v>EMPLEADOS TEMPORALES</v>
      </c>
      <c r="I293" s="43">
        <v>10000</v>
      </c>
      <c r="J293" s="46">
        <v>0</v>
      </c>
      <c r="K293" s="43">
        <v>304</v>
      </c>
      <c r="L293" s="43">
        <v>287</v>
      </c>
      <c r="M293" s="43">
        <v>25</v>
      </c>
      <c r="N293" s="43">
        <v>9384</v>
      </c>
      <c r="O293" s="65" t="str">
        <f>LEFT(_xlfn.XLOOKUP(TJUL22[[#This Row],[CODIGO]],Tabla5[codigo],Tabla5[Genero]),1)</f>
        <v>M</v>
      </c>
      <c r="P293" s="15" t="str">
        <f>_xlfn.XLOOKUP(TJUL22[[#This Row],[nomdepto]],tdepto[DEPTO],tdepto[CODLUG])</f>
        <v>01.83.00.00.00.18</v>
      </c>
    </row>
    <row r="294" spans="1:16">
      <c r="A294" s="65" t="s">
        <v>3451</v>
      </c>
      <c r="B294" s="65" t="str">
        <f t="shared" si="4"/>
        <v>2.1.1.2.0840212734210</v>
      </c>
      <c r="C294" s="65" t="s">
        <v>3367</v>
      </c>
      <c r="D294" s="65" t="s">
        <v>3124</v>
      </c>
      <c r="E294" s="65" t="s">
        <v>1708</v>
      </c>
      <c r="F294" s="65" t="s">
        <v>1647</v>
      </c>
      <c r="G294" s="65" t="str">
        <f>_xlfn.XLOOKUP(TJUL22[[#This Row],[CODIGO]],Tabla5[codigo],Tabla5[Lugar Funciones])</f>
        <v>COMISION NACIONAL DE ESPECTACULOS PUBLICOS Y RADIOFONIA</v>
      </c>
      <c r="H294" s="65" t="str">
        <f>_xlfn.XLOOKUP(TJUL22[[#This Row],[CODIGO]],Tabla5[codigo],Tabla5[SEGÚN JULIO],_xlfn.XLOOKUP(TJUL22[[#This Row],[cargo]],Tabla19[CARGO],Tabla19[CATEGORIA]))</f>
        <v>EMPLEADOS TEMPORALES</v>
      </c>
      <c r="I294" s="43">
        <v>10000</v>
      </c>
      <c r="J294" s="44">
        <v>0</v>
      </c>
      <c r="K294" s="43">
        <v>304</v>
      </c>
      <c r="L294" s="43">
        <v>287</v>
      </c>
      <c r="M294" s="43">
        <v>25</v>
      </c>
      <c r="N294" s="43">
        <v>9384</v>
      </c>
      <c r="O294" s="65" t="str">
        <f>LEFT(_xlfn.XLOOKUP(TJUL22[[#This Row],[CODIGO]],Tabla5[codigo],Tabla5[Genero]),1)</f>
        <v>F</v>
      </c>
      <c r="P294" s="15" t="str">
        <f>_xlfn.XLOOKUP(TJUL22[[#This Row],[nomdepto]],tdepto[DEPTO],tdepto[CODLUG])</f>
        <v>01.83.00.00.00.18</v>
      </c>
    </row>
    <row r="295" spans="1:16">
      <c r="A295" s="65" t="s">
        <v>3451</v>
      </c>
      <c r="B295" s="65" t="str">
        <f t="shared" si="4"/>
        <v>2.1.1.2.0800100843283</v>
      </c>
      <c r="C295" s="65" t="s">
        <v>3367</v>
      </c>
      <c r="D295" s="65" t="s">
        <v>3043</v>
      </c>
      <c r="E295" s="65" t="s">
        <v>1966</v>
      </c>
      <c r="F295" s="65" t="s">
        <v>136</v>
      </c>
      <c r="G295" s="65" t="str">
        <f>_xlfn.XLOOKUP(TJUL22[[#This Row],[CODIGO]],Tabla5[codigo],Tabla5[Lugar Funciones])</f>
        <v>DEPARTAMENTO DE TECNOLOGIA DE LA INFORMACION Y COMUNICACION</v>
      </c>
      <c r="H295" s="65" t="str">
        <f>_xlfn.XLOOKUP(TJUL22[[#This Row],[CODIGO]],Tabla5[codigo],Tabla5[SEGÚN JULIO],_xlfn.XLOOKUP(TJUL22[[#This Row],[cargo]],Tabla19[CARGO],Tabla19[CATEGORIA]))</f>
        <v>EMPLEADOS TEMPORALES</v>
      </c>
      <c r="I295" s="43">
        <v>135000</v>
      </c>
      <c r="J295" s="45">
        <v>20338.240000000002</v>
      </c>
      <c r="K295" s="43">
        <v>4104</v>
      </c>
      <c r="L295" s="43">
        <v>3874.5</v>
      </c>
      <c r="M295" s="43">
        <v>25</v>
      </c>
      <c r="N295" s="43">
        <v>106658.26</v>
      </c>
      <c r="O295" s="65" t="str">
        <f>LEFT(_xlfn.XLOOKUP(TJUL22[[#This Row],[CODIGO]],Tabla5[codigo],Tabla5[Genero]),1)</f>
        <v>M</v>
      </c>
      <c r="P295" s="15" t="str">
        <f>_xlfn.XLOOKUP(TJUL22[[#This Row],[nomdepto]],tdepto[DEPTO],tdepto[CODLUG])</f>
        <v>01.83.00.00.00.20</v>
      </c>
    </row>
    <row r="296" spans="1:16">
      <c r="A296" s="65" t="s">
        <v>3451</v>
      </c>
      <c r="B296" s="65" t="str">
        <f t="shared" si="4"/>
        <v>2.1.1.2.0800117685610</v>
      </c>
      <c r="C296" s="65" t="s">
        <v>3367</v>
      </c>
      <c r="D296" s="65" t="s">
        <v>3101</v>
      </c>
      <c r="E296" s="65" t="s">
        <v>1977</v>
      </c>
      <c r="F296" s="65" t="s">
        <v>103</v>
      </c>
      <c r="G296" s="65" t="str">
        <f>_xlfn.XLOOKUP(TJUL22[[#This Row],[CODIGO]],Tabla5[codigo],Tabla5[Lugar Funciones])</f>
        <v>DEPARTAMENTO DE TECNOLOGIA DE LA INFORMACION Y COMUNICACION</v>
      </c>
      <c r="H296" s="65" t="str">
        <f>_xlfn.XLOOKUP(TJUL22[[#This Row],[CODIGO]],Tabla5[codigo],Tabla5[SEGÚN JULIO],_xlfn.XLOOKUP(TJUL22[[#This Row],[cargo]],Tabla19[CARGO],Tabla19[CATEGORIA]))</f>
        <v>EMPLEADOS TEMPORALES</v>
      </c>
      <c r="I296" s="43">
        <v>70000</v>
      </c>
      <c r="J296" s="45">
        <v>5368.48</v>
      </c>
      <c r="K296" s="43">
        <v>2128</v>
      </c>
      <c r="L296" s="43">
        <v>2009</v>
      </c>
      <c r="M296" s="43">
        <v>25</v>
      </c>
      <c r="N296" s="43">
        <v>60469.52</v>
      </c>
      <c r="O296" s="65" t="str">
        <f>LEFT(_xlfn.XLOOKUP(TJUL22[[#This Row],[CODIGO]],Tabla5[codigo],Tabla5[Genero]),1)</f>
        <v>M</v>
      </c>
      <c r="P296" s="15" t="str">
        <f>_xlfn.XLOOKUP(TJUL22[[#This Row],[nomdepto]],tdepto[DEPTO],tdepto[CODLUG])</f>
        <v>01.83.00.00.00.20</v>
      </c>
    </row>
    <row r="297" spans="1:16" hidden="1">
      <c r="A297" s="65" t="s">
        <v>3417</v>
      </c>
      <c r="B297" s="65" t="str">
        <f t="shared" si="4"/>
        <v>2.1.1.1.0122300238296</v>
      </c>
      <c r="C297" s="65" t="s">
        <v>3368</v>
      </c>
      <c r="D297" s="65" t="s">
        <v>1366</v>
      </c>
      <c r="E297" s="65" t="s">
        <v>281</v>
      </c>
      <c r="F297" s="65" t="s">
        <v>242</v>
      </c>
      <c r="G297" s="65" t="str">
        <f>_xlfn.XLOOKUP(TJUL22[[#This Row],[CODIGO]],Tabla5[codigo],Tabla5[Lugar Funciones])</f>
        <v>DEPARTAMENTO DE TECNOLOGIA DE LA INFORMACION Y COMUNICACION</v>
      </c>
      <c r="H297" s="65" t="str">
        <f>_xlfn.XLOOKUP(TJUL22[[#This Row],[CODIGO]],Tabla5[codigo],Tabla5[SEGÚN JULIO],_xlfn.XLOOKUP(TJUL22[[#This Row],[cargo]],Tabla19[CARGO],Tabla19[CATEGORIA]))</f>
        <v>CARRERA ADMINISTRATIVA</v>
      </c>
      <c r="I297" s="43">
        <v>65000</v>
      </c>
      <c r="J297" s="45">
        <v>4427.58</v>
      </c>
      <c r="K297" s="43">
        <v>1976</v>
      </c>
      <c r="L297" s="43">
        <v>1865.5</v>
      </c>
      <c r="M297" s="43">
        <v>3521</v>
      </c>
      <c r="N297" s="43">
        <v>53209.919999999998</v>
      </c>
      <c r="O297" s="65" t="str">
        <f>LEFT(_xlfn.XLOOKUP(TJUL22[[#This Row],[CODIGO]],Tabla5[codigo],Tabla5[Genero]),1)</f>
        <v>M</v>
      </c>
      <c r="P297" s="15" t="str">
        <f>_xlfn.XLOOKUP(TJUL22[[#This Row],[nomdepto]],tdepto[DEPTO],tdepto[CODLUG])</f>
        <v>01.83.00.00.00.20</v>
      </c>
    </row>
    <row r="298" spans="1:16" hidden="1">
      <c r="A298" s="65" t="s">
        <v>3417</v>
      </c>
      <c r="B298" s="65" t="str">
        <f t="shared" si="4"/>
        <v>2.1.1.1.0100118861574</v>
      </c>
      <c r="C298" s="65" t="s">
        <v>3368</v>
      </c>
      <c r="D298" s="65" t="s">
        <v>2384</v>
      </c>
      <c r="E298" s="65" t="s">
        <v>1131</v>
      </c>
      <c r="F298" s="65" t="s">
        <v>1132</v>
      </c>
      <c r="G298" s="65" t="str">
        <f>_xlfn.XLOOKUP(TJUL22[[#This Row],[CODIGO]],Tabla5[codigo],Tabla5[Lugar Funciones])</f>
        <v>DEPARTAMENTO DE TECNOLOGIA DE LA INFORMACION Y COMUNICACION</v>
      </c>
      <c r="H298" s="65" t="str">
        <f>_xlfn.XLOOKUP(TJUL22[[#This Row],[CODIGO]],Tabla5[codigo],Tabla5[SEGÚN JULIO],_xlfn.XLOOKUP(TJUL22[[#This Row],[cargo]],Tabla19[CARGO],Tabla19[CATEGORIA]))</f>
        <v>FIJO</v>
      </c>
      <c r="I298" s="43">
        <v>65000</v>
      </c>
      <c r="J298" s="45">
        <v>4427.58</v>
      </c>
      <c r="K298" s="43">
        <v>1976</v>
      </c>
      <c r="L298" s="43">
        <v>1865.5</v>
      </c>
      <c r="M298" s="43">
        <v>325</v>
      </c>
      <c r="N298" s="43">
        <v>56405.919999999998</v>
      </c>
      <c r="O298" s="65" t="str">
        <f>LEFT(_xlfn.XLOOKUP(TJUL22[[#This Row],[CODIGO]],Tabla5[codigo],Tabla5[Genero]),1)</f>
        <v>M</v>
      </c>
      <c r="P298" s="15" t="str">
        <f>_xlfn.XLOOKUP(TJUL22[[#This Row],[nomdepto]],tdepto[DEPTO],tdepto[CODLUG])</f>
        <v>01.83.00.00.00.20</v>
      </c>
    </row>
    <row r="299" spans="1:16" hidden="1">
      <c r="A299" s="65" t="s">
        <v>3417</v>
      </c>
      <c r="B299" s="65" t="str">
        <f t="shared" si="4"/>
        <v>2.1.1.1.0100118395946</v>
      </c>
      <c r="C299" s="65" t="s">
        <v>3368</v>
      </c>
      <c r="D299" s="65" t="s">
        <v>2474</v>
      </c>
      <c r="E299" s="65" t="s">
        <v>284</v>
      </c>
      <c r="F299" s="65" t="s">
        <v>242</v>
      </c>
      <c r="G299" s="65" t="str">
        <f>_xlfn.XLOOKUP(TJUL22[[#This Row],[CODIGO]],Tabla5[codigo],Tabla5[Lugar Funciones])</f>
        <v>DEPARTAMENTO DE TECNOLOGIA DE LA INFORMACION Y COMUNICACION</v>
      </c>
      <c r="H299" s="65" t="str">
        <f>_xlfn.XLOOKUP(TJUL22[[#This Row],[CODIGO]],Tabla5[codigo],Tabla5[SEGÚN JULIO],_xlfn.XLOOKUP(TJUL22[[#This Row],[cargo]],Tabla19[CARGO],Tabla19[CATEGORIA]))</f>
        <v>FIJO</v>
      </c>
      <c r="I299" s="43">
        <v>60000</v>
      </c>
      <c r="J299" s="45">
        <v>3216.65</v>
      </c>
      <c r="K299" s="43">
        <v>1824</v>
      </c>
      <c r="L299" s="43">
        <v>1722</v>
      </c>
      <c r="M299" s="43">
        <v>5221.1200000000008</v>
      </c>
      <c r="N299" s="43">
        <v>48016.23</v>
      </c>
      <c r="O299" s="65" t="str">
        <f>LEFT(_xlfn.XLOOKUP(TJUL22[[#This Row],[CODIGO]],Tabla5[codigo],Tabla5[Genero]),1)</f>
        <v>M</v>
      </c>
      <c r="P299" s="15" t="str">
        <f>_xlfn.XLOOKUP(TJUL22[[#This Row],[nomdepto]],tdepto[DEPTO],tdepto[CODLUG])</f>
        <v>01.83.00.00.00.20</v>
      </c>
    </row>
    <row r="300" spans="1:16" hidden="1">
      <c r="A300" s="65" t="s">
        <v>3417</v>
      </c>
      <c r="B300" s="65" t="str">
        <f t="shared" si="4"/>
        <v>2.1.1.1.0100114175631</v>
      </c>
      <c r="C300" s="65" t="s">
        <v>3368</v>
      </c>
      <c r="D300" s="65" t="s">
        <v>1389</v>
      </c>
      <c r="E300" s="65" t="s">
        <v>240</v>
      </c>
      <c r="F300" s="65" t="s">
        <v>242</v>
      </c>
      <c r="G300" s="65" t="str">
        <f>_xlfn.XLOOKUP(TJUL22[[#This Row],[CODIGO]],Tabla5[codigo],Tabla5[Lugar Funciones])</f>
        <v>DEPARTAMENTO DE TECNOLOGIA DE LA INFORMACION Y COMUNICACION</v>
      </c>
      <c r="H300" s="65" t="str">
        <f>_xlfn.XLOOKUP(TJUL22[[#This Row],[CODIGO]],Tabla5[codigo],Tabla5[SEGÚN JULIO],_xlfn.XLOOKUP(TJUL22[[#This Row],[cargo]],Tabla19[CARGO],Tabla19[CATEGORIA]))</f>
        <v>CARRERA ADMINISTRATIVA</v>
      </c>
      <c r="I300" s="43">
        <v>50000</v>
      </c>
      <c r="J300" s="45">
        <v>1854</v>
      </c>
      <c r="K300" s="43">
        <v>1520</v>
      </c>
      <c r="L300" s="43">
        <v>1435</v>
      </c>
      <c r="M300" s="43">
        <v>25581.81</v>
      </c>
      <c r="N300" s="43">
        <v>19609.189999999999</v>
      </c>
      <c r="O300" s="65" t="str">
        <f>LEFT(_xlfn.XLOOKUP(TJUL22[[#This Row],[CODIGO]],Tabla5[codigo],Tabla5[Genero]),1)</f>
        <v>M</v>
      </c>
      <c r="P300" s="15" t="str">
        <f>_xlfn.XLOOKUP(TJUL22[[#This Row],[nomdepto]],tdepto[DEPTO],tdepto[CODLUG])</f>
        <v>01.83.00.00.00.20</v>
      </c>
    </row>
    <row r="301" spans="1:16" hidden="1">
      <c r="A301" s="65" t="s">
        <v>3417</v>
      </c>
      <c r="B301" s="65" t="str">
        <f t="shared" si="4"/>
        <v>2.1.1.1.0100118528686</v>
      </c>
      <c r="C301" s="65" t="s">
        <v>3368</v>
      </c>
      <c r="D301" s="65" t="s">
        <v>2308</v>
      </c>
      <c r="E301" s="65" t="s">
        <v>283</v>
      </c>
      <c r="F301" s="65" t="s">
        <v>242</v>
      </c>
      <c r="G301" s="65" t="str">
        <f>_xlfn.XLOOKUP(TJUL22[[#This Row],[CODIGO]],Tabla5[codigo],Tabla5[Lugar Funciones])</f>
        <v>DEPARTAMENTO DE TECNOLOGIA DE LA INFORMACION Y COMUNICACION</v>
      </c>
      <c r="H301" s="65" t="str">
        <f>_xlfn.XLOOKUP(TJUL22[[#This Row],[CODIGO]],Tabla5[codigo],Tabla5[SEGÚN JULIO],_xlfn.XLOOKUP(TJUL22[[#This Row],[cargo]],Tabla19[CARGO],Tabla19[CATEGORIA]))</f>
        <v>FIJO</v>
      </c>
      <c r="I301" s="43">
        <v>45000</v>
      </c>
      <c r="J301" s="45">
        <v>1148.33</v>
      </c>
      <c r="K301" s="43">
        <v>1368</v>
      </c>
      <c r="L301" s="43">
        <v>1291.5</v>
      </c>
      <c r="M301" s="43">
        <v>6457.85</v>
      </c>
      <c r="N301" s="43">
        <v>34734.32</v>
      </c>
      <c r="O301" s="65" t="str">
        <f>LEFT(_xlfn.XLOOKUP(TJUL22[[#This Row],[CODIGO]],Tabla5[codigo],Tabla5[Genero]),1)</f>
        <v>M</v>
      </c>
      <c r="P301" s="15" t="str">
        <f>_xlfn.XLOOKUP(TJUL22[[#This Row],[nomdepto]],tdepto[DEPTO],tdepto[CODLUG])</f>
        <v>01.83.00.00.00.20</v>
      </c>
    </row>
    <row r="302" spans="1:16">
      <c r="A302" s="65" t="s">
        <v>3451</v>
      </c>
      <c r="B302" s="65" t="str">
        <f t="shared" si="4"/>
        <v>2.1.1.2.0840209247564</v>
      </c>
      <c r="C302" s="65" t="s">
        <v>3367</v>
      </c>
      <c r="D302" s="65" t="s">
        <v>3114</v>
      </c>
      <c r="E302" s="65" t="s">
        <v>2010</v>
      </c>
      <c r="F302" s="65" t="s">
        <v>2043</v>
      </c>
      <c r="G302" s="65" t="str">
        <f>_xlfn.XLOOKUP(TJUL22[[#This Row],[CODIGO]],Tabla5[codigo],Tabla5[Lugar Funciones])</f>
        <v>DEPARTAMENTO DE TECNOLOGIA DE LA INFORMACION Y COMUNICACION</v>
      </c>
      <c r="H302" s="65" t="str">
        <f>_xlfn.XLOOKUP(TJUL22[[#This Row],[CODIGO]],Tabla5[codigo],Tabla5[SEGÚN JULIO],_xlfn.XLOOKUP(TJUL22[[#This Row],[cargo]],Tabla19[CARGO],Tabla19[CATEGORIA]))</f>
        <v>EMPLEADOS TEMPORALES</v>
      </c>
      <c r="I302" s="43">
        <v>30000</v>
      </c>
      <c r="J302" s="46">
        <v>0</v>
      </c>
      <c r="K302" s="43">
        <v>912</v>
      </c>
      <c r="L302" s="43">
        <v>861</v>
      </c>
      <c r="M302" s="43">
        <v>25</v>
      </c>
      <c r="N302" s="43">
        <v>28202</v>
      </c>
      <c r="O302" s="65" t="str">
        <f>LEFT(_xlfn.XLOOKUP(TJUL22[[#This Row],[CODIGO]],Tabla5[codigo],Tabla5[Genero]),1)</f>
        <v>F</v>
      </c>
      <c r="P302" s="15" t="str">
        <f>_xlfn.XLOOKUP(TJUL22[[#This Row],[nomdepto]],tdepto[DEPTO],tdepto[CODLUG])</f>
        <v>01.83.00.00.00.20</v>
      </c>
    </row>
    <row r="303" spans="1:16" hidden="1">
      <c r="A303" s="65" t="s">
        <v>3417</v>
      </c>
      <c r="B303" s="65" t="str">
        <f t="shared" si="4"/>
        <v>2.1.1.1.0100104874789</v>
      </c>
      <c r="C303" s="65" t="s">
        <v>3368</v>
      </c>
      <c r="D303" s="65" t="s">
        <v>1556</v>
      </c>
      <c r="E303" s="65" t="s">
        <v>857</v>
      </c>
      <c r="F303" s="65" t="s">
        <v>858</v>
      </c>
      <c r="G303" s="65" t="str">
        <f>_xlfn.XLOOKUP(TJUL22[[#This Row],[CODIGO]],Tabla5[codigo],Tabla5[Lugar Funciones])</f>
        <v>PATRONATO CIUDAD COLONIAL</v>
      </c>
      <c r="H303" s="65" t="str">
        <f>_xlfn.XLOOKUP(TJUL22[[#This Row],[CODIGO]],Tabla5[codigo],Tabla5[SEGÚN JULIO],_xlfn.XLOOKUP(TJUL22[[#This Row],[cargo]],Tabla19[CARGO],Tabla19[CATEGORIA]))</f>
        <v>CARRERA ADMINISTRATIVA</v>
      </c>
      <c r="I303" s="43">
        <v>50000</v>
      </c>
      <c r="J303" s="45">
        <v>1854</v>
      </c>
      <c r="K303" s="43">
        <v>1520</v>
      </c>
      <c r="L303" s="43">
        <v>1435</v>
      </c>
      <c r="M303" s="43">
        <v>1621</v>
      </c>
      <c r="N303" s="43">
        <v>43570</v>
      </c>
      <c r="O303" s="65" t="str">
        <f>LEFT(_xlfn.XLOOKUP(TJUL22[[#This Row],[CODIGO]],Tabla5[codigo],Tabla5[Genero]),1)</f>
        <v>F</v>
      </c>
      <c r="P303" s="15" t="str">
        <f>_xlfn.XLOOKUP(TJUL22[[#This Row],[nomdepto]],tdepto[DEPTO],tdepto[CODLUG])</f>
        <v>01.83.00.00.00.21</v>
      </c>
    </row>
    <row r="304" spans="1:16">
      <c r="A304" s="65" t="s">
        <v>3451</v>
      </c>
      <c r="B304" s="65" t="str">
        <f t="shared" si="4"/>
        <v>2.1.1.2.0800100126408</v>
      </c>
      <c r="C304" s="65" t="s">
        <v>3367</v>
      </c>
      <c r="D304" s="65" t="s">
        <v>3023</v>
      </c>
      <c r="E304" s="65" t="s">
        <v>1691</v>
      </c>
      <c r="F304" s="65" t="s">
        <v>103</v>
      </c>
      <c r="G304" s="65" t="str">
        <f>_xlfn.XLOOKUP(TJUL22[[#This Row],[CODIGO]],Tabla5[codigo],Tabla5[Lugar Funciones])</f>
        <v>PATRONATO CIUDAD COLONIAL</v>
      </c>
      <c r="H304" s="65" t="str">
        <f>_xlfn.XLOOKUP(TJUL22[[#This Row],[CODIGO]],Tabla5[codigo],Tabla5[SEGÚN JULIO],_xlfn.XLOOKUP(TJUL22[[#This Row],[cargo]],Tabla19[CARGO],Tabla19[CATEGORIA]))</f>
        <v>EMPLEADOS TEMPORALES</v>
      </c>
      <c r="I304" s="43">
        <v>45000</v>
      </c>
      <c r="J304" s="45">
        <v>1148.33</v>
      </c>
      <c r="K304" s="43">
        <v>1368</v>
      </c>
      <c r="L304" s="43">
        <v>1291.5</v>
      </c>
      <c r="M304" s="43">
        <v>25</v>
      </c>
      <c r="N304" s="43">
        <v>41167.17</v>
      </c>
      <c r="O304" s="65" t="str">
        <f>LEFT(_xlfn.XLOOKUP(TJUL22[[#This Row],[CODIGO]],Tabla5[codigo],Tabla5[Genero]),1)</f>
        <v>M</v>
      </c>
      <c r="P304" s="15" t="str">
        <f>_xlfn.XLOOKUP(TJUL22[[#This Row],[nomdepto]],tdepto[DEPTO],tdepto[CODLUG])</f>
        <v>01.83.00.00.00.21</v>
      </c>
    </row>
    <row r="305" spans="1:16" hidden="1">
      <c r="A305" s="65" t="s">
        <v>3417</v>
      </c>
      <c r="B305" s="65" t="str">
        <f t="shared" si="4"/>
        <v>2.1.1.1.0100109713776</v>
      </c>
      <c r="C305" s="65" t="s">
        <v>3368</v>
      </c>
      <c r="D305" s="65" t="s">
        <v>2742</v>
      </c>
      <c r="E305" s="65" t="s">
        <v>862</v>
      </c>
      <c r="F305" s="65" t="s">
        <v>280</v>
      </c>
      <c r="G305" s="65" t="str">
        <f>_xlfn.XLOOKUP(TJUL22[[#This Row],[CODIGO]],Tabla5[codigo],Tabla5[Lugar Funciones])</f>
        <v>PATRONATO CIUDAD COLONIAL</v>
      </c>
      <c r="H305" s="65" t="str">
        <f>_xlfn.XLOOKUP(TJUL22[[#This Row],[CODIGO]],Tabla5[codigo],Tabla5[SEGÚN JULIO],_xlfn.XLOOKUP(TJUL22[[#This Row],[cargo]],Tabla19[CARGO],Tabla19[CATEGORIA]))</f>
        <v>FIJO</v>
      </c>
      <c r="I305" s="43">
        <v>35000</v>
      </c>
      <c r="J305" s="46">
        <v>0</v>
      </c>
      <c r="K305" s="43">
        <v>1064</v>
      </c>
      <c r="L305" s="43">
        <v>1004.5</v>
      </c>
      <c r="M305" s="43">
        <v>75</v>
      </c>
      <c r="N305" s="43">
        <v>32856.5</v>
      </c>
      <c r="O305" s="65" t="str">
        <f>LEFT(_xlfn.XLOOKUP(TJUL22[[#This Row],[CODIGO]],Tabla5[codigo],Tabla5[Genero]),1)</f>
        <v>M</v>
      </c>
      <c r="P305" s="15" t="str">
        <f>_xlfn.XLOOKUP(TJUL22[[#This Row],[nomdepto]],tdepto[DEPTO],tdepto[CODLUG])</f>
        <v>01.83.00.00.00.21</v>
      </c>
    </row>
    <row r="306" spans="1:16" hidden="1">
      <c r="A306" s="65" t="s">
        <v>3417</v>
      </c>
      <c r="B306" s="65" t="str">
        <f t="shared" si="4"/>
        <v>2.1.1.1.0100108260761</v>
      </c>
      <c r="C306" s="65" t="s">
        <v>3368</v>
      </c>
      <c r="D306" s="65" t="s">
        <v>1549</v>
      </c>
      <c r="E306" s="65" t="s">
        <v>854</v>
      </c>
      <c r="F306" s="65" t="s">
        <v>650</v>
      </c>
      <c r="G306" s="65" t="str">
        <f>_xlfn.XLOOKUP(TJUL22[[#This Row],[CODIGO]],Tabla5[codigo],Tabla5[Lugar Funciones])</f>
        <v>PATRONATO CIUDAD COLONIAL</v>
      </c>
      <c r="H306" s="65" t="str">
        <f>_xlfn.XLOOKUP(TJUL22[[#This Row],[CODIGO]],Tabla5[codigo],Tabla5[SEGÚN JULIO],_xlfn.XLOOKUP(TJUL22[[#This Row],[cargo]],Tabla19[CARGO],Tabla19[CATEGORIA]))</f>
        <v>CARRERA ADMINISTRATIVA</v>
      </c>
      <c r="I306" s="43">
        <v>26250</v>
      </c>
      <c r="J306" s="44">
        <v>0</v>
      </c>
      <c r="K306" s="43">
        <v>798</v>
      </c>
      <c r="L306" s="43">
        <v>753.38</v>
      </c>
      <c r="M306" s="43">
        <v>75.000000000000114</v>
      </c>
      <c r="N306" s="43">
        <v>24623.62</v>
      </c>
      <c r="O306" s="65" t="str">
        <f>LEFT(_xlfn.XLOOKUP(TJUL22[[#This Row],[CODIGO]],Tabla5[codigo],Tabla5[Genero]),1)</f>
        <v>F</v>
      </c>
      <c r="P306" s="15" t="str">
        <f>_xlfn.XLOOKUP(TJUL22[[#This Row],[nomdepto]],tdepto[DEPTO],tdepto[CODLUG])</f>
        <v>01.83.00.00.00.21</v>
      </c>
    </row>
    <row r="307" spans="1:16" hidden="1">
      <c r="A307" s="65" t="s">
        <v>3417</v>
      </c>
      <c r="B307" s="65" t="str">
        <f t="shared" si="4"/>
        <v>2.1.1.1.0100104158324</v>
      </c>
      <c r="C307" s="65" t="s">
        <v>3368</v>
      </c>
      <c r="D307" s="65" t="s">
        <v>1550</v>
      </c>
      <c r="E307" s="65" t="s">
        <v>855</v>
      </c>
      <c r="F307" s="65" t="s">
        <v>1311</v>
      </c>
      <c r="G307" s="65" t="str">
        <f>_xlfn.XLOOKUP(TJUL22[[#This Row],[CODIGO]],Tabla5[codigo],Tabla5[Lugar Funciones])</f>
        <v>PATRONATO CIUDAD COLONIAL</v>
      </c>
      <c r="H307" s="65" t="str">
        <f>_xlfn.XLOOKUP(TJUL22[[#This Row],[CODIGO]],Tabla5[codigo],Tabla5[SEGÚN JULIO],_xlfn.XLOOKUP(TJUL22[[#This Row],[cargo]],Tabla19[CARGO],Tabla19[CATEGORIA]))</f>
        <v>CARRERA ADMINISTRATIVA</v>
      </c>
      <c r="I307" s="43">
        <v>25391.65</v>
      </c>
      <c r="J307" s="46">
        <v>0</v>
      </c>
      <c r="K307" s="43">
        <v>771.91</v>
      </c>
      <c r="L307" s="43">
        <v>728.74</v>
      </c>
      <c r="M307" s="43">
        <v>75.000000000000114</v>
      </c>
      <c r="N307" s="43">
        <v>23816</v>
      </c>
      <c r="O307" s="65" t="str">
        <f>LEFT(_xlfn.XLOOKUP(TJUL22[[#This Row],[CODIGO]],Tabla5[codigo],Tabla5[Genero]),1)</f>
        <v>F</v>
      </c>
      <c r="P307" s="15" t="str">
        <f>_xlfn.XLOOKUP(TJUL22[[#This Row],[nomdepto]],tdepto[DEPTO],tdepto[CODLUG])</f>
        <v>01.83.00.00.00.21</v>
      </c>
    </row>
    <row r="308" spans="1:16" hidden="1">
      <c r="A308" s="65" t="s">
        <v>3417</v>
      </c>
      <c r="B308" s="65" t="str">
        <f t="shared" si="4"/>
        <v>2.1.1.1.0103300146127</v>
      </c>
      <c r="C308" s="65" t="s">
        <v>3368</v>
      </c>
      <c r="D308" s="65" t="s">
        <v>1510</v>
      </c>
      <c r="E308" s="65" t="s">
        <v>850</v>
      </c>
      <c r="F308" s="65" t="s">
        <v>851</v>
      </c>
      <c r="G308" s="65" t="str">
        <f>_xlfn.XLOOKUP(TJUL22[[#This Row],[CODIGO]],Tabla5[codigo],Tabla5[Lugar Funciones])</f>
        <v>PATRONATO CIUDAD COLONIAL</v>
      </c>
      <c r="H308" s="65" t="str">
        <f>_xlfn.XLOOKUP(TJUL22[[#This Row],[CODIGO]],Tabla5[codigo],Tabla5[SEGÚN JULIO],_xlfn.XLOOKUP(TJUL22[[#This Row],[cargo]],Tabla19[CARGO],Tabla19[CATEGORIA]))</f>
        <v>CARRERA ADMINISTRATIVA</v>
      </c>
      <c r="I308" s="43">
        <v>21850.63</v>
      </c>
      <c r="J308" s="44">
        <v>0</v>
      </c>
      <c r="K308" s="43">
        <v>664.26</v>
      </c>
      <c r="L308" s="43">
        <v>627.11</v>
      </c>
      <c r="M308" s="43">
        <v>1076.5199999999998</v>
      </c>
      <c r="N308" s="43">
        <v>19482.740000000002</v>
      </c>
      <c r="O308" s="65" t="str">
        <f>LEFT(_xlfn.XLOOKUP(TJUL22[[#This Row],[CODIGO]],Tabla5[codigo],Tabla5[Genero]),1)</f>
        <v>F</v>
      </c>
      <c r="P308" s="15" t="str">
        <f>_xlfn.XLOOKUP(TJUL22[[#This Row],[nomdepto]],tdepto[DEPTO],tdepto[CODLUG])</f>
        <v>01.83.00.00.00.21</v>
      </c>
    </row>
    <row r="309" spans="1:16" hidden="1">
      <c r="A309" s="65" t="s">
        <v>3417</v>
      </c>
      <c r="B309" s="65" t="str">
        <f t="shared" si="4"/>
        <v>2.1.1.1.0100107336927</v>
      </c>
      <c r="C309" s="65" t="s">
        <v>3368</v>
      </c>
      <c r="D309" s="65" t="s">
        <v>1471</v>
      </c>
      <c r="E309" s="65" t="s">
        <v>848</v>
      </c>
      <c r="F309" s="65" t="s">
        <v>10</v>
      </c>
      <c r="G309" s="65" t="str">
        <f>_xlfn.XLOOKUP(TJUL22[[#This Row],[CODIGO]],Tabla5[codigo],Tabla5[Lugar Funciones])</f>
        <v>PATRONATO CIUDAD COLONIAL</v>
      </c>
      <c r="H309" s="65" t="str">
        <f>_xlfn.XLOOKUP(TJUL22[[#This Row],[CODIGO]],Tabla5[codigo],Tabla5[SEGÚN JULIO],_xlfn.XLOOKUP(TJUL22[[#This Row],[cargo]],Tabla19[CARGO],Tabla19[CATEGORIA]))</f>
        <v>CARRERA ADMINISTRATIVA</v>
      </c>
      <c r="I309" s="43">
        <v>20900.61</v>
      </c>
      <c r="J309" s="44">
        <v>0</v>
      </c>
      <c r="K309" s="43">
        <v>635.38</v>
      </c>
      <c r="L309" s="43">
        <v>599.85</v>
      </c>
      <c r="M309" s="43">
        <v>7589.8</v>
      </c>
      <c r="N309" s="43">
        <v>12075.58</v>
      </c>
      <c r="O309" s="65" t="str">
        <f>LEFT(_xlfn.XLOOKUP(TJUL22[[#This Row],[CODIGO]],Tabla5[codigo],Tabla5[Genero]),1)</f>
        <v>F</v>
      </c>
      <c r="P309" s="15" t="str">
        <f>_xlfn.XLOOKUP(TJUL22[[#This Row],[nomdepto]],tdepto[DEPTO],tdepto[CODLUG])</f>
        <v>01.83.00.00.00.21</v>
      </c>
    </row>
    <row r="310" spans="1:16" hidden="1">
      <c r="A310" s="65" t="s">
        <v>3417</v>
      </c>
      <c r="B310" s="65" t="str">
        <f t="shared" si="4"/>
        <v>2.1.1.1.0100105653083</v>
      </c>
      <c r="C310" s="65" t="s">
        <v>3368</v>
      </c>
      <c r="D310" s="65" t="s">
        <v>1544</v>
      </c>
      <c r="E310" s="65" t="s">
        <v>852</v>
      </c>
      <c r="F310" s="65" t="s">
        <v>853</v>
      </c>
      <c r="G310" s="65" t="str">
        <f>_xlfn.XLOOKUP(TJUL22[[#This Row],[CODIGO]],Tabla5[codigo],Tabla5[Lugar Funciones])</f>
        <v>PATRONATO CIUDAD COLONIAL</v>
      </c>
      <c r="H310" s="65" t="str">
        <f>_xlfn.XLOOKUP(TJUL22[[#This Row],[CODIGO]],Tabla5[codigo],Tabla5[SEGÚN JULIO],_xlfn.XLOOKUP(TJUL22[[#This Row],[cargo]],Tabla19[CARGO],Tabla19[CATEGORIA]))</f>
        <v>CARRERA ADMINISTRATIVA</v>
      </c>
      <c r="I310" s="43">
        <v>18240.53</v>
      </c>
      <c r="J310" s="46">
        <v>0</v>
      </c>
      <c r="K310" s="43">
        <v>554.51</v>
      </c>
      <c r="L310" s="43">
        <v>523.5</v>
      </c>
      <c r="M310" s="43">
        <v>375</v>
      </c>
      <c r="N310" s="43">
        <v>16787.52</v>
      </c>
      <c r="O310" s="65" t="str">
        <f>LEFT(_xlfn.XLOOKUP(TJUL22[[#This Row],[CODIGO]],Tabla5[codigo],Tabla5[Genero]),1)</f>
        <v>M</v>
      </c>
      <c r="P310" s="15" t="str">
        <f>_xlfn.XLOOKUP(TJUL22[[#This Row],[nomdepto]],tdepto[DEPTO],tdepto[CODLUG])</f>
        <v>01.83.00.00.00.21</v>
      </c>
    </row>
    <row r="311" spans="1:16" hidden="1">
      <c r="A311" s="65" t="s">
        <v>3417</v>
      </c>
      <c r="B311" s="65" t="str">
        <f t="shared" si="4"/>
        <v>2.1.1.1.0100105522965</v>
      </c>
      <c r="C311" s="65" t="s">
        <v>3368</v>
      </c>
      <c r="D311" s="65" t="s">
        <v>1466</v>
      </c>
      <c r="E311" s="65" t="s">
        <v>846</v>
      </c>
      <c r="F311" s="65" t="s">
        <v>847</v>
      </c>
      <c r="G311" s="65" t="str">
        <f>_xlfn.XLOOKUP(TJUL22[[#This Row],[CODIGO]],Tabla5[codigo],Tabla5[Lugar Funciones])</f>
        <v>PATRONATO CIUDAD COLONIAL</v>
      </c>
      <c r="H311" s="65" t="str">
        <f>_xlfn.XLOOKUP(TJUL22[[#This Row],[CODIGO]],Tabla5[codigo],Tabla5[SEGÚN JULIO],_xlfn.XLOOKUP(TJUL22[[#This Row],[cargo]],Tabla19[CARGO],Tabla19[CATEGORIA]))</f>
        <v>CARRERA ADMINISTRATIVA</v>
      </c>
      <c r="I311" s="43">
        <v>14550.36</v>
      </c>
      <c r="J311" s="44">
        <v>0</v>
      </c>
      <c r="K311" s="43">
        <v>442.33</v>
      </c>
      <c r="L311" s="43">
        <v>417.6</v>
      </c>
      <c r="M311" s="43">
        <v>2621</v>
      </c>
      <c r="N311" s="43">
        <v>11069.43</v>
      </c>
      <c r="O311" s="65" t="str">
        <f>LEFT(_xlfn.XLOOKUP(TJUL22[[#This Row],[CODIGO]],Tabla5[codigo],Tabla5[Genero]),1)</f>
        <v>F</v>
      </c>
      <c r="P311" s="15" t="str">
        <f>_xlfn.XLOOKUP(TJUL22[[#This Row],[nomdepto]],tdepto[DEPTO],tdepto[CODLUG])</f>
        <v>01.83.00.00.00.21</v>
      </c>
    </row>
    <row r="312" spans="1:16" hidden="1">
      <c r="A312" s="65" t="s">
        <v>3417</v>
      </c>
      <c r="B312" s="65" t="str">
        <f t="shared" si="4"/>
        <v>2.1.1.1.0100100016559</v>
      </c>
      <c r="C312" s="65" t="s">
        <v>3368</v>
      </c>
      <c r="D312" s="65" t="s">
        <v>2555</v>
      </c>
      <c r="E312" s="65" t="s">
        <v>3433</v>
      </c>
      <c r="F312" s="65" t="s">
        <v>849</v>
      </c>
      <c r="G312" s="65" t="str">
        <f>_xlfn.XLOOKUP(TJUL22[[#This Row],[CODIGO]],Tabla5[codigo],Tabla5[Lugar Funciones])</f>
        <v>PATRONATO CIUDAD COLONIAL</v>
      </c>
      <c r="H312" s="65" t="str">
        <f>_xlfn.XLOOKUP(TJUL22[[#This Row],[CODIGO]],Tabla5[codigo],Tabla5[SEGÚN JULIO],_xlfn.XLOOKUP(TJUL22[[#This Row],[cargo]],Tabla19[CARGO],Tabla19[CATEGORIA]))</f>
        <v>FIJO</v>
      </c>
      <c r="I312" s="43">
        <v>13300.39</v>
      </c>
      <c r="J312" s="44">
        <v>0</v>
      </c>
      <c r="K312" s="43">
        <v>404.33</v>
      </c>
      <c r="L312" s="43">
        <v>381.72</v>
      </c>
      <c r="M312" s="43">
        <v>820.01</v>
      </c>
      <c r="N312" s="43">
        <v>11694.33</v>
      </c>
      <c r="O312" s="65" t="str">
        <f>LEFT(_xlfn.XLOOKUP(TJUL22[[#This Row],[CODIGO]],Tabla5[codigo],Tabla5[Genero]),1)</f>
        <v>F</v>
      </c>
      <c r="P312" s="15" t="str">
        <f>_xlfn.XLOOKUP(TJUL22[[#This Row],[nomdepto]],tdepto[DEPTO],tdepto[CODLUG])</f>
        <v>01.83.00.00.00.21</v>
      </c>
    </row>
    <row r="313" spans="1:16" hidden="1">
      <c r="A313" s="65" t="s">
        <v>3417</v>
      </c>
      <c r="B313" s="65" t="str">
        <f t="shared" si="4"/>
        <v>2.1.1.1.0100112134432</v>
      </c>
      <c r="C313" s="65" t="s">
        <v>3368</v>
      </c>
      <c r="D313" s="65" t="s">
        <v>2706</v>
      </c>
      <c r="E313" s="65" t="s">
        <v>856</v>
      </c>
      <c r="F313" s="65" t="s">
        <v>163</v>
      </c>
      <c r="G313" s="65" t="str">
        <f>_xlfn.XLOOKUP(TJUL22[[#This Row],[CODIGO]],Tabla5[codigo],Tabla5[Lugar Funciones])</f>
        <v>PATRONATO CIUDAD COLONIAL</v>
      </c>
      <c r="H313" s="65" t="str">
        <f>_xlfn.XLOOKUP(TJUL22[[#This Row],[CODIGO]],Tabla5[codigo],Tabla5[SEGÚN JULIO],_xlfn.XLOOKUP(TJUL22[[#This Row],[cargo]],Tabla19[CARGO],Tabla19[CATEGORIA]))</f>
        <v>FIJO</v>
      </c>
      <c r="I313" s="43">
        <v>13110.38</v>
      </c>
      <c r="J313" s="46">
        <v>0</v>
      </c>
      <c r="K313" s="43">
        <v>398.56</v>
      </c>
      <c r="L313" s="43">
        <v>376.27</v>
      </c>
      <c r="M313" s="43">
        <v>975</v>
      </c>
      <c r="N313" s="43">
        <v>11360.55</v>
      </c>
      <c r="O313" s="65" t="str">
        <f>LEFT(_xlfn.XLOOKUP(TJUL22[[#This Row],[CODIGO]],Tabla5[codigo],Tabla5[Genero]),1)</f>
        <v>M</v>
      </c>
      <c r="P313" s="15" t="str">
        <f>_xlfn.XLOOKUP(TJUL22[[#This Row],[nomdepto]],tdepto[DEPTO],tdepto[CODLUG])</f>
        <v>01.83.00.00.00.21</v>
      </c>
    </row>
    <row r="314" spans="1:16" hidden="1">
      <c r="A314" s="65" t="s">
        <v>3417</v>
      </c>
      <c r="B314" s="65" t="str">
        <f t="shared" si="4"/>
        <v>2.1.1.1.0100114938830</v>
      </c>
      <c r="C314" s="65" t="s">
        <v>3368</v>
      </c>
      <c r="D314" s="65" t="s">
        <v>1559</v>
      </c>
      <c r="E314" s="65" t="s">
        <v>859</v>
      </c>
      <c r="F314" s="65" t="s">
        <v>10</v>
      </c>
      <c r="G314" s="65" t="str">
        <f>_xlfn.XLOOKUP(TJUL22[[#This Row],[CODIGO]],Tabla5[codigo],Tabla5[Lugar Funciones])</f>
        <v>PATRONATO CIUDAD COLONIAL</v>
      </c>
      <c r="H314" s="65" t="str">
        <f>_xlfn.XLOOKUP(TJUL22[[#This Row],[CODIGO]],Tabla5[codigo],Tabla5[SEGÚN JULIO],_xlfn.XLOOKUP(TJUL22[[#This Row],[cargo]],Tabla19[CARGO],Tabla19[CATEGORIA]))</f>
        <v>CARRERA ADMINISTRATIVA</v>
      </c>
      <c r="I314" s="43">
        <v>12350.36</v>
      </c>
      <c r="J314" s="46">
        <v>0</v>
      </c>
      <c r="K314" s="43">
        <v>375.45</v>
      </c>
      <c r="L314" s="43">
        <v>354.46</v>
      </c>
      <c r="M314" s="43">
        <v>1425.1200000000001</v>
      </c>
      <c r="N314" s="43">
        <v>10195.33</v>
      </c>
      <c r="O314" s="65" t="str">
        <f>LEFT(_xlfn.XLOOKUP(TJUL22[[#This Row],[CODIGO]],Tabla5[codigo],Tabla5[Genero]),1)</f>
        <v>F</v>
      </c>
      <c r="P314" s="15" t="str">
        <f>_xlfn.XLOOKUP(TJUL22[[#This Row],[nomdepto]],tdepto[DEPTO],tdepto[CODLUG])</f>
        <v>01.83.00.00.00.21</v>
      </c>
    </row>
    <row r="315" spans="1:16" hidden="1">
      <c r="A315" s="65" t="s">
        <v>3417</v>
      </c>
      <c r="B315" s="65" t="str">
        <f t="shared" si="4"/>
        <v>2.1.1.1.0100200157360</v>
      </c>
      <c r="C315" s="65" t="s">
        <v>3368</v>
      </c>
      <c r="D315" s="65" t="s">
        <v>2723</v>
      </c>
      <c r="E315" s="65" t="s">
        <v>860</v>
      </c>
      <c r="F315" s="65" t="s">
        <v>861</v>
      </c>
      <c r="G315" s="65" t="str">
        <f>_xlfn.XLOOKUP(TJUL22[[#This Row],[CODIGO]],Tabla5[codigo],Tabla5[Lugar Funciones])</f>
        <v>PATRONATO CIUDAD COLONIAL</v>
      </c>
      <c r="H315" s="65" t="str">
        <f>_xlfn.XLOOKUP(TJUL22[[#This Row],[CODIGO]],Tabla5[codigo],Tabla5[SEGÚN JULIO],_xlfn.XLOOKUP(TJUL22[[#This Row],[cargo]],Tabla19[CARGO],Tabla19[CATEGORIA]))</f>
        <v>FIJO</v>
      </c>
      <c r="I315" s="43">
        <v>11400.33</v>
      </c>
      <c r="J315" s="44">
        <v>0</v>
      </c>
      <c r="K315" s="43">
        <v>346.57</v>
      </c>
      <c r="L315" s="43">
        <v>327.19</v>
      </c>
      <c r="M315" s="43">
        <v>463.00999999999993</v>
      </c>
      <c r="N315" s="43">
        <v>10263.56</v>
      </c>
      <c r="O315" s="65" t="str">
        <f>LEFT(_xlfn.XLOOKUP(TJUL22[[#This Row],[CODIGO]],Tabla5[codigo],Tabla5[Genero]),1)</f>
        <v>M</v>
      </c>
      <c r="P315" s="15" t="str">
        <f>_xlfn.XLOOKUP(TJUL22[[#This Row],[nomdepto]],tdepto[DEPTO],tdepto[CODLUG])</f>
        <v>01.83.00.00.00.21</v>
      </c>
    </row>
    <row r="316" spans="1:16" hidden="1">
      <c r="A316" s="65" t="s">
        <v>3417</v>
      </c>
      <c r="B316" s="65" t="str">
        <f t="shared" si="4"/>
        <v>2.1.1.1.0100115805376</v>
      </c>
      <c r="C316" s="65" t="s">
        <v>3368</v>
      </c>
      <c r="D316" s="65" t="s">
        <v>1465</v>
      </c>
      <c r="E316" s="65" t="s">
        <v>844</v>
      </c>
      <c r="F316" s="65" t="s">
        <v>8</v>
      </c>
      <c r="G316" s="65" t="str">
        <f>_xlfn.XLOOKUP(TJUL22[[#This Row],[CODIGO]],Tabla5[codigo],Tabla5[Lugar Funciones])</f>
        <v>PATRONATO CIUDAD COLONIAL</v>
      </c>
      <c r="H316" s="65" t="str">
        <f>_xlfn.XLOOKUP(TJUL22[[#This Row],[CODIGO]],Tabla5[codigo],Tabla5[SEGÚN JULIO],_xlfn.XLOOKUP(TJUL22[[#This Row],[cargo]],Tabla19[CARGO],Tabla19[CATEGORIA]))</f>
        <v>CARRERA ADMINISTRATIVA</v>
      </c>
      <c r="I316" s="43">
        <v>10000</v>
      </c>
      <c r="J316" s="46">
        <v>0</v>
      </c>
      <c r="K316" s="43">
        <v>304</v>
      </c>
      <c r="L316" s="43">
        <v>287</v>
      </c>
      <c r="M316" s="43">
        <v>1425.12</v>
      </c>
      <c r="N316" s="43">
        <v>7983.88</v>
      </c>
      <c r="O316" s="65" t="str">
        <f>LEFT(_xlfn.XLOOKUP(TJUL22[[#This Row],[CODIGO]],Tabla5[codigo],Tabla5[Genero]),1)</f>
        <v>M</v>
      </c>
      <c r="P316" s="15" t="str">
        <f>_xlfn.XLOOKUP(TJUL22[[#This Row],[nomdepto]],tdepto[DEPTO],tdepto[CODLUG])</f>
        <v>01.83.00.00.00.21</v>
      </c>
    </row>
    <row r="317" spans="1:16" hidden="1">
      <c r="A317" s="65" t="s">
        <v>3417</v>
      </c>
      <c r="B317" s="65" t="str">
        <f t="shared" si="4"/>
        <v>2.1.1.1.0100102030152</v>
      </c>
      <c r="C317" s="65" t="s">
        <v>3368</v>
      </c>
      <c r="D317" s="65" t="s">
        <v>2277</v>
      </c>
      <c r="E317" s="65" t="s">
        <v>1931</v>
      </c>
      <c r="F317" s="65" t="s">
        <v>1720</v>
      </c>
      <c r="G317" s="65" t="str">
        <f>_xlfn.XLOOKUP(TJUL22[[#This Row],[CODIGO]],Tabla5[codigo],Tabla5[Lugar Funciones])</f>
        <v>DEPARTAMENTO DE PROTOCOLO Y EVENTOS</v>
      </c>
      <c r="H317" s="65" t="str">
        <f>_xlfn.XLOOKUP(TJUL22[[#This Row],[CODIGO]],Tabla5[codigo],Tabla5[SEGÚN JULIO],_xlfn.XLOOKUP(TJUL22[[#This Row],[cargo]],Tabla19[CARGO],Tabla19[CATEGORIA]))</f>
        <v>EMPLEADO DE CONFIANZA</v>
      </c>
      <c r="I317" s="43">
        <v>145000</v>
      </c>
      <c r="J317" s="45">
        <v>22690.49</v>
      </c>
      <c r="K317" s="43">
        <v>4408</v>
      </c>
      <c r="L317" s="43">
        <v>4161.5</v>
      </c>
      <c r="M317" s="43">
        <v>25</v>
      </c>
      <c r="N317" s="43">
        <v>113715.01</v>
      </c>
      <c r="O317" s="65" t="str">
        <f>LEFT(_xlfn.XLOOKUP(TJUL22[[#This Row],[CODIGO]],Tabla5[codigo],Tabla5[Genero]),1)</f>
        <v>F</v>
      </c>
      <c r="P317" s="15" t="str">
        <f>_xlfn.XLOOKUP(TJUL22[[#This Row],[nomdepto]],tdepto[DEPTO],tdepto[CODLUG])</f>
        <v>01.83.00.00.00.22</v>
      </c>
    </row>
    <row r="318" spans="1:16">
      <c r="A318" s="65" t="s">
        <v>3451</v>
      </c>
      <c r="B318" s="65" t="str">
        <f t="shared" si="4"/>
        <v>2.1.1.2.0802301347056</v>
      </c>
      <c r="C318" s="65" t="s">
        <v>3367</v>
      </c>
      <c r="D318" s="65" t="s">
        <v>3121</v>
      </c>
      <c r="E318" s="65" t="s">
        <v>1223</v>
      </c>
      <c r="F318" s="65" t="s">
        <v>136</v>
      </c>
      <c r="G318" s="65" t="str">
        <f>_xlfn.XLOOKUP(TJUL22[[#This Row],[CODIGO]],Tabla5[codigo],Tabla5[Lugar Funciones])</f>
        <v>DEPARTAMENTO DE PROTOCOLO Y EVENTOS</v>
      </c>
      <c r="H318" s="65" t="str">
        <f>_xlfn.XLOOKUP(TJUL22[[#This Row],[CODIGO]],Tabla5[codigo],Tabla5[SEGÚN JULIO],_xlfn.XLOOKUP(TJUL22[[#This Row],[cargo]],Tabla19[CARGO],Tabla19[CATEGORIA]))</f>
        <v>EMPLEADOS TEMPORALES</v>
      </c>
      <c r="I318" s="43">
        <v>135000</v>
      </c>
      <c r="J318" s="45">
        <v>20338.240000000002</v>
      </c>
      <c r="K318" s="43">
        <v>4104</v>
      </c>
      <c r="L318" s="43">
        <v>3874.5</v>
      </c>
      <c r="M318" s="43">
        <v>25</v>
      </c>
      <c r="N318" s="43">
        <v>106658.26</v>
      </c>
      <c r="O318" s="65" t="str">
        <f>LEFT(_xlfn.XLOOKUP(TJUL22[[#This Row],[CODIGO]],Tabla5[codigo],Tabla5[Genero]),1)</f>
        <v>F</v>
      </c>
      <c r="P318" s="15" t="str">
        <f>_xlfn.XLOOKUP(TJUL22[[#This Row],[nomdepto]],tdepto[DEPTO],tdepto[CODLUG])</f>
        <v>01.83.00.00.00.22</v>
      </c>
    </row>
    <row r="319" spans="1:16">
      <c r="A319" s="65" t="s">
        <v>3451</v>
      </c>
      <c r="B319" s="65" t="str">
        <f t="shared" si="4"/>
        <v>2.1.1.2.0800109192724</v>
      </c>
      <c r="C319" s="65" t="s">
        <v>3367</v>
      </c>
      <c r="D319" s="65" t="s">
        <v>3031</v>
      </c>
      <c r="E319" s="65" t="s">
        <v>1814</v>
      </c>
      <c r="F319" s="65" t="s">
        <v>103</v>
      </c>
      <c r="G319" s="65" t="str">
        <f>_xlfn.XLOOKUP(TJUL22[[#This Row],[CODIGO]],Tabla5[codigo],Tabla5[Lugar Funciones])</f>
        <v>DEPARTAMENTO DE PROTOCOLO Y EVENTOS</v>
      </c>
      <c r="H319" s="65" t="str">
        <f>_xlfn.XLOOKUP(TJUL22[[#This Row],[CODIGO]],Tabla5[codigo],Tabla5[SEGÚN JULIO],_xlfn.XLOOKUP(TJUL22[[#This Row],[cargo]],Tabla19[CARGO],Tabla19[CATEGORIA]))</f>
        <v>EMPLEADOS TEMPORALES</v>
      </c>
      <c r="I319" s="43">
        <v>90000</v>
      </c>
      <c r="J319" s="43">
        <v>9753.1200000000008</v>
      </c>
      <c r="K319" s="43">
        <v>2736</v>
      </c>
      <c r="L319" s="43">
        <v>2583</v>
      </c>
      <c r="M319" s="43">
        <v>25</v>
      </c>
      <c r="N319" s="43">
        <v>74902.880000000005</v>
      </c>
      <c r="O319" s="65" t="str">
        <f>LEFT(_xlfn.XLOOKUP(TJUL22[[#This Row],[CODIGO]],Tabla5[codigo],Tabla5[Genero]),1)</f>
        <v>F</v>
      </c>
      <c r="P319" s="15" t="str">
        <f>_xlfn.XLOOKUP(TJUL22[[#This Row],[nomdepto]],tdepto[DEPTO],tdepto[CODLUG])</f>
        <v>01.83.00.00.00.22</v>
      </c>
    </row>
    <row r="320" spans="1:16" hidden="1">
      <c r="A320" s="65" t="s">
        <v>3417</v>
      </c>
      <c r="B320" s="65" t="str">
        <f t="shared" si="4"/>
        <v>2.1.1.1.0100112824214</v>
      </c>
      <c r="C320" s="65" t="s">
        <v>3368</v>
      </c>
      <c r="D320" s="65" t="s">
        <v>2255</v>
      </c>
      <c r="E320" s="65" t="s">
        <v>1111</v>
      </c>
      <c r="F320" s="65" t="s">
        <v>1112</v>
      </c>
      <c r="G320" s="65" t="str">
        <f>_xlfn.XLOOKUP(TJUL22[[#This Row],[CODIGO]],Tabla5[codigo],Tabla5[Lugar Funciones])</f>
        <v>DEPARTAMENTO DE PROTOCOLO Y EVENTOS</v>
      </c>
      <c r="H320" s="65" t="str">
        <f>_xlfn.XLOOKUP(TJUL22[[#This Row],[CODIGO]],Tabla5[codigo],Tabla5[SEGÚN JULIO],_xlfn.XLOOKUP(TJUL22[[#This Row],[cargo]],Tabla19[CARGO],Tabla19[CATEGORIA]))</f>
        <v>ESTATUTO SIMPLIFICADO</v>
      </c>
      <c r="I320" s="43">
        <v>60000</v>
      </c>
      <c r="J320" s="45">
        <v>3486.68</v>
      </c>
      <c r="K320" s="43">
        <v>1824</v>
      </c>
      <c r="L320" s="43">
        <v>1722</v>
      </c>
      <c r="M320" s="43">
        <v>6071</v>
      </c>
      <c r="N320" s="43">
        <v>46896.32</v>
      </c>
      <c r="O320" s="65" t="str">
        <f>LEFT(_xlfn.XLOOKUP(TJUL22[[#This Row],[CODIGO]],Tabla5[codigo],Tabla5[Genero]),1)</f>
        <v>M</v>
      </c>
      <c r="P320" s="15" t="str">
        <f>_xlfn.XLOOKUP(TJUL22[[#This Row],[nomdepto]],tdepto[DEPTO],tdepto[CODLUG])</f>
        <v>01.83.00.00.00.22</v>
      </c>
    </row>
    <row r="321" spans="1:16" hidden="1">
      <c r="A321" s="65" t="s">
        <v>3417</v>
      </c>
      <c r="B321" s="65" t="str">
        <f t="shared" si="4"/>
        <v>2.1.1.1.0100118066661</v>
      </c>
      <c r="C321" s="65" t="s">
        <v>3368</v>
      </c>
      <c r="D321" s="65" t="s">
        <v>1402</v>
      </c>
      <c r="E321" s="65" t="s">
        <v>1273</v>
      </c>
      <c r="F321" s="65" t="s">
        <v>1112</v>
      </c>
      <c r="G321" s="65" t="str">
        <f>_xlfn.XLOOKUP(TJUL22[[#This Row],[CODIGO]],Tabla5[codigo],Tabla5[Lugar Funciones])</f>
        <v>DEPARTAMENTO DE PROTOCOLO Y EVENTOS</v>
      </c>
      <c r="H321" s="65" t="str">
        <f>_xlfn.XLOOKUP(TJUL22[[#This Row],[CODIGO]],Tabla5[codigo],Tabla5[SEGÚN JULIO],_xlfn.XLOOKUP(TJUL22[[#This Row],[cargo]],Tabla19[CARGO],Tabla19[CATEGORIA]))</f>
        <v>CARRERA ADMINISTRATIVA</v>
      </c>
      <c r="I321" s="43">
        <v>60000</v>
      </c>
      <c r="J321" s="45">
        <v>3216.65</v>
      </c>
      <c r="K321" s="43">
        <v>1824</v>
      </c>
      <c r="L321" s="43">
        <v>1722</v>
      </c>
      <c r="M321" s="43">
        <v>1375.1200000000003</v>
      </c>
      <c r="N321" s="43">
        <v>51862.23</v>
      </c>
      <c r="O321" s="65" t="str">
        <f>LEFT(_xlfn.XLOOKUP(TJUL22[[#This Row],[CODIGO]],Tabla5[codigo],Tabla5[Genero]),1)</f>
        <v>F</v>
      </c>
      <c r="P321" s="15" t="str">
        <f>_xlfn.XLOOKUP(TJUL22[[#This Row],[nomdepto]],tdepto[DEPTO],tdepto[CODLUG])</f>
        <v>01.83.00.00.00.22</v>
      </c>
    </row>
    <row r="322" spans="1:16">
      <c r="A322" s="65" t="s">
        <v>3451</v>
      </c>
      <c r="B322" s="65" t="str">
        <f t="shared" si="4"/>
        <v>2.1.1.2.0800114993280</v>
      </c>
      <c r="C322" s="65" t="s">
        <v>3367</v>
      </c>
      <c r="D322" s="65" t="s">
        <v>3060</v>
      </c>
      <c r="E322" s="65" t="s">
        <v>1357</v>
      </c>
      <c r="F322" s="65" t="s">
        <v>103</v>
      </c>
      <c r="G322" s="65" t="str">
        <f>_xlfn.XLOOKUP(TJUL22[[#This Row],[CODIGO]],Tabla5[codigo],Tabla5[Lugar Funciones])</f>
        <v>DEPARTAMENTO DE PROTOCOLO Y EVENTOS</v>
      </c>
      <c r="H322" s="65" t="str">
        <f>_xlfn.XLOOKUP(TJUL22[[#This Row],[CODIGO]],Tabla5[codigo],Tabla5[SEGÚN JULIO],_xlfn.XLOOKUP(TJUL22[[#This Row],[cargo]],Tabla19[CARGO],Tabla19[CATEGORIA]))</f>
        <v>EMPLEADOS TEMPORALES</v>
      </c>
      <c r="I322" s="43">
        <v>60000</v>
      </c>
      <c r="J322" s="45">
        <v>3486.68</v>
      </c>
      <c r="K322" s="43">
        <v>1824</v>
      </c>
      <c r="L322" s="43">
        <v>1722</v>
      </c>
      <c r="M322" s="43">
        <v>625.00000000000045</v>
      </c>
      <c r="N322" s="43">
        <v>52342.32</v>
      </c>
      <c r="O322" s="65" t="str">
        <f>LEFT(_xlfn.XLOOKUP(TJUL22[[#This Row],[CODIGO]],Tabla5[codigo],Tabla5[Genero]),1)</f>
        <v>F</v>
      </c>
      <c r="P322" s="15" t="str">
        <f>_xlfn.XLOOKUP(TJUL22[[#This Row],[nomdepto]],tdepto[DEPTO],tdepto[CODLUG])</f>
        <v>01.83.00.00.00.22</v>
      </c>
    </row>
    <row r="323" spans="1:16" hidden="1">
      <c r="A323" s="65" t="s">
        <v>3417</v>
      </c>
      <c r="B323" s="65" t="str">
        <f t="shared" si="4"/>
        <v>2.1.1.1.0122300396771</v>
      </c>
      <c r="C323" s="65" t="s">
        <v>3368</v>
      </c>
      <c r="D323" s="65" t="s">
        <v>1438</v>
      </c>
      <c r="E323" s="65" t="s">
        <v>269</v>
      </c>
      <c r="F323" s="65" t="s">
        <v>10</v>
      </c>
      <c r="G323" s="65" t="str">
        <f>_xlfn.XLOOKUP(TJUL22[[#This Row],[CODIGO]],Tabla5[codigo],Tabla5[Lugar Funciones])</f>
        <v>DEPARTAMENTO DE PROTOCOLO Y EVENTOS</v>
      </c>
      <c r="H323" s="65" t="str">
        <f>_xlfn.XLOOKUP(TJUL22[[#This Row],[CODIGO]],Tabla5[codigo],Tabla5[SEGÚN JULIO],_xlfn.XLOOKUP(TJUL22[[#This Row],[cargo]],Tabla19[CARGO],Tabla19[CATEGORIA]))</f>
        <v>CARRERA ADMINISTRATIVA</v>
      </c>
      <c r="I323" s="43">
        <v>35000</v>
      </c>
      <c r="J323" s="44">
        <v>0</v>
      </c>
      <c r="K323" s="43">
        <v>1064</v>
      </c>
      <c r="L323" s="43">
        <v>1004.5</v>
      </c>
      <c r="M323" s="43">
        <v>1375.12</v>
      </c>
      <c r="N323" s="43">
        <v>31556.38</v>
      </c>
      <c r="O323" s="65" t="str">
        <f>LEFT(_xlfn.XLOOKUP(TJUL22[[#This Row],[CODIGO]],Tabla5[codigo],Tabla5[Genero]),1)</f>
        <v>F</v>
      </c>
      <c r="P323" s="15" t="str">
        <f>_xlfn.XLOOKUP(TJUL22[[#This Row],[nomdepto]],tdepto[DEPTO],tdepto[CODLUG])</f>
        <v>01.83.00.00.00.22</v>
      </c>
    </row>
    <row r="324" spans="1:16" hidden="1">
      <c r="A324" s="65" t="s">
        <v>3417</v>
      </c>
      <c r="B324" s="65" t="str">
        <f t="shared" ref="B324:B387" si="5">C324&amp;D324</f>
        <v>2.1.1.1.0100114158140</v>
      </c>
      <c r="C324" s="65" t="s">
        <v>3368</v>
      </c>
      <c r="D324" s="65" t="s">
        <v>2319</v>
      </c>
      <c r="E324" s="65" t="s">
        <v>268</v>
      </c>
      <c r="F324" s="65" t="s">
        <v>85</v>
      </c>
      <c r="G324" s="65" t="str">
        <f>_xlfn.XLOOKUP(TJUL22[[#This Row],[CODIGO]],Tabla5[codigo],Tabla5[Lugar Funciones])</f>
        <v>DEPARTAMENTO DE PROTOCOLO Y EVENTOS</v>
      </c>
      <c r="H324" s="65" t="str">
        <f>_xlfn.XLOOKUP(TJUL22[[#This Row],[CODIGO]],Tabla5[codigo],Tabla5[SEGÚN JULIO],_xlfn.XLOOKUP(TJUL22[[#This Row],[cargo]],Tabla19[CARGO],Tabla19[CATEGORIA]))</f>
        <v>FIJO</v>
      </c>
      <c r="I324" s="43">
        <v>25000</v>
      </c>
      <c r="J324" s="44">
        <v>0</v>
      </c>
      <c r="K324" s="43">
        <v>760</v>
      </c>
      <c r="L324" s="43">
        <v>717.5</v>
      </c>
      <c r="M324" s="43">
        <v>4267</v>
      </c>
      <c r="N324" s="43">
        <v>19255.5</v>
      </c>
      <c r="O324" s="65" t="str">
        <f>LEFT(_xlfn.XLOOKUP(TJUL22[[#This Row],[CODIGO]],Tabla5[codigo],Tabla5[Genero]),1)</f>
        <v>M</v>
      </c>
      <c r="P324" s="15" t="str">
        <f>_xlfn.XLOOKUP(TJUL22[[#This Row],[nomdepto]],tdepto[DEPTO],tdepto[CODLUG])</f>
        <v>01.83.00.00.00.22</v>
      </c>
    </row>
    <row r="325" spans="1:16" hidden="1">
      <c r="A325" s="65" t="s">
        <v>3417</v>
      </c>
      <c r="B325" s="65" t="str">
        <f t="shared" si="5"/>
        <v>2.1.1.1.0140200561831</v>
      </c>
      <c r="C325" s="65" t="s">
        <v>3368</v>
      </c>
      <c r="D325" s="65" t="s">
        <v>2447</v>
      </c>
      <c r="E325" s="65" t="s">
        <v>1894</v>
      </c>
      <c r="F325" s="65" t="s">
        <v>409</v>
      </c>
      <c r="G325" s="65" t="str">
        <f>_xlfn.XLOOKUP(TJUL22[[#This Row],[CODIGO]],Tabla5[codigo],Tabla5[Lugar Funciones])</f>
        <v>DEPARTAMENTO DE PROTOCOLO Y EVENTOS</v>
      </c>
      <c r="H325" s="65" t="str">
        <f>_xlfn.XLOOKUP(TJUL22[[#This Row],[CODIGO]],Tabla5[codigo],Tabla5[SEGÚN JULIO],_xlfn.XLOOKUP(TJUL22[[#This Row],[cargo]],Tabla19[CARGO],Tabla19[CATEGORIA]))</f>
        <v>FIJO</v>
      </c>
      <c r="I325" s="43">
        <v>25000</v>
      </c>
      <c r="J325" s="44">
        <v>0</v>
      </c>
      <c r="K325" s="43">
        <v>760</v>
      </c>
      <c r="L325" s="43">
        <v>717.5</v>
      </c>
      <c r="M325" s="43">
        <v>25</v>
      </c>
      <c r="N325" s="43">
        <v>23497.5</v>
      </c>
      <c r="O325" s="65" t="str">
        <f>LEFT(_xlfn.XLOOKUP(TJUL22[[#This Row],[CODIGO]],Tabla5[codigo],Tabla5[Genero]),1)</f>
        <v>M</v>
      </c>
      <c r="P325" s="15" t="str">
        <f>_xlfn.XLOOKUP(TJUL22[[#This Row],[nomdepto]],tdepto[DEPTO],tdepto[CODLUG])</f>
        <v>01.83.00.00.00.22</v>
      </c>
    </row>
    <row r="326" spans="1:16" hidden="1">
      <c r="A326" s="65" t="s">
        <v>3417</v>
      </c>
      <c r="B326" s="65" t="str">
        <f t="shared" si="5"/>
        <v>2.1.1.1.0140221237569</v>
      </c>
      <c r="C326" s="65" t="s">
        <v>3368</v>
      </c>
      <c r="D326" s="65" t="s">
        <v>2216</v>
      </c>
      <c r="E326" s="65" t="s">
        <v>1192</v>
      </c>
      <c r="F326" s="65" t="s">
        <v>56</v>
      </c>
      <c r="G326" s="65" t="str">
        <f>_xlfn.XLOOKUP(TJUL22[[#This Row],[CODIGO]],Tabla5[codigo],Tabla5[Lugar Funciones])</f>
        <v>DEPARTAMENTO DE PROTOCOLO Y EVENTOS</v>
      </c>
      <c r="H326" s="65" t="str">
        <f>_xlfn.XLOOKUP(TJUL22[[#This Row],[CODIGO]],Tabla5[codigo],Tabla5[SEGÚN JULIO],_xlfn.XLOOKUP(TJUL22[[#This Row],[cargo]],Tabla19[CARGO],Tabla19[CATEGORIA]))</f>
        <v>FIJO</v>
      </c>
      <c r="I326" s="43">
        <v>20000</v>
      </c>
      <c r="J326" s="44">
        <v>0</v>
      </c>
      <c r="K326" s="43">
        <v>608</v>
      </c>
      <c r="L326" s="43">
        <v>574</v>
      </c>
      <c r="M326" s="43">
        <v>25</v>
      </c>
      <c r="N326" s="43">
        <v>18793</v>
      </c>
      <c r="O326" s="65" t="str">
        <f>LEFT(_xlfn.XLOOKUP(TJUL22[[#This Row],[CODIGO]],Tabla5[codigo],Tabla5[Genero]),1)</f>
        <v>F</v>
      </c>
      <c r="P326" s="15" t="str">
        <f>_xlfn.XLOOKUP(TJUL22[[#This Row],[nomdepto]],tdepto[DEPTO],tdepto[CODLUG])</f>
        <v>01.83.00.00.00.22</v>
      </c>
    </row>
    <row r="327" spans="1:16">
      <c r="A327" s="65" t="s">
        <v>3451</v>
      </c>
      <c r="B327" s="65" t="str">
        <f t="shared" si="5"/>
        <v>2.1.1.2.0800113216758</v>
      </c>
      <c r="C327" s="65" t="s">
        <v>3367</v>
      </c>
      <c r="D327" s="65" t="s">
        <v>2979</v>
      </c>
      <c r="E327" s="65" t="s">
        <v>1953</v>
      </c>
      <c r="F327" s="65" t="s">
        <v>61</v>
      </c>
      <c r="G327" s="65" t="str">
        <f>_xlfn.XLOOKUP(TJUL22[[#This Row],[CODIGO]],Tabla5[codigo],Tabla5[Lugar Funciones])</f>
        <v>DIRECCION ADMINISTRATIVA</v>
      </c>
      <c r="H327" s="65" t="str">
        <f>_xlfn.XLOOKUP(TJUL22[[#This Row],[CODIGO]],Tabla5[codigo],Tabla5[SEGÚN JULIO],_xlfn.XLOOKUP(TJUL22[[#This Row],[cargo]],Tabla19[CARGO],Tabla19[CATEGORIA]))</f>
        <v>EMPLEADOS TEMPORALES</v>
      </c>
      <c r="I327" s="43">
        <v>175000</v>
      </c>
      <c r="J327" s="45">
        <v>29841.29</v>
      </c>
      <c r="K327" s="43">
        <v>4943.8</v>
      </c>
      <c r="L327" s="43">
        <v>5022.5</v>
      </c>
      <c r="M327" s="43">
        <v>24.999999999996362</v>
      </c>
      <c r="N327" s="43">
        <v>135167.41</v>
      </c>
      <c r="O327" s="65" t="str">
        <f>LEFT(_xlfn.XLOOKUP(TJUL22[[#This Row],[CODIGO]],Tabla5[codigo],Tabla5[Genero]),1)</f>
        <v>M</v>
      </c>
      <c r="P327" s="15" t="str">
        <f>_xlfn.XLOOKUP(TJUL22[[#This Row],[nomdepto]],tdepto[DEPTO],tdepto[CODLUG])</f>
        <v>01.83.00.00.11</v>
      </c>
    </row>
    <row r="328" spans="1:16" hidden="1">
      <c r="A328" s="65" t="s">
        <v>3417</v>
      </c>
      <c r="B328" s="65" t="str">
        <f t="shared" si="5"/>
        <v>2.1.1.1.0101200435418</v>
      </c>
      <c r="C328" s="65" t="s">
        <v>3368</v>
      </c>
      <c r="D328" s="65" t="s">
        <v>1400</v>
      </c>
      <c r="E328" s="65" t="s">
        <v>298</v>
      </c>
      <c r="F328" s="65" t="s">
        <v>297</v>
      </c>
      <c r="G328" s="65" t="str">
        <f>_xlfn.XLOOKUP(TJUL22[[#This Row],[CODIGO]],Tabla5[codigo],Tabla5[Lugar Funciones])</f>
        <v>DIRECCION ADMINISTRATIVA</v>
      </c>
      <c r="H328" s="65" t="str">
        <f>_xlfn.XLOOKUP(TJUL22[[#This Row],[CODIGO]],Tabla5[codigo],Tabla5[SEGÚN JULIO],_xlfn.XLOOKUP(TJUL22[[#This Row],[cargo]],Tabla19[CARGO],Tabla19[CATEGORIA]))</f>
        <v>CARRERA ADMINISTRATIVA</v>
      </c>
      <c r="I328" s="43">
        <v>65000</v>
      </c>
      <c r="J328" s="45">
        <v>4427.58</v>
      </c>
      <c r="K328" s="43">
        <v>1976</v>
      </c>
      <c r="L328" s="43">
        <v>1865.5</v>
      </c>
      <c r="M328" s="43">
        <v>31877.57</v>
      </c>
      <c r="N328" s="43">
        <v>24853.35</v>
      </c>
      <c r="O328" s="65" t="str">
        <f>LEFT(_xlfn.XLOOKUP(TJUL22[[#This Row],[CODIGO]],Tabla5[codigo],Tabla5[Genero]),1)</f>
        <v>F</v>
      </c>
      <c r="P328" s="15" t="str">
        <f>_xlfn.XLOOKUP(TJUL22[[#This Row],[nomdepto]],tdepto[DEPTO],tdepto[CODLUG])</f>
        <v>01.83.00.00.11</v>
      </c>
    </row>
    <row r="329" spans="1:16" hidden="1">
      <c r="A329" s="65" t="s">
        <v>3417</v>
      </c>
      <c r="B329" s="65" t="str">
        <f t="shared" si="5"/>
        <v>2.1.1.1.0100108956988</v>
      </c>
      <c r="C329" s="65" t="s">
        <v>3368</v>
      </c>
      <c r="D329" s="65" t="s">
        <v>1392</v>
      </c>
      <c r="E329" s="65" t="s">
        <v>296</v>
      </c>
      <c r="F329" s="65" t="s">
        <v>297</v>
      </c>
      <c r="G329" s="65" t="str">
        <f>_xlfn.XLOOKUP(TJUL22[[#This Row],[CODIGO]],Tabla5[codigo],Tabla5[Lugar Funciones])</f>
        <v>DIRECCION ADMINISTRATIVA</v>
      </c>
      <c r="H329" s="65" t="str">
        <f>_xlfn.XLOOKUP(TJUL22[[#This Row],[CODIGO]],Tabla5[codigo],Tabla5[SEGÚN JULIO],_xlfn.XLOOKUP(TJUL22[[#This Row],[cargo]],Tabla19[CARGO],Tabla19[CATEGORIA]))</f>
        <v>CARRERA ADMINISTRATIVA</v>
      </c>
      <c r="I329" s="43">
        <v>55000</v>
      </c>
      <c r="J329" s="45">
        <v>2559.6799999999998</v>
      </c>
      <c r="K329" s="43">
        <v>1672</v>
      </c>
      <c r="L329" s="43">
        <v>1578.5</v>
      </c>
      <c r="M329" s="43">
        <v>6126.8799999999992</v>
      </c>
      <c r="N329" s="43">
        <v>43062.94</v>
      </c>
      <c r="O329" s="65" t="str">
        <f>LEFT(_xlfn.XLOOKUP(TJUL22[[#This Row],[CODIGO]],Tabla5[codigo],Tabla5[Genero]),1)</f>
        <v>F</v>
      </c>
      <c r="P329" s="15" t="str">
        <f>_xlfn.XLOOKUP(TJUL22[[#This Row],[nomdepto]],tdepto[DEPTO],tdepto[CODLUG])</f>
        <v>01.83.00.00.11</v>
      </c>
    </row>
    <row r="330" spans="1:16" hidden="1">
      <c r="A330" s="65" t="s">
        <v>3417</v>
      </c>
      <c r="B330" s="65" t="str">
        <f t="shared" si="5"/>
        <v>2.1.1.1.0100105102339</v>
      </c>
      <c r="C330" s="65" t="s">
        <v>3368</v>
      </c>
      <c r="D330" s="65" t="s">
        <v>1367</v>
      </c>
      <c r="E330" s="65" t="s">
        <v>294</v>
      </c>
      <c r="F330" s="65" t="s">
        <v>1927</v>
      </c>
      <c r="G330" s="65" t="str">
        <f>_xlfn.XLOOKUP(TJUL22[[#This Row],[CODIGO]],Tabla5[codigo],Tabla5[Lugar Funciones])</f>
        <v>DIRECCION ADMINISTRATIVA</v>
      </c>
      <c r="H330" s="65" t="str">
        <f>_xlfn.XLOOKUP(TJUL22[[#This Row],[CODIGO]],Tabla5[codigo],Tabla5[SEGÚN JULIO],_xlfn.XLOOKUP(TJUL22[[#This Row],[cargo]],Tabla19[CARGO],Tabla19[CATEGORIA]))</f>
        <v>CARRERA ADMINISTRATIVA</v>
      </c>
      <c r="I330" s="43">
        <v>48000</v>
      </c>
      <c r="J330" s="43">
        <v>1369.21</v>
      </c>
      <c r="K330" s="43">
        <v>1459.2</v>
      </c>
      <c r="L330" s="43">
        <v>1377.6</v>
      </c>
      <c r="M330" s="43">
        <v>2175.1200000000008</v>
      </c>
      <c r="N330" s="43">
        <v>41618.870000000003</v>
      </c>
      <c r="O330" s="65" t="str">
        <f>LEFT(_xlfn.XLOOKUP(TJUL22[[#This Row],[CODIGO]],Tabla5[codigo],Tabla5[Genero]),1)</f>
        <v>F</v>
      </c>
      <c r="P330" s="15" t="str">
        <f>_xlfn.XLOOKUP(TJUL22[[#This Row],[nomdepto]],tdepto[DEPTO],tdepto[CODLUG])</f>
        <v>01.83.00.00.11</v>
      </c>
    </row>
    <row r="331" spans="1:16" hidden="1">
      <c r="A331" s="65" t="s">
        <v>3417</v>
      </c>
      <c r="B331" s="65" t="str">
        <f t="shared" si="5"/>
        <v>2.1.1.1.0100107330201</v>
      </c>
      <c r="C331" s="65" t="s">
        <v>3368</v>
      </c>
      <c r="D331" s="65" t="s">
        <v>2411</v>
      </c>
      <c r="E331" s="65" t="s">
        <v>299</v>
      </c>
      <c r="F331" s="65" t="s">
        <v>85</v>
      </c>
      <c r="G331" s="65" t="str">
        <f>_xlfn.XLOOKUP(TJUL22[[#This Row],[CODIGO]],Tabla5[codigo],Tabla5[Lugar Funciones])</f>
        <v>DIRECCION ADMINISTRATIVA</v>
      </c>
      <c r="H331" s="65" t="str">
        <f>_xlfn.XLOOKUP(TJUL22[[#This Row],[CODIGO]],Tabla5[codigo],Tabla5[SEGÚN JULIO],_xlfn.XLOOKUP(TJUL22[[#This Row],[cargo]],Tabla19[CARGO],Tabla19[CATEGORIA]))</f>
        <v>FIJO</v>
      </c>
      <c r="I331" s="43">
        <v>35000</v>
      </c>
      <c r="J331" s="46">
        <v>0</v>
      </c>
      <c r="K331" s="43">
        <v>1064</v>
      </c>
      <c r="L331" s="43">
        <v>1004.5</v>
      </c>
      <c r="M331" s="43">
        <v>2701.12</v>
      </c>
      <c r="N331" s="43">
        <v>30230.38</v>
      </c>
      <c r="O331" s="65" t="str">
        <f>LEFT(_xlfn.XLOOKUP(TJUL22[[#This Row],[CODIGO]],Tabla5[codigo],Tabla5[Genero]),1)</f>
        <v>F</v>
      </c>
      <c r="P331" s="15" t="str">
        <f>_xlfn.XLOOKUP(TJUL22[[#This Row],[nomdepto]],tdepto[DEPTO],tdepto[CODLUG])</f>
        <v>01.83.00.00.11</v>
      </c>
    </row>
    <row r="332" spans="1:16" hidden="1">
      <c r="A332" s="65" t="s">
        <v>3417</v>
      </c>
      <c r="B332" s="65" t="str">
        <f t="shared" si="5"/>
        <v>2.1.1.1.0122301596932</v>
      </c>
      <c r="C332" s="65" t="s">
        <v>3368</v>
      </c>
      <c r="D332" s="65" t="s">
        <v>2415</v>
      </c>
      <c r="E332" s="65" t="s">
        <v>300</v>
      </c>
      <c r="F332" s="65" t="s">
        <v>228</v>
      </c>
      <c r="G332" s="65" t="str">
        <f>_xlfn.XLOOKUP(TJUL22[[#This Row],[CODIGO]],Tabla5[codigo],Tabla5[Lugar Funciones])</f>
        <v>DIRECCION ADMINISTRATIVA</v>
      </c>
      <c r="H332" s="65" t="str">
        <f>_xlfn.XLOOKUP(TJUL22[[#This Row],[CODIGO]],Tabla5[codigo],Tabla5[SEGÚN JULIO],_xlfn.XLOOKUP(TJUL22[[#This Row],[cargo]],Tabla19[CARGO],Tabla19[CATEGORIA]))</f>
        <v>ESTATUTO SIMPLIFICADO</v>
      </c>
      <c r="I332" s="43">
        <v>22000</v>
      </c>
      <c r="J332" s="46">
        <v>0</v>
      </c>
      <c r="K332" s="43">
        <v>668.8</v>
      </c>
      <c r="L332" s="43">
        <v>631.4</v>
      </c>
      <c r="M332" s="43">
        <v>13121.080000000002</v>
      </c>
      <c r="N332" s="43">
        <v>7578.72</v>
      </c>
      <c r="O332" s="65" t="str">
        <f>LEFT(_xlfn.XLOOKUP(TJUL22[[#This Row],[CODIGO]],Tabla5[codigo],Tabla5[Genero]),1)</f>
        <v>M</v>
      </c>
      <c r="P332" s="15" t="str">
        <f>_xlfn.XLOOKUP(TJUL22[[#This Row],[nomdepto]],tdepto[DEPTO],tdepto[CODLUG])</f>
        <v>01.83.00.00.11</v>
      </c>
    </row>
    <row r="333" spans="1:16" hidden="1">
      <c r="A333" s="65" t="s">
        <v>3417</v>
      </c>
      <c r="B333" s="65" t="str">
        <f t="shared" si="5"/>
        <v>2.1.1.1.0100119049500</v>
      </c>
      <c r="C333" s="65" t="s">
        <v>3368</v>
      </c>
      <c r="D333" s="65" t="s">
        <v>3384</v>
      </c>
      <c r="E333" s="65" t="s">
        <v>3404</v>
      </c>
      <c r="F333" s="65" t="s">
        <v>42</v>
      </c>
      <c r="G333" s="65" t="str">
        <f>_xlfn.XLOOKUP(TJUL22[[#This Row],[CODIGO]],Tabla5[codigo],Tabla5[Lugar Funciones])</f>
        <v>DIRECCION ADMINISTRATIVA</v>
      </c>
      <c r="H333" s="65" t="str">
        <f>_xlfn.XLOOKUP(TJUL22[[#This Row],[CODIGO]],Tabla5[codigo],Tabla5[SEGÚN JULIO],_xlfn.XLOOKUP(TJUL22[[#This Row],[cargo]],Tabla19[CARGO],Tabla19[CATEGORIA]))</f>
        <v>FIJO</v>
      </c>
      <c r="I333" s="43">
        <v>20000</v>
      </c>
      <c r="J333" s="46">
        <v>0</v>
      </c>
      <c r="K333" s="43">
        <v>608</v>
      </c>
      <c r="L333" s="43">
        <v>574</v>
      </c>
      <c r="M333" s="43">
        <v>25</v>
      </c>
      <c r="N333" s="43">
        <v>18793</v>
      </c>
      <c r="O333" s="65" t="str">
        <f>LEFT(_xlfn.XLOOKUP(TJUL22[[#This Row],[CODIGO]],Tabla5[codigo],Tabla5[Genero]),1)</f>
        <v>M</v>
      </c>
      <c r="P333" s="15" t="str">
        <f>_xlfn.XLOOKUP(TJUL22[[#This Row],[nomdepto]],tdepto[DEPTO],tdepto[CODLUG])</f>
        <v>01.83.00.00.11</v>
      </c>
    </row>
    <row r="334" spans="1:16" hidden="1">
      <c r="A334" s="65" t="s">
        <v>3417</v>
      </c>
      <c r="B334" s="65" t="str">
        <f t="shared" si="5"/>
        <v>2.1.1.1.0100100724715</v>
      </c>
      <c r="C334" s="65" t="s">
        <v>3368</v>
      </c>
      <c r="D334" s="65" t="s">
        <v>2227</v>
      </c>
      <c r="E334" s="65" t="s">
        <v>226</v>
      </c>
      <c r="F334" s="65" t="s">
        <v>15</v>
      </c>
      <c r="G334" s="65" t="str">
        <f>_xlfn.XLOOKUP(TJUL22[[#This Row],[CODIGO]],Tabla5[codigo],Tabla5[Lugar Funciones])</f>
        <v>DEPARTAMENTO DE CORRESPONDENCIA Y ARCHIVO</v>
      </c>
      <c r="H334" s="65" t="str">
        <f>_xlfn.XLOOKUP(TJUL22[[#This Row],[CODIGO]],Tabla5[codigo],Tabla5[SEGÚN JULIO],_xlfn.XLOOKUP(TJUL22[[#This Row],[cargo]],Tabla19[CARGO],Tabla19[CATEGORIA]))</f>
        <v>FIJO</v>
      </c>
      <c r="I334" s="43">
        <v>31500</v>
      </c>
      <c r="J334" s="46">
        <v>0</v>
      </c>
      <c r="K334" s="43">
        <v>957.6</v>
      </c>
      <c r="L334" s="43">
        <v>904.05</v>
      </c>
      <c r="M334" s="43">
        <v>3480.9999999999995</v>
      </c>
      <c r="N334" s="43">
        <v>26157.35</v>
      </c>
      <c r="O334" s="65" t="str">
        <f>LEFT(_xlfn.XLOOKUP(TJUL22[[#This Row],[CODIGO]],Tabla5[codigo],Tabla5[Genero]),1)</f>
        <v>M</v>
      </c>
      <c r="P334" s="15" t="str">
        <f>_xlfn.XLOOKUP(TJUL22[[#This Row],[nomdepto]],tdepto[DEPTO],tdepto[CODLUG])</f>
        <v>01.83.00.00.11.01</v>
      </c>
    </row>
    <row r="335" spans="1:16" hidden="1">
      <c r="A335" s="65" t="s">
        <v>3417</v>
      </c>
      <c r="B335" s="65" t="str">
        <f t="shared" si="5"/>
        <v>2.1.1.1.0101000386142</v>
      </c>
      <c r="C335" s="65" t="s">
        <v>3368</v>
      </c>
      <c r="D335" s="65" t="s">
        <v>1382</v>
      </c>
      <c r="E335" s="65" t="s">
        <v>227</v>
      </c>
      <c r="F335" s="65" t="s">
        <v>228</v>
      </c>
      <c r="G335" s="65" t="str">
        <f>_xlfn.XLOOKUP(TJUL22[[#This Row],[CODIGO]],Tabla5[codigo],Tabla5[Lugar Funciones])</f>
        <v>DEPARTAMENTO DE CORRESPONDENCIA Y ARCHIVO</v>
      </c>
      <c r="H335" s="65" t="str">
        <f>_xlfn.XLOOKUP(TJUL22[[#This Row],[CODIGO]],Tabla5[codigo],Tabla5[SEGÚN JULIO],_xlfn.XLOOKUP(TJUL22[[#This Row],[cargo]],Tabla19[CARGO],Tabla19[CATEGORIA]))</f>
        <v>CARRERA ADMINISTRATIVA</v>
      </c>
      <c r="I335" s="43">
        <v>26250</v>
      </c>
      <c r="J335" s="46">
        <v>0</v>
      </c>
      <c r="K335" s="43">
        <v>798</v>
      </c>
      <c r="L335" s="43">
        <v>753.38</v>
      </c>
      <c r="M335" s="43">
        <v>3571.12</v>
      </c>
      <c r="N335" s="43">
        <v>21127.5</v>
      </c>
      <c r="O335" s="65" t="str">
        <f>LEFT(_xlfn.XLOOKUP(TJUL22[[#This Row],[CODIGO]],Tabla5[codigo],Tabla5[Genero]),1)</f>
        <v>F</v>
      </c>
      <c r="P335" s="15" t="str">
        <f>_xlfn.XLOOKUP(TJUL22[[#This Row],[nomdepto]],tdepto[DEPTO],tdepto[CODLUG])</f>
        <v>01.83.00.00.11.01</v>
      </c>
    </row>
    <row r="336" spans="1:16" hidden="1">
      <c r="A336" s="65" t="s">
        <v>3417</v>
      </c>
      <c r="B336" s="65" t="str">
        <f t="shared" si="5"/>
        <v>2.1.1.1.0100112826037</v>
      </c>
      <c r="C336" s="65" t="s">
        <v>3368</v>
      </c>
      <c r="D336" s="65" t="s">
        <v>2322</v>
      </c>
      <c r="E336" s="65" t="s">
        <v>231</v>
      </c>
      <c r="F336" s="65" t="s">
        <v>15</v>
      </c>
      <c r="G336" s="65" t="str">
        <f>_xlfn.XLOOKUP(TJUL22[[#This Row],[CODIGO]],Tabla5[codigo],Tabla5[Lugar Funciones])</f>
        <v>DEPARTAMENTO DE CORRESPONDENCIA Y ARCHIVO</v>
      </c>
      <c r="H336" s="65" t="str">
        <f>_xlfn.XLOOKUP(TJUL22[[#This Row],[CODIGO]],Tabla5[codigo],Tabla5[SEGÚN JULIO],_xlfn.XLOOKUP(TJUL22[[#This Row],[cargo]],Tabla19[CARGO],Tabla19[CATEGORIA]))</f>
        <v>FIJO</v>
      </c>
      <c r="I336" s="43">
        <v>26250</v>
      </c>
      <c r="J336" s="44">
        <v>0</v>
      </c>
      <c r="K336" s="43">
        <v>798</v>
      </c>
      <c r="L336" s="43">
        <v>753.38</v>
      </c>
      <c r="M336" s="43">
        <v>16404.149999999998</v>
      </c>
      <c r="N336" s="43">
        <v>8294.4699999999993</v>
      </c>
      <c r="O336" s="65" t="str">
        <f>LEFT(_xlfn.XLOOKUP(TJUL22[[#This Row],[CODIGO]],Tabla5[codigo],Tabla5[Genero]),1)</f>
        <v>M</v>
      </c>
      <c r="P336" s="15" t="str">
        <f>_xlfn.XLOOKUP(TJUL22[[#This Row],[nomdepto]],tdepto[DEPTO],tdepto[CODLUG])</f>
        <v>01.83.00.00.11.01</v>
      </c>
    </row>
    <row r="337" spans="1:16" hidden="1">
      <c r="A337" s="65" t="s">
        <v>3417</v>
      </c>
      <c r="B337" s="65" t="str">
        <f t="shared" si="5"/>
        <v>2.1.1.1.0100113200182</v>
      </c>
      <c r="C337" s="65" t="s">
        <v>3368</v>
      </c>
      <c r="D337" s="65" t="s">
        <v>1440</v>
      </c>
      <c r="E337" s="65" t="s">
        <v>232</v>
      </c>
      <c r="F337" s="65" t="s">
        <v>42</v>
      </c>
      <c r="G337" s="65" t="str">
        <f>_xlfn.XLOOKUP(TJUL22[[#This Row],[CODIGO]],Tabla5[codigo],Tabla5[Lugar Funciones])</f>
        <v>DEPARTAMENTO DE CORRESPONDENCIA Y ARCHIVO</v>
      </c>
      <c r="H337" s="65" t="str">
        <f>_xlfn.XLOOKUP(TJUL22[[#This Row],[CODIGO]],Tabla5[codigo],Tabla5[SEGÚN JULIO],_xlfn.XLOOKUP(TJUL22[[#This Row],[cargo]],Tabla19[CARGO],Tabla19[CATEGORIA]))</f>
        <v>CARRERA ADMINISTRATIVA</v>
      </c>
      <c r="I337" s="43">
        <v>25000</v>
      </c>
      <c r="J337" s="46">
        <v>0</v>
      </c>
      <c r="K337" s="43">
        <v>760</v>
      </c>
      <c r="L337" s="43">
        <v>717.5</v>
      </c>
      <c r="M337" s="43">
        <v>16308.3</v>
      </c>
      <c r="N337" s="43">
        <v>7214.2</v>
      </c>
      <c r="O337" s="65" t="str">
        <f>LEFT(_xlfn.XLOOKUP(TJUL22[[#This Row],[CODIGO]],Tabla5[codigo],Tabla5[Genero]),1)</f>
        <v>M</v>
      </c>
      <c r="P337" s="15" t="str">
        <f>_xlfn.XLOOKUP(TJUL22[[#This Row],[nomdepto]],tdepto[DEPTO],tdepto[CODLUG])</f>
        <v>01.83.00.00.11.01</v>
      </c>
    </row>
    <row r="338" spans="1:16" hidden="1">
      <c r="A338" s="65" t="s">
        <v>3417</v>
      </c>
      <c r="B338" s="65" t="str">
        <f t="shared" si="5"/>
        <v>2.1.1.1.0100116776154</v>
      </c>
      <c r="C338" s="65" t="s">
        <v>3368</v>
      </c>
      <c r="D338" s="65" t="s">
        <v>2272</v>
      </c>
      <c r="E338" s="65" t="s">
        <v>229</v>
      </c>
      <c r="F338" s="65" t="s">
        <v>42</v>
      </c>
      <c r="G338" s="65" t="str">
        <f>_xlfn.XLOOKUP(TJUL22[[#This Row],[CODIGO]],Tabla5[codigo],Tabla5[Lugar Funciones])</f>
        <v>DEPARTAMENTO DE CORRESPONDENCIA Y ARCHIVO</v>
      </c>
      <c r="H338" s="65" t="str">
        <f>_xlfn.XLOOKUP(TJUL22[[#This Row],[CODIGO]],Tabla5[codigo],Tabla5[SEGÚN JULIO],_xlfn.XLOOKUP(TJUL22[[#This Row],[cargo]],Tabla19[CARGO],Tabla19[CATEGORIA]))</f>
        <v>ESTATUTO SIMPLIFICADO</v>
      </c>
      <c r="I338" s="43">
        <v>22050</v>
      </c>
      <c r="J338" s="46">
        <v>0</v>
      </c>
      <c r="K338" s="43">
        <v>670.32</v>
      </c>
      <c r="L338" s="43">
        <v>632.84</v>
      </c>
      <c r="M338" s="43">
        <v>15187.3</v>
      </c>
      <c r="N338" s="43">
        <v>5559.54</v>
      </c>
      <c r="O338" s="65" t="str">
        <f>LEFT(_xlfn.XLOOKUP(TJUL22[[#This Row],[CODIGO]],Tabla5[codigo],Tabla5[Genero]),1)</f>
        <v>M</v>
      </c>
      <c r="P338" s="15" t="str">
        <f>_xlfn.XLOOKUP(TJUL22[[#This Row],[nomdepto]],tdepto[DEPTO],tdepto[CODLUG])</f>
        <v>01.83.00.00.11.01</v>
      </c>
    </row>
    <row r="339" spans="1:16" hidden="1">
      <c r="A339" s="65" t="s">
        <v>3417</v>
      </c>
      <c r="B339" s="65" t="str">
        <f t="shared" si="5"/>
        <v>2.1.1.1.0100116379322</v>
      </c>
      <c r="C339" s="65" t="s">
        <v>3368</v>
      </c>
      <c r="D339" s="65" t="s">
        <v>2468</v>
      </c>
      <c r="E339" s="65" t="s">
        <v>233</v>
      </c>
      <c r="F339" s="65" t="s">
        <v>42</v>
      </c>
      <c r="G339" s="65" t="str">
        <f>_xlfn.XLOOKUP(TJUL22[[#This Row],[CODIGO]],Tabla5[codigo],Tabla5[Lugar Funciones])</f>
        <v>DEPARTAMENTO DE CORRESPONDENCIA Y ARCHIVO</v>
      </c>
      <c r="H339" s="65" t="str">
        <f>_xlfn.XLOOKUP(TJUL22[[#This Row],[CODIGO]],Tabla5[codigo],Tabla5[SEGÚN JULIO],_xlfn.XLOOKUP(TJUL22[[#This Row],[cargo]],Tabla19[CARGO],Tabla19[CATEGORIA]))</f>
        <v>ESTATUTO SIMPLIFICADO</v>
      </c>
      <c r="I339" s="43">
        <v>22050</v>
      </c>
      <c r="J339" s="46">
        <v>0</v>
      </c>
      <c r="K339" s="43">
        <v>670.32</v>
      </c>
      <c r="L339" s="43">
        <v>632.84</v>
      </c>
      <c r="M339" s="43">
        <v>13939.51</v>
      </c>
      <c r="N339" s="43">
        <v>6807.33</v>
      </c>
      <c r="O339" s="65" t="str">
        <f>LEFT(_xlfn.XLOOKUP(TJUL22[[#This Row],[CODIGO]],Tabla5[codigo],Tabla5[Genero]),1)</f>
        <v>M</v>
      </c>
      <c r="P339" s="15" t="str">
        <f>_xlfn.XLOOKUP(TJUL22[[#This Row],[nomdepto]],tdepto[DEPTO],tdepto[CODLUG])</f>
        <v>01.83.00.00.11.01</v>
      </c>
    </row>
    <row r="340" spans="1:16">
      <c r="A340" s="65" t="s">
        <v>3451</v>
      </c>
      <c r="B340" s="65" t="str">
        <f t="shared" si="5"/>
        <v>2.1.1.2.0804100156878</v>
      </c>
      <c r="C340" s="65" t="s">
        <v>3367</v>
      </c>
      <c r="D340" s="65" t="s">
        <v>3019</v>
      </c>
      <c r="E340" s="65" t="s">
        <v>3455</v>
      </c>
      <c r="F340" s="65" t="s">
        <v>136</v>
      </c>
      <c r="G340" s="65" t="str">
        <f>_xlfn.XLOOKUP(TJUL22[[#This Row],[CODIGO]],Tabla5[codigo],Tabla5[Lugar Funciones])</f>
        <v>DEPARTAMENTO DE SERVICIOS GENERALES</v>
      </c>
      <c r="H340" s="65" t="str">
        <f>_xlfn.XLOOKUP(TJUL22[[#This Row],[CODIGO]],Tabla5[codigo],Tabla5[SEGÚN JULIO],_xlfn.XLOOKUP(TJUL22[[#This Row],[cargo]],Tabla19[CARGO],Tabla19[CATEGORIA]))</f>
        <v>EMPLEADOS TEMPORALES</v>
      </c>
      <c r="I340" s="43">
        <v>110000</v>
      </c>
      <c r="J340" s="45">
        <v>14457.62</v>
      </c>
      <c r="K340" s="43">
        <v>3344</v>
      </c>
      <c r="L340" s="43">
        <v>3157</v>
      </c>
      <c r="M340" s="43">
        <v>24.999999999998181</v>
      </c>
      <c r="N340" s="43">
        <v>89016.38</v>
      </c>
      <c r="O340" s="65" t="str">
        <f>LEFT(_xlfn.XLOOKUP(TJUL22[[#This Row],[CODIGO]],Tabla5[codigo],Tabla5[Genero]),1)</f>
        <v>F</v>
      </c>
      <c r="P340" s="15" t="str">
        <f>_xlfn.XLOOKUP(TJUL22[[#This Row],[nomdepto]],tdepto[DEPTO],tdepto[CODLUG])</f>
        <v>01.83.00.00.11.02</v>
      </c>
    </row>
    <row r="341" spans="1:16" hidden="1">
      <c r="A341" s="65" t="s">
        <v>3417</v>
      </c>
      <c r="B341" s="65" t="str">
        <f t="shared" si="5"/>
        <v>2.1.1.1.0100113598015</v>
      </c>
      <c r="C341" s="65" t="s">
        <v>3368</v>
      </c>
      <c r="D341" s="65" t="s">
        <v>2444</v>
      </c>
      <c r="E341" s="65" t="s">
        <v>1269</v>
      </c>
      <c r="F341" s="65" t="s">
        <v>124</v>
      </c>
      <c r="G341" s="65" t="str">
        <f>_xlfn.XLOOKUP(TJUL22[[#This Row],[CODIGO]],Tabla5[codigo],Tabla5[Lugar Funciones])</f>
        <v>DEPARTAMENTO DE SERVICIOS GENERALES</v>
      </c>
      <c r="H341" s="65" t="str">
        <f>_xlfn.XLOOKUP(TJUL22[[#This Row],[CODIGO]],Tabla5[codigo],Tabla5[SEGÚN JULIO],_xlfn.XLOOKUP(TJUL22[[#This Row],[cargo]],Tabla19[CARGO],Tabla19[CATEGORIA]))</f>
        <v>ESTATUTO SIMPLIFICADO</v>
      </c>
      <c r="I341" s="43">
        <v>35000</v>
      </c>
      <c r="J341" s="44">
        <v>0</v>
      </c>
      <c r="K341" s="43">
        <v>1064</v>
      </c>
      <c r="L341" s="43">
        <v>1004.5</v>
      </c>
      <c r="M341" s="43">
        <v>11424.11</v>
      </c>
      <c r="N341" s="43">
        <v>21507.39</v>
      </c>
      <c r="O341" s="65" t="str">
        <f>LEFT(_xlfn.XLOOKUP(TJUL22[[#This Row],[CODIGO]],Tabla5[codigo],Tabla5[Genero]),1)</f>
        <v>M</v>
      </c>
      <c r="P341" s="15" t="str">
        <f>_xlfn.XLOOKUP(TJUL22[[#This Row],[nomdepto]],tdepto[DEPTO],tdepto[CODLUG])</f>
        <v>01.83.00.00.11.02</v>
      </c>
    </row>
    <row r="342" spans="1:16" hidden="1">
      <c r="A342" s="65" t="s">
        <v>3417</v>
      </c>
      <c r="B342" s="65" t="str">
        <f t="shared" si="5"/>
        <v>2.1.1.1.0100118176171</v>
      </c>
      <c r="C342" s="65" t="s">
        <v>3368</v>
      </c>
      <c r="D342" s="65" t="s">
        <v>2373</v>
      </c>
      <c r="E342" s="65" t="s">
        <v>1272</v>
      </c>
      <c r="F342" s="65" t="s">
        <v>179</v>
      </c>
      <c r="G342" s="65" t="str">
        <f>_xlfn.XLOOKUP(TJUL22[[#This Row],[CODIGO]],Tabla5[codigo],Tabla5[Lugar Funciones])</f>
        <v>DEPARTAMENTO DE SERVICIOS GENERALES</v>
      </c>
      <c r="H342" s="65" t="str">
        <f>_xlfn.XLOOKUP(TJUL22[[#This Row],[CODIGO]],Tabla5[codigo],Tabla5[SEGÚN JULIO],_xlfn.XLOOKUP(TJUL22[[#This Row],[cargo]],Tabla19[CARGO],Tabla19[CATEGORIA]))</f>
        <v>ESTATUTO SIMPLIFICADO</v>
      </c>
      <c r="I342" s="43">
        <v>31600</v>
      </c>
      <c r="J342" s="44">
        <v>0</v>
      </c>
      <c r="K342" s="43">
        <v>960.64</v>
      </c>
      <c r="L342" s="43">
        <v>906.92</v>
      </c>
      <c r="M342" s="43">
        <v>25</v>
      </c>
      <c r="N342" s="43">
        <v>29707.439999999999</v>
      </c>
      <c r="O342" s="65" t="str">
        <f>LEFT(_xlfn.XLOOKUP(TJUL22[[#This Row],[CODIGO]],Tabla5[codigo],Tabla5[Genero]),1)</f>
        <v>F</v>
      </c>
      <c r="P342" s="15" t="str">
        <f>_xlfn.XLOOKUP(TJUL22[[#This Row],[nomdepto]],tdepto[DEPTO],tdepto[CODLUG])</f>
        <v>01.83.00.00.11.02</v>
      </c>
    </row>
    <row r="343" spans="1:16" hidden="1">
      <c r="A343" s="65" t="s">
        <v>3417</v>
      </c>
      <c r="B343" s="65" t="str">
        <f t="shared" si="5"/>
        <v>2.1.1.1.0100101075976</v>
      </c>
      <c r="C343" s="65" t="s">
        <v>3368</v>
      </c>
      <c r="D343" s="65" t="s">
        <v>2233</v>
      </c>
      <c r="E343" s="65" t="s">
        <v>751</v>
      </c>
      <c r="F343" s="65" t="s">
        <v>139</v>
      </c>
      <c r="G343" s="65" t="str">
        <f>_xlfn.XLOOKUP(TJUL22[[#This Row],[CODIGO]],Tabla5[codigo],Tabla5[Lugar Funciones])</f>
        <v>DEPARTAMENTO DE SERVICIOS GENERALES</v>
      </c>
      <c r="H343" s="65" t="str">
        <f>_xlfn.XLOOKUP(TJUL22[[#This Row],[CODIGO]],Tabla5[codigo],Tabla5[SEGÚN JULIO],_xlfn.XLOOKUP(TJUL22[[#This Row],[cargo]],Tabla19[CARGO],Tabla19[CATEGORIA]))</f>
        <v>ESTATUTO SIMPLIFICADO</v>
      </c>
      <c r="I343" s="43">
        <v>30000</v>
      </c>
      <c r="J343" s="46">
        <v>0</v>
      </c>
      <c r="K343" s="43">
        <v>912</v>
      </c>
      <c r="L343" s="43">
        <v>861</v>
      </c>
      <c r="M343" s="43">
        <v>15747.259999999998</v>
      </c>
      <c r="N343" s="43">
        <v>12479.74</v>
      </c>
      <c r="O343" s="65" t="str">
        <f>LEFT(_xlfn.XLOOKUP(TJUL22[[#This Row],[CODIGO]],Tabla5[codigo],Tabla5[Genero]),1)</f>
        <v>M</v>
      </c>
      <c r="P343" s="15" t="str">
        <f>_xlfn.XLOOKUP(TJUL22[[#This Row],[nomdepto]],tdepto[DEPTO],tdepto[CODLUG])</f>
        <v>01.83.00.00.11.02</v>
      </c>
    </row>
    <row r="344" spans="1:16" hidden="1">
      <c r="A344" s="65" t="s">
        <v>3417</v>
      </c>
      <c r="B344" s="65" t="str">
        <f t="shared" si="5"/>
        <v>2.1.1.1.0100100250018</v>
      </c>
      <c r="C344" s="65" t="s">
        <v>3368</v>
      </c>
      <c r="D344" s="65" t="s">
        <v>2317</v>
      </c>
      <c r="E344" s="65" t="s">
        <v>1803</v>
      </c>
      <c r="F344" s="65" t="s">
        <v>30</v>
      </c>
      <c r="G344" s="65" t="str">
        <f>_xlfn.XLOOKUP(TJUL22[[#This Row],[CODIGO]],Tabla5[codigo],Tabla5[Lugar Funciones])</f>
        <v>DEPARTAMENTO DE SERVICIOS GENERALES</v>
      </c>
      <c r="H344" s="65" t="str">
        <f>_xlfn.XLOOKUP(TJUL22[[#This Row],[CODIGO]],Tabla5[codigo],Tabla5[SEGÚN JULIO],_xlfn.XLOOKUP(TJUL22[[#This Row],[cargo]],Tabla19[CARGO],Tabla19[CATEGORIA]))</f>
        <v>ESTATUTO SIMPLIFICADO</v>
      </c>
      <c r="I344" s="43">
        <v>30000</v>
      </c>
      <c r="J344" s="44">
        <v>0</v>
      </c>
      <c r="K344" s="43">
        <v>912</v>
      </c>
      <c r="L344" s="43">
        <v>861</v>
      </c>
      <c r="M344" s="43">
        <v>25</v>
      </c>
      <c r="N344" s="43">
        <v>28202</v>
      </c>
      <c r="O344" s="65" t="str">
        <f>LEFT(_xlfn.XLOOKUP(TJUL22[[#This Row],[CODIGO]],Tabla5[codigo],Tabla5[Genero]),1)</f>
        <v>M</v>
      </c>
      <c r="P344" s="15" t="str">
        <f>_xlfn.XLOOKUP(TJUL22[[#This Row],[nomdepto]],tdepto[DEPTO],tdepto[CODLUG])</f>
        <v>01.83.00.00.11.02</v>
      </c>
    </row>
    <row r="345" spans="1:16" hidden="1">
      <c r="A345" s="65" t="s">
        <v>3417</v>
      </c>
      <c r="B345" s="65" t="str">
        <f t="shared" si="5"/>
        <v>2.1.1.1.0140211165937</v>
      </c>
      <c r="C345" s="65" t="s">
        <v>3368</v>
      </c>
      <c r="D345" s="65" t="s">
        <v>2250</v>
      </c>
      <c r="E345" s="65" t="s">
        <v>1276</v>
      </c>
      <c r="F345" s="65" t="s">
        <v>10</v>
      </c>
      <c r="G345" s="65" t="str">
        <f>_xlfn.XLOOKUP(TJUL22[[#This Row],[CODIGO]],Tabla5[codigo],Tabla5[Lugar Funciones])</f>
        <v>DEPARTAMENTO DE SERVICIOS GENERALES</v>
      </c>
      <c r="H345" s="65" t="str">
        <f>_xlfn.XLOOKUP(TJUL22[[#This Row],[CODIGO]],Tabla5[codigo],Tabla5[SEGÚN JULIO],_xlfn.XLOOKUP(TJUL22[[#This Row],[cargo]],Tabla19[CARGO],Tabla19[CATEGORIA]))</f>
        <v>ESTATUTO SIMPLIFICADO</v>
      </c>
      <c r="I345" s="43">
        <v>24000</v>
      </c>
      <c r="J345" s="44">
        <v>0</v>
      </c>
      <c r="K345" s="43">
        <v>729.6</v>
      </c>
      <c r="L345" s="43">
        <v>688.8</v>
      </c>
      <c r="M345" s="43">
        <v>6718.4999999999991</v>
      </c>
      <c r="N345" s="43">
        <v>15863.1</v>
      </c>
      <c r="O345" s="65" t="str">
        <f>LEFT(_xlfn.XLOOKUP(TJUL22[[#This Row],[CODIGO]],Tabla5[codigo],Tabla5[Genero]),1)</f>
        <v>F</v>
      </c>
      <c r="P345" s="15" t="str">
        <f>_xlfn.XLOOKUP(TJUL22[[#This Row],[nomdepto]],tdepto[DEPTO],tdepto[CODLUG])</f>
        <v>01.83.00.00.11.02</v>
      </c>
    </row>
    <row r="346" spans="1:16" hidden="1">
      <c r="A346" s="65" t="s">
        <v>3417</v>
      </c>
      <c r="B346" s="65" t="str">
        <f t="shared" si="5"/>
        <v>2.1.1.1.0100114360027</v>
      </c>
      <c r="C346" s="65" t="s">
        <v>3368</v>
      </c>
      <c r="D346" s="65" t="s">
        <v>2234</v>
      </c>
      <c r="E346" s="65" t="s">
        <v>1663</v>
      </c>
      <c r="F346" s="65" t="s">
        <v>27</v>
      </c>
      <c r="G346" s="65" t="str">
        <f>_xlfn.XLOOKUP(TJUL22[[#This Row],[CODIGO]],Tabla5[codigo],Tabla5[Lugar Funciones])</f>
        <v>DEPARTAMENTO DE SERVICIOS GENERALES</v>
      </c>
      <c r="H346" s="65" t="str">
        <f>_xlfn.XLOOKUP(TJUL22[[#This Row],[CODIGO]],Tabla5[codigo],Tabla5[SEGÚN JULIO],_xlfn.XLOOKUP(TJUL22[[#This Row],[cargo]],Tabla19[CARGO],Tabla19[CATEGORIA]))</f>
        <v>ESTATUTO SIMPLIFICADO</v>
      </c>
      <c r="I346" s="43">
        <v>16500</v>
      </c>
      <c r="J346" s="46">
        <v>0</v>
      </c>
      <c r="K346" s="43">
        <v>501.6</v>
      </c>
      <c r="L346" s="43">
        <v>473.55</v>
      </c>
      <c r="M346" s="43">
        <v>24.999999999999886</v>
      </c>
      <c r="N346" s="43">
        <v>15499.85</v>
      </c>
      <c r="O346" s="65" t="str">
        <f>LEFT(_xlfn.XLOOKUP(TJUL22[[#This Row],[CODIGO]],Tabla5[codigo],Tabla5[Genero]),1)</f>
        <v>M</v>
      </c>
      <c r="P346" s="15" t="str">
        <f>_xlfn.XLOOKUP(TJUL22[[#This Row],[nomdepto]],tdepto[DEPTO],tdepto[CODLUG])</f>
        <v>01.83.00.00.11.02</v>
      </c>
    </row>
    <row r="347" spans="1:16" hidden="1">
      <c r="A347" s="65" t="s">
        <v>3417</v>
      </c>
      <c r="B347" s="65" t="str">
        <f t="shared" si="5"/>
        <v>2.1.1.1.0113600169133</v>
      </c>
      <c r="C347" s="65" t="s">
        <v>3368</v>
      </c>
      <c r="D347" s="65" t="s">
        <v>2228</v>
      </c>
      <c r="E347" s="65" t="s">
        <v>1662</v>
      </c>
      <c r="F347" s="65" t="s">
        <v>8</v>
      </c>
      <c r="G347" s="65" t="str">
        <f>_xlfn.XLOOKUP(TJUL22[[#This Row],[CODIGO]],Tabla5[codigo],Tabla5[Lugar Funciones])</f>
        <v>DEPARTAMENTO DE SERVICIOS GENERALES</v>
      </c>
      <c r="H347" s="65" t="str">
        <f>_xlfn.XLOOKUP(TJUL22[[#This Row],[CODIGO]],Tabla5[codigo],Tabla5[SEGÚN JULIO],_xlfn.XLOOKUP(TJUL22[[#This Row],[cargo]],Tabla19[CARGO],Tabla19[CATEGORIA]))</f>
        <v>ESTATUTO SIMPLIFICADO</v>
      </c>
      <c r="I347" s="43">
        <v>16000</v>
      </c>
      <c r="J347" s="46">
        <v>0</v>
      </c>
      <c r="K347" s="43">
        <v>486.4</v>
      </c>
      <c r="L347" s="43">
        <v>459.2</v>
      </c>
      <c r="M347" s="43">
        <v>3071</v>
      </c>
      <c r="N347" s="43">
        <v>11983.4</v>
      </c>
      <c r="O347" s="65" t="str">
        <f>LEFT(_xlfn.XLOOKUP(TJUL22[[#This Row],[CODIGO]],Tabla5[codigo],Tabla5[Genero]),1)</f>
        <v>M</v>
      </c>
      <c r="P347" s="15" t="str">
        <f>_xlfn.XLOOKUP(TJUL22[[#This Row],[nomdepto]],tdepto[DEPTO],tdepto[CODLUG])</f>
        <v>01.83.00.00.11.02</v>
      </c>
    </row>
    <row r="348" spans="1:16" hidden="1">
      <c r="A348" s="65" t="s">
        <v>3417</v>
      </c>
      <c r="B348" s="65" t="str">
        <f t="shared" si="5"/>
        <v>2.1.1.1.0140223340577</v>
      </c>
      <c r="C348" s="65" t="s">
        <v>3368</v>
      </c>
      <c r="D348" s="65" t="s">
        <v>2398</v>
      </c>
      <c r="E348" s="65" t="s">
        <v>1671</v>
      </c>
      <c r="F348" s="65" t="s">
        <v>8</v>
      </c>
      <c r="G348" s="65" t="str">
        <f>_xlfn.XLOOKUP(TJUL22[[#This Row],[CODIGO]],Tabla5[codigo],Tabla5[Lugar Funciones])</f>
        <v>DEPARTAMENTO DE SERVICIOS GENERALES</v>
      </c>
      <c r="H348" s="65" t="str">
        <f>_xlfn.XLOOKUP(TJUL22[[#This Row],[CODIGO]],Tabla5[codigo],Tabla5[SEGÚN JULIO],_xlfn.XLOOKUP(TJUL22[[#This Row],[cargo]],Tabla19[CARGO],Tabla19[CATEGORIA]))</f>
        <v>ESTATUTO SIMPLIFICADO</v>
      </c>
      <c r="I348" s="43">
        <v>16000</v>
      </c>
      <c r="J348" s="46">
        <v>0</v>
      </c>
      <c r="K348" s="43">
        <v>486.4</v>
      </c>
      <c r="L348" s="43">
        <v>459.2</v>
      </c>
      <c r="M348" s="43">
        <v>5071.0000000000009</v>
      </c>
      <c r="N348" s="43">
        <v>9983.4</v>
      </c>
      <c r="O348" s="65" t="str">
        <f>LEFT(_xlfn.XLOOKUP(TJUL22[[#This Row],[CODIGO]],Tabla5[codigo],Tabla5[Genero]),1)</f>
        <v>M</v>
      </c>
      <c r="P348" s="15" t="str">
        <f>_xlfn.XLOOKUP(TJUL22[[#This Row],[nomdepto]],tdepto[DEPTO],tdepto[CODLUG])</f>
        <v>01.83.00.00.11.02</v>
      </c>
    </row>
    <row r="349" spans="1:16" hidden="1">
      <c r="A349" s="65" t="s">
        <v>3417</v>
      </c>
      <c r="B349" s="65" t="str">
        <f t="shared" si="5"/>
        <v>2.1.1.1.0100119444156</v>
      </c>
      <c r="C349" s="65" t="s">
        <v>3368</v>
      </c>
      <c r="D349" s="65" t="s">
        <v>2466</v>
      </c>
      <c r="E349" s="65" t="s">
        <v>1672</v>
      </c>
      <c r="F349" s="65" t="s">
        <v>497</v>
      </c>
      <c r="G349" s="65" t="str">
        <f>_xlfn.XLOOKUP(TJUL22[[#This Row],[CODIGO]],Tabla5[codigo],Tabla5[Lugar Funciones])</f>
        <v>DEPARTAMENTO DE SERVICIOS GENERALES</v>
      </c>
      <c r="H349" s="65" t="str">
        <f>_xlfn.XLOOKUP(TJUL22[[#This Row],[CODIGO]],Tabla5[codigo],Tabla5[SEGÚN JULIO],_xlfn.XLOOKUP(TJUL22[[#This Row],[cargo]],Tabla19[CARGO],Tabla19[CATEGORIA]))</f>
        <v>ESTATUTO SIMPLIFICADO</v>
      </c>
      <c r="I349" s="43">
        <v>15000</v>
      </c>
      <c r="J349" s="46">
        <v>0</v>
      </c>
      <c r="K349" s="43">
        <v>456</v>
      </c>
      <c r="L349" s="43">
        <v>430.5</v>
      </c>
      <c r="M349" s="43">
        <v>25</v>
      </c>
      <c r="N349" s="43">
        <v>14088.5</v>
      </c>
      <c r="O349" s="65" t="str">
        <f>LEFT(_xlfn.XLOOKUP(TJUL22[[#This Row],[CODIGO]],Tabla5[codigo],Tabla5[Genero]),1)</f>
        <v>M</v>
      </c>
      <c r="P349" s="15" t="str">
        <f>_xlfn.XLOOKUP(TJUL22[[#This Row],[nomdepto]],tdepto[DEPTO],tdepto[CODLUG])</f>
        <v>01.83.00.00.11.02</v>
      </c>
    </row>
    <row r="350" spans="1:16">
      <c r="A350" s="65" t="s">
        <v>3451</v>
      </c>
      <c r="B350" s="65" t="str">
        <f t="shared" si="5"/>
        <v>2.1.1.2.0822300220278</v>
      </c>
      <c r="C350" s="65" t="s">
        <v>3367</v>
      </c>
      <c r="D350" s="65" t="s">
        <v>3091</v>
      </c>
      <c r="E350" s="65" t="s">
        <v>3090</v>
      </c>
      <c r="F350" s="65" t="s">
        <v>136</v>
      </c>
      <c r="G350" s="65" t="str">
        <f>_xlfn.XLOOKUP(TJUL22[[#This Row],[CODIGO]],Tabla5[codigo],Tabla5[Lugar Funciones])</f>
        <v>DIVISION DE TRANSPORTE</v>
      </c>
      <c r="H350" s="65" t="str">
        <f>_xlfn.XLOOKUP(TJUL22[[#This Row],[CODIGO]],Tabla5[codigo],Tabla5[SEGÚN JULIO],_xlfn.XLOOKUP(TJUL22[[#This Row],[cargo]],Tabla19[CARGO],Tabla19[CATEGORIA]))</f>
        <v>EMPLEADOS TEMPORALES</v>
      </c>
      <c r="I350" s="43">
        <v>80000</v>
      </c>
      <c r="J350" s="45">
        <v>7400.87</v>
      </c>
      <c r="K350" s="43">
        <v>2432</v>
      </c>
      <c r="L350" s="43">
        <v>2296</v>
      </c>
      <c r="M350" s="43">
        <v>25.000000000000909</v>
      </c>
      <c r="N350" s="43">
        <v>67846.13</v>
      </c>
      <c r="O350" s="65" t="str">
        <f>LEFT(_xlfn.XLOOKUP(TJUL22[[#This Row],[CODIGO]],Tabla5[codigo],Tabla5[Genero]),1)</f>
        <v>M</v>
      </c>
      <c r="P350" s="15" t="str">
        <f>_xlfn.XLOOKUP(TJUL22[[#This Row],[nomdepto]],tdepto[DEPTO],tdepto[CODLUG])</f>
        <v>01.83.00.00.11.02.01</v>
      </c>
    </row>
    <row r="351" spans="1:16" hidden="1">
      <c r="A351" s="65" t="s">
        <v>3417</v>
      </c>
      <c r="B351" s="65" t="str">
        <f t="shared" si="5"/>
        <v>2.1.1.1.0100101720183</v>
      </c>
      <c r="C351" s="65" t="s">
        <v>3368</v>
      </c>
      <c r="D351" s="65" t="s">
        <v>1405</v>
      </c>
      <c r="E351" s="65" t="s">
        <v>753</v>
      </c>
      <c r="F351" s="65" t="s">
        <v>754</v>
      </c>
      <c r="G351" s="65" t="str">
        <f>_xlfn.XLOOKUP(TJUL22[[#This Row],[CODIGO]],Tabla5[codigo],Tabla5[Lugar Funciones])</f>
        <v>DIVISION DE TRANSPORTE</v>
      </c>
      <c r="H351" s="65" t="str">
        <f>_xlfn.XLOOKUP(TJUL22[[#This Row],[CODIGO]],Tabla5[codigo],Tabla5[SEGÚN JULIO],_xlfn.XLOOKUP(TJUL22[[#This Row],[cargo]],Tabla19[CARGO],Tabla19[CATEGORIA]))</f>
        <v>CARRERA ADMINISTRATIVA</v>
      </c>
      <c r="I351" s="43">
        <v>50000</v>
      </c>
      <c r="J351" s="45">
        <v>1854</v>
      </c>
      <c r="K351" s="43">
        <v>1520</v>
      </c>
      <c r="L351" s="43">
        <v>1435</v>
      </c>
      <c r="M351" s="43">
        <v>5105</v>
      </c>
      <c r="N351" s="43">
        <v>40086</v>
      </c>
      <c r="O351" s="65" t="str">
        <f>LEFT(_xlfn.XLOOKUP(TJUL22[[#This Row],[CODIGO]],Tabla5[codigo],Tabla5[Genero]),1)</f>
        <v>M</v>
      </c>
      <c r="P351" s="15" t="str">
        <f>_xlfn.XLOOKUP(TJUL22[[#This Row],[nomdepto]],tdepto[DEPTO],tdepto[CODLUG])</f>
        <v>01.83.00.00.11.02.01</v>
      </c>
    </row>
    <row r="352" spans="1:16" hidden="1">
      <c r="A352" s="65" t="s">
        <v>3417</v>
      </c>
      <c r="B352" s="65" t="str">
        <f t="shared" si="5"/>
        <v>2.1.1.1.0102200073381</v>
      </c>
      <c r="C352" s="65" t="s">
        <v>3368</v>
      </c>
      <c r="D352" s="65" t="s">
        <v>2387</v>
      </c>
      <c r="E352" s="65" t="s">
        <v>1133</v>
      </c>
      <c r="F352" s="65" t="s">
        <v>273</v>
      </c>
      <c r="G352" s="65" t="str">
        <f>_xlfn.XLOOKUP(TJUL22[[#This Row],[CODIGO]],Tabla5[codigo],Tabla5[Lugar Funciones])</f>
        <v>DIVISION DE TRANSPORTE</v>
      </c>
      <c r="H352" s="65" t="str">
        <f>_xlfn.XLOOKUP(TJUL22[[#This Row],[CODIGO]],Tabla5[codigo],Tabla5[SEGÚN JULIO],_xlfn.XLOOKUP(TJUL22[[#This Row],[cargo]],Tabla19[CARGO],Tabla19[CATEGORIA]))</f>
        <v>FIJO</v>
      </c>
      <c r="I352" s="43">
        <v>50000</v>
      </c>
      <c r="J352" s="43">
        <v>1651.48</v>
      </c>
      <c r="K352" s="43">
        <v>1520</v>
      </c>
      <c r="L352" s="43">
        <v>1435</v>
      </c>
      <c r="M352" s="43">
        <v>2975.1200000000003</v>
      </c>
      <c r="N352" s="43">
        <v>42418.400000000001</v>
      </c>
      <c r="O352" s="65" t="str">
        <f>LEFT(_xlfn.XLOOKUP(TJUL22[[#This Row],[CODIGO]],Tabla5[codigo],Tabla5[Genero]),1)</f>
        <v>M</v>
      </c>
      <c r="P352" s="15" t="str">
        <f>_xlfn.XLOOKUP(TJUL22[[#This Row],[nomdepto]],tdepto[DEPTO],tdepto[CODLUG])</f>
        <v>01.83.00.00.11.02.01</v>
      </c>
    </row>
    <row r="353" spans="1:16" hidden="1">
      <c r="A353" s="65" t="s">
        <v>3417</v>
      </c>
      <c r="B353" s="65" t="str">
        <f t="shared" si="5"/>
        <v>2.1.1.1.0100119221729</v>
      </c>
      <c r="C353" s="65" t="s">
        <v>3368</v>
      </c>
      <c r="D353" s="65" t="s">
        <v>2435</v>
      </c>
      <c r="E353" s="65" t="s">
        <v>758</v>
      </c>
      <c r="F353" s="65" t="s">
        <v>10</v>
      </c>
      <c r="G353" s="65" t="str">
        <f>_xlfn.XLOOKUP(TJUL22[[#This Row],[CODIGO]],Tabla5[codigo],Tabla5[Lugar Funciones])</f>
        <v>DIVISION DE TRANSPORTE</v>
      </c>
      <c r="H353" s="65" t="str">
        <f>_xlfn.XLOOKUP(TJUL22[[#This Row],[CODIGO]],Tabla5[codigo],Tabla5[SEGÚN JULIO],_xlfn.XLOOKUP(TJUL22[[#This Row],[cargo]],Tabla19[CARGO],Tabla19[CATEGORIA]))</f>
        <v>ESTATUTO SIMPLIFICADO</v>
      </c>
      <c r="I353" s="43">
        <v>35000</v>
      </c>
      <c r="J353" s="46">
        <v>0</v>
      </c>
      <c r="K353" s="43">
        <v>1064</v>
      </c>
      <c r="L353" s="43">
        <v>1004.5</v>
      </c>
      <c r="M353" s="43">
        <v>22806.47</v>
      </c>
      <c r="N353" s="43">
        <v>10125.030000000001</v>
      </c>
      <c r="O353" s="65" t="str">
        <f>LEFT(_xlfn.XLOOKUP(TJUL22[[#This Row],[CODIGO]],Tabla5[codigo],Tabla5[Genero]),1)</f>
        <v>F</v>
      </c>
      <c r="P353" s="15" t="str">
        <f>_xlfn.XLOOKUP(TJUL22[[#This Row],[nomdepto]],tdepto[DEPTO],tdepto[CODLUG])</f>
        <v>01.83.00.00.11.02.01</v>
      </c>
    </row>
    <row r="354" spans="1:16" hidden="1">
      <c r="A354" s="65" t="s">
        <v>3417</v>
      </c>
      <c r="B354" s="65" t="str">
        <f t="shared" si="5"/>
        <v>2.1.1.1.0100109112318</v>
      </c>
      <c r="C354" s="65" t="s">
        <v>3368</v>
      </c>
      <c r="D354" s="65" t="s">
        <v>1370</v>
      </c>
      <c r="E354" s="65" t="s">
        <v>749</v>
      </c>
      <c r="F354" s="65" t="s">
        <v>750</v>
      </c>
      <c r="G354" s="65" t="str">
        <f>_xlfn.XLOOKUP(TJUL22[[#This Row],[CODIGO]],Tabla5[codigo],Tabla5[Lugar Funciones])</f>
        <v>DIVISION DE TRANSPORTE</v>
      </c>
      <c r="H354" s="65" t="str">
        <f>_xlfn.XLOOKUP(TJUL22[[#This Row],[CODIGO]],Tabla5[codigo],Tabla5[SEGÚN JULIO],_xlfn.XLOOKUP(TJUL22[[#This Row],[cargo]],Tabla19[CARGO],Tabla19[CATEGORIA]))</f>
        <v>CARRERA ADMINISTRATIVA</v>
      </c>
      <c r="I354" s="43">
        <v>30000</v>
      </c>
      <c r="J354" s="44">
        <v>0</v>
      </c>
      <c r="K354" s="43">
        <v>912</v>
      </c>
      <c r="L354" s="43">
        <v>861</v>
      </c>
      <c r="M354" s="43">
        <v>375</v>
      </c>
      <c r="N354" s="43">
        <v>27852</v>
      </c>
      <c r="O354" s="65" t="str">
        <f>LEFT(_xlfn.XLOOKUP(TJUL22[[#This Row],[CODIGO]],Tabla5[codigo],Tabla5[Genero]),1)</f>
        <v>M</v>
      </c>
      <c r="P354" s="15" t="str">
        <f>_xlfn.XLOOKUP(TJUL22[[#This Row],[nomdepto]],tdepto[DEPTO],tdepto[CODLUG])</f>
        <v>01.83.00.00.11.02.01</v>
      </c>
    </row>
    <row r="355" spans="1:16" hidden="1">
      <c r="A355" s="65" t="s">
        <v>3417</v>
      </c>
      <c r="B355" s="65" t="str">
        <f t="shared" si="5"/>
        <v>2.1.1.1.0100103106258</v>
      </c>
      <c r="C355" s="65" t="s">
        <v>3368</v>
      </c>
      <c r="D355" s="65" t="s">
        <v>2235</v>
      </c>
      <c r="E355" s="65" t="s">
        <v>752</v>
      </c>
      <c r="F355" s="65" t="s">
        <v>139</v>
      </c>
      <c r="G355" s="65" t="str">
        <f>_xlfn.XLOOKUP(TJUL22[[#This Row],[CODIGO]],Tabla5[codigo],Tabla5[Lugar Funciones])</f>
        <v>DIVISION DE TRANSPORTE</v>
      </c>
      <c r="H355" s="65" t="str">
        <f>_xlfn.XLOOKUP(TJUL22[[#This Row],[CODIGO]],Tabla5[codigo],Tabla5[SEGÚN JULIO],_xlfn.XLOOKUP(TJUL22[[#This Row],[cargo]],Tabla19[CARGO],Tabla19[CATEGORIA]))</f>
        <v>ESTATUTO SIMPLIFICADO</v>
      </c>
      <c r="I355" s="43">
        <v>30000</v>
      </c>
      <c r="J355" s="46">
        <v>0</v>
      </c>
      <c r="K355" s="43">
        <v>912</v>
      </c>
      <c r="L355" s="43">
        <v>861</v>
      </c>
      <c r="M355" s="43">
        <v>13580.71</v>
      </c>
      <c r="N355" s="43">
        <v>14646.29</v>
      </c>
      <c r="O355" s="65" t="str">
        <f>LEFT(_xlfn.XLOOKUP(TJUL22[[#This Row],[CODIGO]],Tabla5[codigo],Tabla5[Genero]),1)</f>
        <v>M</v>
      </c>
      <c r="P355" s="15" t="str">
        <f>_xlfn.XLOOKUP(TJUL22[[#This Row],[nomdepto]],tdepto[DEPTO],tdepto[CODLUG])</f>
        <v>01.83.00.00.11.02.01</v>
      </c>
    </row>
    <row r="356" spans="1:16" hidden="1">
      <c r="A356" s="65" t="s">
        <v>3417</v>
      </c>
      <c r="B356" s="65" t="str">
        <f t="shared" si="5"/>
        <v>2.1.1.1.0100113179808</v>
      </c>
      <c r="C356" s="65" t="s">
        <v>3368</v>
      </c>
      <c r="D356" s="65" t="s">
        <v>2282</v>
      </c>
      <c r="E356" s="65" t="s">
        <v>1095</v>
      </c>
      <c r="F356" s="65" t="s">
        <v>756</v>
      </c>
      <c r="G356" s="65" t="str">
        <f>_xlfn.XLOOKUP(TJUL22[[#This Row],[CODIGO]],Tabla5[codigo],Tabla5[Lugar Funciones])</f>
        <v>DIVISION DE TRANSPORTE</v>
      </c>
      <c r="H356" s="65" t="str">
        <f>_xlfn.XLOOKUP(TJUL22[[#This Row],[CODIGO]],Tabla5[codigo],Tabla5[SEGÚN JULIO],_xlfn.XLOOKUP(TJUL22[[#This Row],[cargo]],Tabla19[CARGO],Tabla19[CATEGORIA]))</f>
        <v>ESTATUTO SIMPLIFICADO</v>
      </c>
      <c r="I356" s="43">
        <v>30000</v>
      </c>
      <c r="J356" s="46">
        <v>0</v>
      </c>
      <c r="K356" s="43">
        <v>912</v>
      </c>
      <c r="L356" s="43">
        <v>861</v>
      </c>
      <c r="M356" s="43">
        <v>25</v>
      </c>
      <c r="N356" s="43">
        <v>28202</v>
      </c>
      <c r="O356" s="65" t="str">
        <f>LEFT(_xlfn.XLOOKUP(TJUL22[[#This Row],[CODIGO]],Tabla5[codigo],Tabla5[Genero]),1)</f>
        <v>M</v>
      </c>
      <c r="P356" s="15" t="str">
        <f>_xlfn.XLOOKUP(TJUL22[[#This Row],[nomdepto]],tdepto[DEPTO],tdepto[CODLUG])</f>
        <v>01.83.00.00.11.02.01</v>
      </c>
    </row>
    <row r="357" spans="1:16" hidden="1">
      <c r="A357" s="65" t="s">
        <v>3417</v>
      </c>
      <c r="B357" s="65" t="str">
        <f t="shared" si="5"/>
        <v>2.1.1.1.0100100215714</v>
      </c>
      <c r="C357" s="65" t="s">
        <v>3368</v>
      </c>
      <c r="D357" s="65" t="s">
        <v>2290</v>
      </c>
      <c r="E357" s="65" t="s">
        <v>1114</v>
      </c>
      <c r="F357" s="65" t="s">
        <v>139</v>
      </c>
      <c r="G357" s="65" t="str">
        <f>_xlfn.XLOOKUP(TJUL22[[#This Row],[CODIGO]],Tabla5[codigo],Tabla5[Lugar Funciones])</f>
        <v>DIVISION DE TRANSPORTE</v>
      </c>
      <c r="H357" s="65" t="str">
        <f>_xlfn.XLOOKUP(TJUL22[[#This Row],[CODIGO]],Tabla5[codigo],Tabla5[SEGÚN JULIO],_xlfn.XLOOKUP(TJUL22[[#This Row],[cargo]],Tabla19[CARGO],Tabla19[CATEGORIA]))</f>
        <v>ESTATUTO SIMPLIFICADO</v>
      </c>
      <c r="I357" s="43">
        <v>30000</v>
      </c>
      <c r="J357" s="46">
        <v>0</v>
      </c>
      <c r="K357" s="43">
        <v>912</v>
      </c>
      <c r="L357" s="43">
        <v>861</v>
      </c>
      <c r="M357" s="43">
        <v>3571</v>
      </c>
      <c r="N357" s="43">
        <v>24656</v>
      </c>
      <c r="O357" s="65" t="str">
        <f>LEFT(_xlfn.XLOOKUP(TJUL22[[#This Row],[CODIGO]],Tabla5[codigo],Tabla5[Genero]),1)</f>
        <v>M</v>
      </c>
      <c r="P357" s="15" t="str">
        <f>_xlfn.XLOOKUP(TJUL22[[#This Row],[nomdepto]],tdepto[DEPTO],tdepto[CODLUG])</f>
        <v>01.83.00.00.11.02.01</v>
      </c>
    </row>
    <row r="358" spans="1:16" hidden="1">
      <c r="A358" s="65" t="s">
        <v>3417</v>
      </c>
      <c r="B358" s="65" t="str">
        <f t="shared" si="5"/>
        <v>2.1.1.1.0100107713745</v>
      </c>
      <c r="C358" s="65" t="s">
        <v>3368</v>
      </c>
      <c r="D358" s="65" t="s">
        <v>2329</v>
      </c>
      <c r="E358" s="65" t="s">
        <v>1810</v>
      </c>
      <c r="F358" s="65" t="s">
        <v>1811</v>
      </c>
      <c r="G358" s="65" t="str">
        <f>_xlfn.XLOOKUP(TJUL22[[#This Row],[CODIGO]],Tabla5[codigo],Tabla5[Lugar Funciones])</f>
        <v>DIVISION DE TRANSPORTE</v>
      </c>
      <c r="H358" s="65" t="str">
        <f>_xlfn.XLOOKUP(TJUL22[[#This Row],[CODIGO]],Tabla5[codigo],Tabla5[SEGÚN JULIO],_xlfn.XLOOKUP(TJUL22[[#This Row],[cargo]],Tabla19[CARGO],Tabla19[CATEGORIA]))</f>
        <v>FIJO</v>
      </c>
      <c r="I358" s="43">
        <v>30000</v>
      </c>
      <c r="J358" s="46">
        <v>0</v>
      </c>
      <c r="K358" s="43">
        <v>912</v>
      </c>
      <c r="L358" s="43">
        <v>861</v>
      </c>
      <c r="M358" s="43">
        <v>8421.1200000000008</v>
      </c>
      <c r="N358" s="43">
        <v>19805.88</v>
      </c>
      <c r="O358" s="65" t="str">
        <f>LEFT(_xlfn.XLOOKUP(TJUL22[[#This Row],[CODIGO]],Tabla5[codigo],Tabla5[Genero]),1)</f>
        <v>M</v>
      </c>
      <c r="P358" s="15" t="str">
        <f>_xlfn.XLOOKUP(TJUL22[[#This Row],[nomdepto]],tdepto[DEPTO],tdepto[CODLUG])</f>
        <v>01.83.00.00.11.02.01</v>
      </c>
    </row>
    <row r="359" spans="1:16" hidden="1">
      <c r="A359" s="65" t="s">
        <v>3417</v>
      </c>
      <c r="B359" s="65" t="str">
        <f t="shared" si="5"/>
        <v>2.1.1.1.0140222502334</v>
      </c>
      <c r="C359" s="65" t="s">
        <v>3368</v>
      </c>
      <c r="D359" s="65" t="s">
        <v>2334</v>
      </c>
      <c r="E359" s="65" t="s">
        <v>1096</v>
      </c>
      <c r="F359" s="65" t="s">
        <v>756</v>
      </c>
      <c r="G359" s="65" t="str">
        <f>_xlfn.XLOOKUP(TJUL22[[#This Row],[CODIGO]],Tabla5[codigo],Tabla5[Lugar Funciones])</f>
        <v>DIVISION DE TRANSPORTE</v>
      </c>
      <c r="H359" s="65" t="str">
        <f>_xlfn.XLOOKUP(TJUL22[[#This Row],[CODIGO]],Tabla5[codigo],Tabla5[SEGÚN JULIO],_xlfn.XLOOKUP(TJUL22[[#This Row],[cargo]],Tabla19[CARGO],Tabla19[CATEGORIA]))</f>
        <v>ESTATUTO SIMPLIFICADO</v>
      </c>
      <c r="I359" s="43">
        <v>30000</v>
      </c>
      <c r="J359" s="44">
        <v>0</v>
      </c>
      <c r="K359" s="43">
        <v>912</v>
      </c>
      <c r="L359" s="43">
        <v>861</v>
      </c>
      <c r="M359" s="43">
        <v>25</v>
      </c>
      <c r="N359" s="43">
        <v>28202</v>
      </c>
      <c r="O359" s="65" t="str">
        <f>LEFT(_xlfn.XLOOKUP(TJUL22[[#This Row],[CODIGO]],Tabla5[codigo],Tabla5[Genero]),1)</f>
        <v>M</v>
      </c>
      <c r="P359" s="15" t="str">
        <f>_xlfn.XLOOKUP(TJUL22[[#This Row],[nomdepto]],tdepto[DEPTO],tdepto[CODLUG])</f>
        <v>01.83.00.00.11.02.01</v>
      </c>
    </row>
    <row r="360" spans="1:16" hidden="1">
      <c r="A360" s="65" t="s">
        <v>3417</v>
      </c>
      <c r="B360" s="65" t="str">
        <f t="shared" si="5"/>
        <v>2.1.1.1.0106800412618</v>
      </c>
      <c r="C360" s="65" t="s">
        <v>3368</v>
      </c>
      <c r="D360" s="65" t="s">
        <v>2363</v>
      </c>
      <c r="E360" s="65" t="s">
        <v>825</v>
      </c>
      <c r="F360" s="65" t="s">
        <v>139</v>
      </c>
      <c r="G360" s="65" t="str">
        <f>_xlfn.XLOOKUP(TJUL22[[#This Row],[CODIGO]],Tabla5[codigo],Tabla5[Lugar Funciones])</f>
        <v>DIVISION DE TRANSPORTE</v>
      </c>
      <c r="H360" s="65" t="str">
        <f>_xlfn.XLOOKUP(TJUL22[[#This Row],[CODIGO]],Tabla5[codigo],Tabla5[SEGÚN JULIO],_xlfn.XLOOKUP(TJUL22[[#This Row],[cargo]],Tabla19[CARGO],Tabla19[CATEGORIA]))</f>
        <v>ESTATUTO SIMPLIFICADO</v>
      </c>
      <c r="I360" s="43">
        <v>30000</v>
      </c>
      <c r="J360" s="46">
        <v>0</v>
      </c>
      <c r="K360" s="43">
        <v>912</v>
      </c>
      <c r="L360" s="43">
        <v>861</v>
      </c>
      <c r="M360" s="43">
        <v>4971</v>
      </c>
      <c r="N360" s="43">
        <v>23256</v>
      </c>
      <c r="O360" s="65" t="str">
        <f>LEFT(_xlfn.XLOOKUP(TJUL22[[#This Row],[CODIGO]],Tabla5[codigo],Tabla5[Genero]),1)</f>
        <v>M</v>
      </c>
      <c r="P360" s="15" t="str">
        <f>_xlfn.XLOOKUP(TJUL22[[#This Row],[nomdepto]],tdepto[DEPTO],tdepto[CODLUG])</f>
        <v>01.83.00.00.11.02.01</v>
      </c>
    </row>
    <row r="361" spans="1:16" hidden="1">
      <c r="A361" s="65" t="s">
        <v>3417</v>
      </c>
      <c r="B361" s="65" t="str">
        <f t="shared" si="5"/>
        <v>2.1.1.1.0100106249873</v>
      </c>
      <c r="C361" s="65" t="s">
        <v>3368</v>
      </c>
      <c r="D361" s="65" t="s">
        <v>1418</v>
      </c>
      <c r="E361" s="65" t="s">
        <v>755</v>
      </c>
      <c r="F361" s="65" t="s">
        <v>756</v>
      </c>
      <c r="G361" s="65" t="str">
        <f>_xlfn.XLOOKUP(TJUL22[[#This Row],[CODIGO]],Tabla5[codigo],Tabla5[Lugar Funciones])</f>
        <v>DIVISION DE TRANSPORTE</v>
      </c>
      <c r="H361" s="65" t="str">
        <f>_xlfn.XLOOKUP(TJUL22[[#This Row],[CODIGO]],Tabla5[codigo],Tabla5[SEGÚN JULIO],_xlfn.XLOOKUP(TJUL22[[#This Row],[cargo]],Tabla19[CARGO],Tabla19[CATEGORIA]))</f>
        <v>CARRERA ADMINISTRATIVA</v>
      </c>
      <c r="I361" s="43">
        <v>30000</v>
      </c>
      <c r="J361" s="46">
        <v>0</v>
      </c>
      <c r="K361" s="43">
        <v>912</v>
      </c>
      <c r="L361" s="43">
        <v>861</v>
      </c>
      <c r="M361" s="43">
        <v>20943.54</v>
      </c>
      <c r="N361" s="43">
        <v>7283.46</v>
      </c>
      <c r="O361" s="65" t="str">
        <f>LEFT(_xlfn.XLOOKUP(TJUL22[[#This Row],[CODIGO]],Tabla5[codigo],Tabla5[Genero]),1)</f>
        <v>M</v>
      </c>
      <c r="P361" s="15" t="str">
        <f>_xlfn.XLOOKUP(TJUL22[[#This Row],[nomdepto]],tdepto[DEPTO],tdepto[CODLUG])</f>
        <v>01.83.00.00.11.02.01</v>
      </c>
    </row>
    <row r="362" spans="1:16" hidden="1">
      <c r="A362" s="65" t="s">
        <v>3417</v>
      </c>
      <c r="B362" s="65" t="str">
        <f t="shared" si="5"/>
        <v>2.1.1.1.0100114108202</v>
      </c>
      <c r="C362" s="65" t="s">
        <v>3368</v>
      </c>
      <c r="D362" s="65" t="s">
        <v>2394</v>
      </c>
      <c r="E362" s="65" t="s">
        <v>757</v>
      </c>
      <c r="F362" s="65" t="s">
        <v>139</v>
      </c>
      <c r="G362" s="65" t="str">
        <f>_xlfn.XLOOKUP(TJUL22[[#This Row],[CODIGO]],Tabla5[codigo],Tabla5[Lugar Funciones])</f>
        <v>DIVISION DE TRANSPORTE</v>
      </c>
      <c r="H362" s="65" t="str">
        <f>_xlfn.XLOOKUP(TJUL22[[#This Row],[CODIGO]],Tabla5[codigo],Tabla5[SEGÚN JULIO],_xlfn.XLOOKUP(TJUL22[[#This Row],[cargo]],Tabla19[CARGO],Tabla19[CATEGORIA]))</f>
        <v>ESTATUTO SIMPLIFICADO</v>
      </c>
      <c r="I362" s="43">
        <v>30000</v>
      </c>
      <c r="J362" s="44">
        <v>0</v>
      </c>
      <c r="K362" s="43">
        <v>912</v>
      </c>
      <c r="L362" s="43">
        <v>861</v>
      </c>
      <c r="M362" s="43">
        <v>19860.060000000001</v>
      </c>
      <c r="N362" s="43">
        <v>8366.94</v>
      </c>
      <c r="O362" s="65" t="str">
        <f>LEFT(_xlfn.XLOOKUP(TJUL22[[#This Row],[CODIGO]],Tabla5[codigo],Tabla5[Genero]),1)</f>
        <v>M</v>
      </c>
      <c r="P362" s="15" t="str">
        <f>_xlfn.XLOOKUP(TJUL22[[#This Row],[nomdepto]],tdepto[DEPTO],tdepto[CODLUG])</f>
        <v>01.83.00.00.11.02.01</v>
      </c>
    </row>
    <row r="363" spans="1:16" hidden="1">
      <c r="A363" s="65" t="s">
        <v>3417</v>
      </c>
      <c r="B363" s="65" t="str">
        <f t="shared" si="5"/>
        <v>2.1.1.1.0100100059005</v>
      </c>
      <c r="C363" s="65" t="s">
        <v>3368</v>
      </c>
      <c r="D363" s="65" t="s">
        <v>2458</v>
      </c>
      <c r="E363" s="65" t="s">
        <v>759</v>
      </c>
      <c r="F363" s="65" t="s">
        <v>139</v>
      </c>
      <c r="G363" s="65" t="str">
        <f>_xlfn.XLOOKUP(TJUL22[[#This Row],[CODIGO]],Tabla5[codigo],Tabla5[Lugar Funciones])</f>
        <v>DIVISION DE TRANSPORTE</v>
      </c>
      <c r="H363" s="65" t="str">
        <f>_xlfn.XLOOKUP(TJUL22[[#This Row],[CODIGO]],Tabla5[codigo],Tabla5[SEGÚN JULIO],_xlfn.XLOOKUP(TJUL22[[#This Row],[cargo]],Tabla19[CARGO],Tabla19[CATEGORIA]))</f>
        <v>ESTATUTO SIMPLIFICADO</v>
      </c>
      <c r="I363" s="43">
        <v>30000</v>
      </c>
      <c r="J363" s="46">
        <v>0</v>
      </c>
      <c r="K363" s="43">
        <v>912</v>
      </c>
      <c r="L363" s="43">
        <v>861</v>
      </c>
      <c r="M363" s="43">
        <v>2871</v>
      </c>
      <c r="N363" s="43">
        <v>25356</v>
      </c>
      <c r="O363" s="65" t="str">
        <f>LEFT(_xlfn.XLOOKUP(TJUL22[[#This Row],[CODIGO]],Tabla5[codigo],Tabla5[Genero]),1)</f>
        <v>M</v>
      </c>
      <c r="P363" s="15" t="str">
        <f>_xlfn.XLOOKUP(TJUL22[[#This Row],[nomdepto]],tdepto[DEPTO],tdepto[CODLUG])</f>
        <v>01.83.00.00.11.02.01</v>
      </c>
    </row>
    <row r="364" spans="1:16" hidden="1">
      <c r="A364" s="65" t="s">
        <v>3417</v>
      </c>
      <c r="B364" s="65" t="str">
        <f t="shared" si="5"/>
        <v>2.1.1.1.0107600153840</v>
      </c>
      <c r="C364" s="65" t="s">
        <v>3368</v>
      </c>
      <c r="D364" s="65" t="s">
        <v>2305</v>
      </c>
      <c r="E364" s="65" t="s">
        <v>2023</v>
      </c>
      <c r="F364" s="65" t="s">
        <v>756</v>
      </c>
      <c r="G364" s="65" t="str">
        <f>_xlfn.XLOOKUP(TJUL22[[#This Row],[CODIGO]],Tabla5[codigo],Tabla5[Lugar Funciones])</f>
        <v>DIVISION DE TRANSPORTE</v>
      </c>
      <c r="H364" s="65" t="str">
        <f>_xlfn.XLOOKUP(TJUL22[[#This Row],[CODIGO]],Tabla5[codigo],Tabla5[SEGÚN JULIO],_xlfn.XLOOKUP(TJUL22[[#This Row],[cargo]],Tabla19[CARGO],Tabla19[CATEGORIA]))</f>
        <v>ESTATUTO SIMPLIFICADO</v>
      </c>
      <c r="I364" s="43">
        <v>25000</v>
      </c>
      <c r="J364" s="46">
        <v>0</v>
      </c>
      <c r="K364" s="43">
        <v>760</v>
      </c>
      <c r="L364" s="43">
        <v>717.5</v>
      </c>
      <c r="M364" s="43">
        <v>5071</v>
      </c>
      <c r="N364" s="43">
        <v>18451.5</v>
      </c>
      <c r="O364" s="65" t="str">
        <f>LEFT(_xlfn.XLOOKUP(TJUL22[[#This Row],[CODIGO]],Tabla5[codigo],Tabla5[Genero]),1)</f>
        <v>M</v>
      </c>
      <c r="P364" s="15" t="str">
        <f>_xlfn.XLOOKUP(TJUL22[[#This Row],[nomdepto]],tdepto[DEPTO],tdepto[CODLUG])</f>
        <v>01.83.00.00.11.02.01</v>
      </c>
    </row>
    <row r="365" spans="1:16" hidden="1">
      <c r="A365" s="65" t="s">
        <v>3417</v>
      </c>
      <c r="B365" s="65" t="str">
        <f t="shared" si="5"/>
        <v>2.1.1.1.0100109973925</v>
      </c>
      <c r="C365" s="65" t="s">
        <v>3368</v>
      </c>
      <c r="D365" s="65" t="s">
        <v>2326</v>
      </c>
      <c r="E365" s="65" t="s">
        <v>2014</v>
      </c>
      <c r="F365" s="65" t="s">
        <v>139</v>
      </c>
      <c r="G365" s="65" t="str">
        <f>_xlfn.XLOOKUP(TJUL22[[#This Row],[CODIGO]],Tabla5[codigo],Tabla5[Lugar Funciones])</f>
        <v>DIVISION DE TRANSPORTE</v>
      </c>
      <c r="H365" s="65" t="str">
        <f>_xlfn.XLOOKUP(TJUL22[[#This Row],[CODIGO]],Tabla5[codigo],Tabla5[SEGÚN JULIO],_xlfn.XLOOKUP(TJUL22[[#This Row],[cargo]],Tabla19[CARGO],Tabla19[CATEGORIA]))</f>
        <v>ESTATUTO SIMPLIFICADO</v>
      </c>
      <c r="I365" s="43">
        <v>24000</v>
      </c>
      <c r="J365" s="46">
        <v>0</v>
      </c>
      <c r="K365" s="43">
        <v>729.6</v>
      </c>
      <c r="L365" s="43">
        <v>688.8</v>
      </c>
      <c r="M365" s="43">
        <v>25.000000000000114</v>
      </c>
      <c r="N365" s="43">
        <v>22556.6</v>
      </c>
      <c r="O365" s="65" t="str">
        <f>LEFT(_xlfn.XLOOKUP(TJUL22[[#This Row],[CODIGO]],Tabla5[codigo],Tabla5[Genero]),1)</f>
        <v>M</v>
      </c>
      <c r="P365" s="15" t="str">
        <f>_xlfn.XLOOKUP(TJUL22[[#This Row],[nomdepto]],tdepto[DEPTO],tdepto[CODLUG])</f>
        <v>01.83.00.00.11.02.01</v>
      </c>
    </row>
    <row r="366" spans="1:16">
      <c r="A366" s="65" t="s">
        <v>3451</v>
      </c>
      <c r="B366" s="65" t="str">
        <f t="shared" si="5"/>
        <v>2.1.1.2.0800118587690</v>
      </c>
      <c r="C366" s="65" t="s">
        <v>3367</v>
      </c>
      <c r="D366" s="65" t="s">
        <v>3046</v>
      </c>
      <c r="E366" s="65" t="s">
        <v>1998</v>
      </c>
      <c r="F366" s="65" t="s">
        <v>136</v>
      </c>
      <c r="G366" s="65" t="str">
        <f>_xlfn.XLOOKUP(TJUL22[[#This Row],[CODIGO]],Tabla5[codigo],Tabla5[Lugar Funciones])</f>
        <v>DIVISION DE MANTENIMIENTO</v>
      </c>
      <c r="H366" s="65" t="str">
        <f>_xlfn.XLOOKUP(TJUL22[[#This Row],[CODIGO]],Tabla5[codigo],Tabla5[SEGÚN JULIO],_xlfn.XLOOKUP(TJUL22[[#This Row],[cargo]],Tabla19[CARGO],Tabla19[CATEGORIA]))</f>
        <v>EMPLEADOS TEMPORALES</v>
      </c>
      <c r="I366" s="43">
        <v>95000</v>
      </c>
      <c r="J366" s="45">
        <v>10929.24</v>
      </c>
      <c r="K366" s="43">
        <v>2888</v>
      </c>
      <c r="L366" s="43">
        <v>2726.5</v>
      </c>
      <c r="M366" s="43">
        <v>25.000000000001819</v>
      </c>
      <c r="N366" s="43">
        <v>78431.259999999995</v>
      </c>
      <c r="O366" s="65" t="str">
        <f>LEFT(_xlfn.XLOOKUP(TJUL22[[#This Row],[CODIGO]],Tabla5[codigo],Tabla5[Genero]),1)</f>
        <v>M</v>
      </c>
      <c r="P366" s="15" t="str">
        <f>_xlfn.XLOOKUP(TJUL22[[#This Row],[nomdepto]],tdepto[DEPTO],tdepto[CODLUG])</f>
        <v>01.83.00.00.11.02.02</v>
      </c>
    </row>
    <row r="367" spans="1:16" hidden="1">
      <c r="A367" s="65" t="s">
        <v>3417</v>
      </c>
      <c r="B367" s="65" t="str">
        <f t="shared" si="5"/>
        <v>2.1.1.1.0100104940093</v>
      </c>
      <c r="C367" s="65" t="s">
        <v>3368</v>
      </c>
      <c r="D367" s="65" t="s">
        <v>2203</v>
      </c>
      <c r="E367" s="65" t="s">
        <v>726</v>
      </c>
      <c r="F367" s="65" t="s">
        <v>30</v>
      </c>
      <c r="G367" s="65" t="str">
        <f>_xlfn.XLOOKUP(TJUL22[[#This Row],[CODIGO]],Tabla5[codigo],Tabla5[Lugar Funciones])</f>
        <v>DIVISION DE MANTENIMIENTO</v>
      </c>
      <c r="H367" s="65" t="str">
        <f>_xlfn.XLOOKUP(TJUL22[[#This Row],[CODIGO]],Tabla5[codigo],Tabla5[SEGÚN JULIO],_xlfn.XLOOKUP(TJUL22[[#This Row],[cargo]],Tabla19[CARGO],Tabla19[CATEGORIA]))</f>
        <v>ESTATUTO SIMPLIFICADO</v>
      </c>
      <c r="I367" s="43">
        <v>45000</v>
      </c>
      <c r="J367" s="45">
        <v>1148.33</v>
      </c>
      <c r="K367" s="43">
        <v>1368</v>
      </c>
      <c r="L367" s="43">
        <v>1291.5</v>
      </c>
      <c r="M367" s="43">
        <v>9526.94</v>
      </c>
      <c r="N367" s="43">
        <v>31665.23</v>
      </c>
      <c r="O367" s="65" t="str">
        <f>LEFT(_xlfn.XLOOKUP(TJUL22[[#This Row],[CODIGO]],Tabla5[codigo],Tabla5[Genero]),1)</f>
        <v>M</v>
      </c>
      <c r="P367" s="15" t="str">
        <f>_xlfn.XLOOKUP(TJUL22[[#This Row],[nomdepto]],tdepto[DEPTO],tdepto[CODLUG])</f>
        <v>01.83.00.00.11.02.02</v>
      </c>
    </row>
    <row r="368" spans="1:16" hidden="1">
      <c r="A368" s="65" t="s">
        <v>3417</v>
      </c>
      <c r="B368" s="65" t="str">
        <f t="shared" si="5"/>
        <v>2.1.1.1.0101200989380</v>
      </c>
      <c r="C368" s="65" t="s">
        <v>3368</v>
      </c>
      <c r="D368" s="65" t="s">
        <v>2265</v>
      </c>
      <c r="E368" s="65" t="s">
        <v>2264</v>
      </c>
      <c r="F368" s="65" t="s">
        <v>124</v>
      </c>
      <c r="G368" s="65" t="str">
        <f>_xlfn.XLOOKUP(TJUL22[[#This Row],[CODIGO]],Tabla5[codigo],Tabla5[Lugar Funciones])</f>
        <v>DIVISION DE MANTENIMIENTO</v>
      </c>
      <c r="H368" s="65" t="str">
        <f>_xlfn.XLOOKUP(TJUL22[[#This Row],[CODIGO]],Tabla5[codigo],Tabla5[SEGÚN JULIO],_xlfn.XLOOKUP(TJUL22[[#This Row],[cargo]],Tabla19[CARGO],Tabla19[CATEGORIA]))</f>
        <v>ESTATUTO SIMPLIFICADO</v>
      </c>
      <c r="I368" s="43">
        <v>36000</v>
      </c>
      <c r="J368" s="46">
        <v>0</v>
      </c>
      <c r="K368" s="43">
        <v>1094.4000000000001</v>
      </c>
      <c r="L368" s="43">
        <v>1033.2</v>
      </c>
      <c r="M368" s="43">
        <v>24.999999999999773</v>
      </c>
      <c r="N368" s="43">
        <v>33847.4</v>
      </c>
      <c r="O368" s="65" t="str">
        <f>LEFT(_xlfn.XLOOKUP(TJUL22[[#This Row],[CODIGO]],Tabla5[codigo],Tabla5[Genero]),1)</f>
        <v>M</v>
      </c>
      <c r="P368" s="15" t="str">
        <f>_xlfn.XLOOKUP(TJUL22[[#This Row],[nomdepto]],tdepto[DEPTO],tdepto[CODLUG])</f>
        <v>01.83.00.00.11.02.02</v>
      </c>
    </row>
    <row r="369" spans="1:16" hidden="1">
      <c r="A369" s="65" t="s">
        <v>3417</v>
      </c>
      <c r="B369" s="65" t="str">
        <f t="shared" si="5"/>
        <v>2.1.1.1.0101100320843</v>
      </c>
      <c r="C369" s="65" t="s">
        <v>3368</v>
      </c>
      <c r="D369" s="65" t="s">
        <v>2286</v>
      </c>
      <c r="E369" s="65" t="s">
        <v>728</v>
      </c>
      <c r="F369" s="65" t="s">
        <v>729</v>
      </c>
      <c r="G369" s="65" t="str">
        <f>_xlfn.XLOOKUP(TJUL22[[#This Row],[CODIGO]],Tabla5[codigo],Tabla5[Lugar Funciones])</f>
        <v>DIVISION DE MANTENIMIENTO</v>
      </c>
      <c r="H369" s="65" t="str">
        <f>_xlfn.XLOOKUP(TJUL22[[#This Row],[CODIGO]],Tabla5[codigo],Tabla5[SEGÚN JULIO],_xlfn.XLOOKUP(TJUL22[[#This Row],[cargo]],Tabla19[CARGO],Tabla19[CATEGORIA]))</f>
        <v>ESTATUTO SIMPLIFICADO</v>
      </c>
      <c r="I369" s="43">
        <v>35000</v>
      </c>
      <c r="J369" s="44">
        <v>0</v>
      </c>
      <c r="K369" s="43">
        <v>1064</v>
      </c>
      <c r="L369" s="43">
        <v>1004.5</v>
      </c>
      <c r="M369" s="43">
        <v>24402.14</v>
      </c>
      <c r="N369" s="43">
        <v>8529.36</v>
      </c>
      <c r="O369" s="65" t="str">
        <f>LEFT(_xlfn.XLOOKUP(TJUL22[[#This Row],[CODIGO]],Tabla5[codigo],Tabla5[Genero]),1)</f>
        <v>M</v>
      </c>
      <c r="P369" s="15" t="str">
        <f>_xlfn.XLOOKUP(TJUL22[[#This Row],[nomdepto]],tdepto[DEPTO],tdepto[CODLUG])</f>
        <v>01.83.00.00.11.02.02</v>
      </c>
    </row>
    <row r="370" spans="1:16" hidden="1">
      <c r="A370" s="65" t="s">
        <v>3417</v>
      </c>
      <c r="B370" s="65" t="str">
        <f t="shared" si="5"/>
        <v>2.1.1.1.0100114790322</v>
      </c>
      <c r="C370" s="65" t="s">
        <v>3368</v>
      </c>
      <c r="D370" s="65" t="s">
        <v>1395</v>
      </c>
      <c r="E370" s="65" t="s">
        <v>730</v>
      </c>
      <c r="F370" s="65" t="s">
        <v>445</v>
      </c>
      <c r="G370" s="65" t="str">
        <f>_xlfn.XLOOKUP(TJUL22[[#This Row],[CODIGO]],Tabla5[codigo],Tabla5[Lugar Funciones])</f>
        <v>DIVISION DE MANTENIMIENTO</v>
      </c>
      <c r="H370" s="65" t="str">
        <f>_xlfn.XLOOKUP(TJUL22[[#This Row],[CODIGO]],Tabla5[codigo],Tabla5[SEGÚN JULIO],_xlfn.XLOOKUP(TJUL22[[#This Row],[cargo]],Tabla19[CARGO],Tabla19[CATEGORIA]))</f>
        <v>CARRERA ADMINISTRATIVA</v>
      </c>
      <c r="I370" s="43">
        <v>25000</v>
      </c>
      <c r="J370" s="46">
        <v>0</v>
      </c>
      <c r="K370" s="43">
        <v>760</v>
      </c>
      <c r="L370" s="43">
        <v>717.5</v>
      </c>
      <c r="M370" s="43">
        <v>16493.310000000001</v>
      </c>
      <c r="N370" s="43">
        <v>7029.19</v>
      </c>
      <c r="O370" s="65" t="str">
        <f>LEFT(_xlfn.XLOOKUP(TJUL22[[#This Row],[CODIGO]],Tabla5[codigo],Tabla5[Genero]),1)</f>
        <v>M</v>
      </c>
      <c r="P370" s="15" t="str">
        <f>_xlfn.XLOOKUP(TJUL22[[#This Row],[nomdepto]],tdepto[DEPTO],tdepto[CODLUG])</f>
        <v>01.83.00.00.11.02.02</v>
      </c>
    </row>
    <row r="371" spans="1:16" hidden="1">
      <c r="A371" s="65" t="s">
        <v>3417</v>
      </c>
      <c r="B371" s="65" t="str">
        <f t="shared" si="5"/>
        <v>2.1.1.1.0122500260512</v>
      </c>
      <c r="C371" s="65" t="s">
        <v>3368</v>
      </c>
      <c r="D371" s="65" t="s">
        <v>2215</v>
      </c>
      <c r="E371" s="65" t="s">
        <v>1330</v>
      </c>
      <c r="F371" s="65" t="s">
        <v>497</v>
      </c>
      <c r="G371" s="65" t="str">
        <f>_xlfn.XLOOKUP(TJUL22[[#This Row],[CODIGO]],Tabla5[codigo],Tabla5[Lugar Funciones])</f>
        <v>DIVISION DE MANTENIMIENTO</v>
      </c>
      <c r="H371" s="65" t="str">
        <f>_xlfn.XLOOKUP(TJUL22[[#This Row],[CODIGO]],Tabla5[codigo],Tabla5[SEGÚN JULIO],_xlfn.XLOOKUP(TJUL22[[#This Row],[cargo]],Tabla19[CARGO],Tabla19[CATEGORIA]))</f>
        <v>ESTATUTO SIMPLIFICADO</v>
      </c>
      <c r="I371" s="43">
        <v>20000</v>
      </c>
      <c r="J371" s="44">
        <v>0</v>
      </c>
      <c r="K371" s="43">
        <v>608</v>
      </c>
      <c r="L371" s="43">
        <v>574</v>
      </c>
      <c r="M371" s="43">
        <v>1375.12</v>
      </c>
      <c r="N371" s="43">
        <v>17442.88</v>
      </c>
      <c r="O371" s="65" t="str">
        <f>LEFT(_xlfn.XLOOKUP(TJUL22[[#This Row],[CODIGO]],Tabla5[codigo],Tabla5[Genero]),1)</f>
        <v>M</v>
      </c>
      <c r="P371" s="15" t="str">
        <f>_xlfn.XLOOKUP(TJUL22[[#This Row],[nomdepto]],tdepto[DEPTO],tdepto[CODLUG])</f>
        <v>01.83.00.00.11.02.02</v>
      </c>
    </row>
    <row r="372" spans="1:16" hidden="1">
      <c r="A372" s="65" t="s">
        <v>3417</v>
      </c>
      <c r="B372" s="65" t="str">
        <f t="shared" si="5"/>
        <v>2.1.1.1.0100116440959</v>
      </c>
      <c r="C372" s="65" t="s">
        <v>3368</v>
      </c>
      <c r="D372" s="65" t="s">
        <v>2346</v>
      </c>
      <c r="E372" s="65" t="s">
        <v>1342</v>
      </c>
      <c r="F372" s="65" t="s">
        <v>497</v>
      </c>
      <c r="G372" s="65" t="str">
        <f>_xlfn.XLOOKUP(TJUL22[[#This Row],[CODIGO]],Tabla5[codigo],Tabla5[Lugar Funciones])</f>
        <v>DIVISION DE MANTENIMIENTO</v>
      </c>
      <c r="H372" s="65" t="str">
        <f>_xlfn.XLOOKUP(TJUL22[[#This Row],[CODIGO]],Tabla5[codigo],Tabla5[SEGÚN JULIO],_xlfn.XLOOKUP(TJUL22[[#This Row],[cargo]],Tabla19[CARGO],Tabla19[CATEGORIA]))</f>
        <v>ESTATUTO SIMPLIFICADO</v>
      </c>
      <c r="I372" s="43">
        <v>20000</v>
      </c>
      <c r="J372" s="44">
        <v>0</v>
      </c>
      <c r="K372" s="43">
        <v>608</v>
      </c>
      <c r="L372" s="43">
        <v>574</v>
      </c>
      <c r="M372" s="43">
        <v>25</v>
      </c>
      <c r="N372" s="43">
        <v>18793</v>
      </c>
      <c r="O372" s="65" t="str">
        <f>LEFT(_xlfn.XLOOKUP(TJUL22[[#This Row],[CODIGO]],Tabla5[codigo],Tabla5[Genero]),1)</f>
        <v>M</v>
      </c>
      <c r="P372" s="15" t="str">
        <f>_xlfn.XLOOKUP(TJUL22[[#This Row],[nomdepto]],tdepto[DEPTO],tdepto[CODLUG])</f>
        <v>01.83.00.00.11.02.02</v>
      </c>
    </row>
    <row r="373" spans="1:16" hidden="1">
      <c r="A373" s="65" t="s">
        <v>3417</v>
      </c>
      <c r="B373" s="65" t="str">
        <f t="shared" si="5"/>
        <v>2.1.1.1.0100108029711</v>
      </c>
      <c r="C373" s="65" t="s">
        <v>3368</v>
      </c>
      <c r="D373" s="65" t="s">
        <v>1417</v>
      </c>
      <c r="E373" s="65" t="s">
        <v>741</v>
      </c>
      <c r="F373" s="65" t="s">
        <v>497</v>
      </c>
      <c r="G373" s="65" t="str">
        <f>_xlfn.XLOOKUP(TJUL22[[#This Row],[CODIGO]],Tabla5[codigo],Tabla5[Lugar Funciones])</f>
        <v>DIVISION DE MAYORDOMIA</v>
      </c>
      <c r="H373" s="65" t="str">
        <f>_xlfn.XLOOKUP(TJUL22[[#This Row],[CODIGO]],Tabla5[codigo],Tabla5[SEGÚN JULIO],_xlfn.XLOOKUP(TJUL22[[#This Row],[cargo]],Tabla19[CARGO],Tabla19[CATEGORIA]))</f>
        <v>CARRERA ADMINISTRATIVA</v>
      </c>
      <c r="I373" s="43">
        <v>25000</v>
      </c>
      <c r="J373" s="46">
        <v>0</v>
      </c>
      <c r="K373" s="43">
        <v>760</v>
      </c>
      <c r="L373" s="43">
        <v>717.5</v>
      </c>
      <c r="M373" s="43">
        <v>11878.61</v>
      </c>
      <c r="N373" s="43">
        <v>11643.89</v>
      </c>
      <c r="O373" s="65" t="str">
        <f>LEFT(_xlfn.XLOOKUP(TJUL22[[#This Row],[CODIGO]],Tabla5[codigo],Tabla5[Genero]),1)</f>
        <v>M</v>
      </c>
      <c r="P373" s="15" t="str">
        <f>_xlfn.XLOOKUP(TJUL22[[#This Row],[nomdepto]],tdepto[DEPTO],tdepto[CODLUG])</f>
        <v>01.83.00.00.11.02.03</v>
      </c>
    </row>
    <row r="374" spans="1:16" hidden="1">
      <c r="A374" s="65" t="s">
        <v>3417</v>
      </c>
      <c r="B374" s="65" t="str">
        <f t="shared" si="5"/>
        <v>2.1.1.1.0100102920360</v>
      </c>
      <c r="C374" s="65" t="s">
        <v>3368</v>
      </c>
      <c r="D374" s="65" t="s">
        <v>2379</v>
      </c>
      <c r="E374" s="65" t="s">
        <v>742</v>
      </c>
      <c r="F374" s="65" t="s">
        <v>8</v>
      </c>
      <c r="G374" s="65" t="str">
        <f>_xlfn.XLOOKUP(TJUL22[[#This Row],[CODIGO]],Tabla5[codigo],Tabla5[Lugar Funciones])</f>
        <v>DIVISION DE MAYORDOMIA</v>
      </c>
      <c r="H374" s="65" t="str">
        <f>_xlfn.XLOOKUP(TJUL22[[#This Row],[CODIGO]],Tabla5[codigo],Tabla5[SEGÚN JULIO],_xlfn.XLOOKUP(TJUL22[[#This Row],[cargo]],Tabla19[CARGO],Tabla19[CATEGORIA]))</f>
        <v>ESTATUTO SIMPLIFICADO</v>
      </c>
      <c r="I374" s="43">
        <v>22000</v>
      </c>
      <c r="J374" s="46">
        <v>0</v>
      </c>
      <c r="K374" s="43">
        <v>668.8</v>
      </c>
      <c r="L374" s="43">
        <v>631.4</v>
      </c>
      <c r="M374" s="43">
        <v>8813.01</v>
      </c>
      <c r="N374" s="43">
        <v>11886.79</v>
      </c>
      <c r="O374" s="65" t="str">
        <f>LEFT(_xlfn.XLOOKUP(TJUL22[[#This Row],[CODIGO]],Tabla5[codigo],Tabla5[Genero]),1)</f>
        <v>F</v>
      </c>
      <c r="P374" s="15" t="str">
        <f>_xlfn.XLOOKUP(TJUL22[[#This Row],[nomdepto]],tdepto[DEPTO],tdepto[CODLUG])</f>
        <v>01.83.00.00.11.02.03</v>
      </c>
    </row>
    <row r="375" spans="1:16" hidden="1">
      <c r="A375" s="65" t="s">
        <v>3417</v>
      </c>
      <c r="B375" s="65" t="str">
        <f t="shared" si="5"/>
        <v>2.1.1.1.0100101551851</v>
      </c>
      <c r="C375" s="65" t="s">
        <v>3368</v>
      </c>
      <c r="D375" s="65" t="s">
        <v>1424</v>
      </c>
      <c r="E375" s="65" t="s">
        <v>743</v>
      </c>
      <c r="F375" s="65" t="s">
        <v>134</v>
      </c>
      <c r="G375" s="65" t="str">
        <f>_xlfn.XLOOKUP(TJUL22[[#This Row],[CODIGO]],Tabla5[codigo],Tabla5[Lugar Funciones])</f>
        <v>DIVISION DE MAYORDOMIA</v>
      </c>
      <c r="H375" s="65" t="str">
        <f>_xlfn.XLOOKUP(TJUL22[[#This Row],[CODIGO]],Tabla5[codigo],Tabla5[SEGÚN JULIO],_xlfn.XLOOKUP(TJUL22[[#This Row],[cargo]],Tabla19[CARGO],Tabla19[CATEGORIA]))</f>
        <v>CARRERA ADMINISTRATIVA</v>
      </c>
      <c r="I375" s="43">
        <v>22000</v>
      </c>
      <c r="J375" s="46">
        <v>0</v>
      </c>
      <c r="K375" s="43">
        <v>668.8</v>
      </c>
      <c r="L375" s="43">
        <v>631.4</v>
      </c>
      <c r="M375" s="43">
        <v>7808.5800000000008</v>
      </c>
      <c r="N375" s="43">
        <v>12891.22</v>
      </c>
      <c r="O375" s="65" t="str">
        <f>LEFT(_xlfn.XLOOKUP(TJUL22[[#This Row],[CODIGO]],Tabla5[codigo],Tabla5[Genero]),1)</f>
        <v>M</v>
      </c>
      <c r="P375" s="15" t="str">
        <f>_xlfn.XLOOKUP(TJUL22[[#This Row],[nomdepto]],tdepto[DEPTO],tdepto[CODLUG])</f>
        <v>01.83.00.00.11.02.03</v>
      </c>
    </row>
    <row r="376" spans="1:16" hidden="1">
      <c r="A376" s="65" t="s">
        <v>3417</v>
      </c>
      <c r="B376" s="65" t="str">
        <f t="shared" si="5"/>
        <v>2.1.1.1.0101300383823</v>
      </c>
      <c r="C376" s="65" t="s">
        <v>3368</v>
      </c>
      <c r="D376" s="65" t="s">
        <v>2409</v>
      </c>
      <c r="E376" s="65" t="s">
        <v>745</v>
      </c>
      <c r="F376" s="65" t="s">
        <v>134</v>
      </c>
      <c r="G376" s="65" t="str">
        <f>_xlfn.XLOOKUP(TJUL22[[#This Row],[CODIGO]],Tabla5[codigo],Tabla5[Lugar Funciones])</f>
        <v>DIVISION DE MAYORDOMIA</v>
      </c>
      <c r="H376" s="65" t="str">
        <f>_xlfn.XLOOKUP(TJUL22[[#This Row],[CODIGO]],Tabla5[codigo],Tabla5[SEGÚN JULIO],_xlfn.XLOOKUP(TJUL22[[#This Row],[cargo]],Tabla19[CARGO],Tabla19[CATEGORIA]))</f>
        <v>ESTATUTO SIMPLIFICADO</v>
      </c>
      <c r="I376" s="43">
        <v>22000</v>
      </c>
      <c r="J376" s="46">
        <v>0</v>
      </c>
      <c r="K376" s="43">
        <v>668.8</v>
      </c>
      <c r="L376" s="43">
        <v>631.4</v>
      </c>
      <c r="M376" s="43">
        <v>1070.9999999999998</v>
      </c>
      <c r="N376" s="43">
        <v>19628.8</v>
      </c>
      <c r="O376" s="65" t="str">
        <f>LEFT(_xlfn.XLOOKUP(TJUL22[[#This Row],[CODIGO]],Tabla5[codigo],Tabla5[Genero]),1)</f>
        <v>M</v>
      </c>
      <c r="P376" s="15" t="str">
        <f>_xlfn.XLOOKUP(TJUL22[[#This Row],[nomdepto]],tdepto[DEPTO],tdepto[CODLUG])</f>
        <v>01.83.00.00.11.02.03</v>
      </c>
    </row>
    <row r="377" spans="1:16" hidden="1">
      <c r="A377" s="65" t="s">
        <v>3417</v>
      </c>
      <c r="B377" s="65" t="str">
        <f t="shared" si="5"/>
        <v>2.1.1.1.0100100370337</v>
      </c>
      <c r="C377" s="65" t="s">
        <v>3368</v>
      </c>
      <c r="D377" s="65" t="s">
        <v>1441</v>
      </c>
      <c r="E377" s="65" t="s">
        <v>746</v>
      </c>
      <c r="F377" s="65" t="s">
        <v>8</v>
      </c>
      <c r="G377" s="65" t="str">
        <f>_xlfn.XLOOKUP(TJUL22[[#This Row],[CODIGO]],Tabla5[codigo],Tabla5[Lugar Funciones])</f>
        <v>DIVISION DE MAYORDOMIA</v>
      </c>
      <c r="H377" s="65" t="str">
        <f>_xlfn.XLOOKUP(TJUL22[[#This Row],[CODIGO]],Tabla5[codigo],Tabla5[SEGÚN JULIO],_xlfn.XLOOKUP(TJUL22[[#This Row],[cargo]],Tabla19[CARGO],Tabla19[CATEGORIA]))</f>
        <v>CARRERA ADMINISTRATIVA</v>
      </c>
      <c r="I377" s="43">
        <v>22000</v>
      </c>
      <c r="J377" s="46">
        <v>0</v>
      </c>
      <c r="K377" s="43">
        <v>668.8</v>
      </c>
      <c r="L377" s="43">
        <v>631.4</v>
      </c>
      <c r="M377" s="43">
        <v>14424.29</v>
      </c>
      <c r="N377" s="43">
        <v>6275.51</v>
      </c>
      <c r="O377" s="65" t="str">
        <f>LEFT(_xlfn.XLOOKUP(TJUL22[[#This Row],[CODIGO]],Tabla5[codigo],Tabla5[Genero]),1)</f>
        <v>M</v>
      </c>
      <c r="P377" s="15" t="str">
        <f>_xlfn.XLOOKUP(TJUL22[[#This Row],[nomdepto]],tdepto[DEPTO],tdepto[CODLUG])</f>
        <v>01.83.00.00.11.02.03</v>
      </c>
    </row>
    <row r="378" spans="1:16" hidden="1">
      <c r="A378" s="65" t="s">
        <v>3417</v>
      </c>
      <c r="B378" s="65" t="str">
        <f t="shared" si="5"/>
        <v>2.1.1.1.0100115415689</v>
      </c>
      <c r="C378" s="65" t="s">
        <v>3368</v>
      </c>
      <c r="D378" s="65" t="s">
        <v>2241</v>
      </c>
      <c r="E378" s="65" t="s">
        <v>1340</v>
      </c>
      <c r="F378" s="65" t="s">
        <v>8</v>
      </c>
      <c r="G378" s="65" t="str">
        <f>_xlfn.XLOOKUP(TJUL22[[#This Row],[CODIGO]],Tabla5[codigo],Tabla5[Lugar Funciones])</f>
        <v>DIVISION DE MAYORDOMIA</v>
      </c>
      <c r="H378" s="65" t="str">
        <f>_xlfn.XLOOKUP(TJUL22[[#This Row],[CODIGO]],Tabla5[codigo],Tabla5[SEGÚN JULIO],_xlfn.XLOOKUP(TJUL22[[#This Row],[cargo]],Tabla19[CARGO],Tabla19[CATEGORIA]))</f>
        <v>ESTATUTO SIMPLIFICADO</v>
      </c>
      <c r="I378" s="43">
        <v>20000</v>
      </c>
      <c r="J378" s="46">
        <v>0</v>
      </c>
      <c r="K378" s="43">
        <v>608</v>
      </c>
      <c r="L378" s="43">
        <v>574</v>
      </c>
      <c r="M378" s="43">
        <v>11863.87</v>
      </c>
      <c r="N378" s="43">
        <v>6954.13</v>
      </c>
      <c r="O378" s="65" t="str">
        <f>LEFT(_xlfn.XLOOKUP(TJUL22[[#This Row],[CODIGO]],Tabla5[codigo],Tabla5[Genero]),1)</f>
        <v>F</v>
      </c>
      <c r="P378" s="15" t="str">
        <f>_xlfn.XLOOKUP(TJUL22[[#This Row],[nomdepto]],tdepto[DEPTO],tdepto[CODLUG])</f>
        <v>01.83.00.00.11.02.03</v>
      </c>
    </row>
    <row r="379" spans="1:16" hidden="1">
      <c r="A379" s="65" t="s">
        <v>3417</v>
      </c>
      <c r="B379" s="65" t="str">
        <f t="shared" si="5"/>
        <v>2.1.1.1.0100103528907</v>
      </c>
      <c r="C379" s="65" t="s">
        <v>3368</v>
      </c>
      <c r="D379" s="65" t="s">
        <v>1384</v>
      </c>
      <c r="E379" s="65" t="s">
        <v>734</v>
      </c>
      <c r="F379" s="65" t="s">
        <v>8</v>
      </c>
      <c r="G379" s="65" t="str">
        <f>_xlfn.XLOOKUP(TJUL22[[#This Row],[CODIGO]],Tabla5[codigo],Tabla5[Lugar Funciones])</f>
        <v>DIVISION DE MAYORDOMIA</v>
      </c>
      <c r="H379" s="65" t="str">
        <f>_xlfn.XLOOKUP(TJUL22[[#This Row],[CODIGO]],Tabla5[codigo],Tabla5[SEGÚN JULIO],_xlfn.XLOOKUP(TJUL22[[#This Row],[cargo]],Tabla19[CARGO],Tabla19[CATEGORIA]))</f>
        <v>CARRERA ADMINISTRATIVA</v>
      </c>
      <c r="I379" s="43">
        <v>20000</v>
      </c>
      <c r="J379" s="46">
        <v>0</v>
      </c>
      <c r="K379" s="43">
        <v>608</v>
      </c>
      <c r="L379" s="43">
        <v>574</v>
      </c>
      <c r="M379" s="43">
        <v>10177.219999999999</v>
      </c>
      <c r="N379" s="43">
        <v>8640.7800000000007</v>
      </c>
      <c r="O379" s="65" t="str">
        <f>LEFT(_xlfn.XLOOKUP(TJUL22[[#This Row],[CODIGO]],Tabla5[codigo],Tabla5[Genero]),1)</f>
        <v>F</v>
      </c>
      <c r="P379" s="15" t="str">
        <f>_xlfn.XLOOKUP(TJUL22[[#This Row],[nomdepto]],tdepto[DEPTO],tdepto[CODLUG])</f>
        <v>01.83.00.00.11.02.03</v>
      </c>
    </row>
    <row r="380" spans="1:16" hidden="1">
      <c r="A380" s="65" t="s">
        <v>3417</v>
      </c>
      <c r="B380" s="65" t="str">
        <f t="shared" si="5"/>
        <v>2.1.1.1.0102000091658</v>
      </c>
      <c r="C380" s="65" t="s">
        <v>3368</v>
      </c>
      <c r="D380" s="65" t="s">
        <v>2300</v>
      </c>
      <c r="E380" s="65" t="s">
        <v>735</v>
      </c>
      <c r="F380" s="65" t="s">
        <v>8</v>
      </c>
      <c r="G380" s="65" t="str">
        <f>_xlfn.XLOOKUP(TJUL22[[#This Row],[CODIGO]],Tabla5[codigo],Tabla5[Lugar Funciones])</f>
        <v>DIVISION DE MAYORDOMIA</v>
      </c>
      <c r="H380" s="65" t="str">
        <f>_xlfn.XLOOKUP(TJUL22[[#This Row],[CODIGO]],Tabla5[codigo],Tabla5[SEGÚN JULIO],_xlfn.XLOOKUP(TJUL22[[#This Row],[cargo]],Tabla19[CARGO],Tabla19[CATEGORIA]))</f>
        <v>ESTATUTO SIMPLIFICADO</v>
      </c>
      <c r="I380" s="43">
        <v>20000</v>
      </c>
      <c r="J380" s="44">
        <v>0</v>
      </c>
      <c r="K380" s="43">
        <v>608</v>
      </c>
      <c r="L380" s="43">
        <v>574</v>
      </c>
      <c r="M380" s="43">
        <v>9405.67</v>
      </c>
      <c r="N380" s="43">
        <v>9412.33</v>
      </c>
      <c r="O380" s="65" t="str">
        <f>LEFT(_xlfn.XLOOKUP(TJUL22[[#This Row],[CODIGO]],Tabla5[codigo],Tabla5[Genero]),1)</f>
        <v>M</v>
      </c>
      <c r="P380" s="15" t="str">
        <f>_xlfn.XLOOKUP(TJUL22[[#This Row],[nomdepto]],tdepto[DEPTO],tdepto[CODLUG])</f>
        <v>01.83.00.00.11.02.03</v>
      </c>
    </row>
    <row r="381" spans="1:16" hidden="1">
      <c r="A381" s="65" t="s">
        <v>3417</v>
      </c>
      <c r="B381" s="65" t="str">
        <f t="shared" si="5"/>
        <v>2.1.1.1.0100118871680</v>
      </c>
      <c r="C381" s="65" t="s">
        <v>3368</v>
      </c>
      <c r="D381" s="65" t="s">
        <v>2310</v>
      </c>
      <c r="E381" s="65" t="s">
        <v>736</v>
      </c>
      <c r="F381" s="65" t="s">
        <v>134</v>
      </c>
      <c r="G381" s="65" t="str">
        <f>_xlfn.XLOOKUP(TJUL22[[#This Row],[CODIGO]],Tabla5[codigo],Tabla5[Lugar Funciones])</f>
        <v>DIVISION DE MAYORDOMIA</v>
      </c>
      <c r="H381" s="65" t="str">
        <f>_xlfn.XLOOKUP(TJUL22[[#This Row],[CODIGO]],Tabla5[codigo],Tabla5[SEGÚN JULIO],_xlfn.XLOOKUP(TJUL22[[#This Row],[cargo]],Tabla19[CARGO],Tabla19[CATEGORIA]))</f>
        <v>ESTATUTO SIMPLIFICADO</v>
      </c>
      <c r="I381" s="43">
        <v>20000</v>
      </c>
      <c r="J381" s="46">
        <v>0</v>
      </c>
      <c r="K381" s="43">
        <v>608</v>
      </c>
      <c r="L381" s="43">
        <v>574</v>
      </c>
      <c r="M381" s="43">
        <v>13095.46</v>
      </c>
      <c r="N381" s="43">
        <v>5722.54</v>
      </c>
      <c r="O381" s="65" t="str">
        <f>LEFT(_xlfn.XLOOKUP(TJUL22[[#This Row],[CODIGO]],Tabla5[codigo],Tabla5[Genero]),1)</f>
        <v>M</v>
      </c>
      <c r="P381" s="15" t="str">
        <f>_xlfn.XLOOKUP(TJUL22[[#This Row],[nomdepto]],tdepto[DEPTO],tdepto[CODLUG])</f>
        <v>01.83.00.00.11.02.03</v>
      </c>
    </row>
    <row r="382" spans="1:16" hidden="1">
      <c r="A382" s="65" t="s">
        <v>3417</v>
      </c>
      <c r="B382" s="65" t="str">
        <f t="shared" si="5"/>
        <v>2.1.1.1.0100102648078</v>
      </c>
      <c r="C382" s="65" t="s">
        <v>3368</v>
      </c>
      <c r="D382" s="65" t="s">
        <v>2367</v>
      </c>
      <c r="E382" s="65" t="s">
        <v>738</v>
      </c>
      <c r="F382" s="65" t="s">
        <v>8</v>
      </c>
      <c r="G382" s="65" t="str">
        <f>_xlfn.XLOOKUP(TJUL22[[#This Row],[CODIGO]],Tabla5[codigo],Tabla5[Lugar Funciones])</f>
        <v>DIVISION DE MAYORDOMIA</v>
      </c>
      <c r="H382" s="65" t="str">
        <f>_xlfn.XLOOKUP(TJUL22[[#This Row],[CODIGO]],Tabla5[codigo],Tabla5[SEGÚN JULIO],_xlfn.XLOOKUP(TJUL22[[#This Row],[cargo]],Tabla19[CARGO],Tabla19[CATEGORIA]))</f>
        <v>ESTATUTO SIMPLIFICADO</v>
      </c>
      <c r="I382" s="43">
        <v>20000</v>
      </c>
      <c r="J382" s="46">
        <v>0</v>
      </c>
      <c r="K382" s="43">
        <v>608</v>
      </c>
      <c r="L382" s="43">
        <v>574</v>
      </c>
      <c r="M382" s="43">
        <v>10170.219999999999</v>
      </c>
      <c r="N382" s="43">
        <v>8647.7800000000007</v>
      </c>
      <c r="O382" s="65" t="str">
        <f>LEFT(_xlfn.XLOOKUP(TJUL22[[#This Row],[CODIGO]],Tabla5[codigo],Tabla5[Genero]),1)</f>
        <v>F</v>
      </c>
      <c r="P382" s="15" t="str">
        <f>_xlfn.XLOOKUP(TJUL22[[#This Row],[nomdepto]],tdepto[DEPTO],tdepto[CODLUG])</f>
        <v>01.83.00.00.11.02.03</v>
      </c>
    </row>
    <row r="383" spans="1:16" hidden="1">
      <c r="A383" s="65" t="s">
        <v>3417</v>
      </c>
      <c r="B383" s="65" t="str">
        <f t="shared" si="5"/>
        <v>2.1.1.1.0100117677989</v>
      </c>
      <c r="C383" s="65" t="s">
        <v>3368</v>
      </c>
      <c r="D383" s="65" t="s">
        <v>1414</v>
      </c>
      <c r="E383" s="65" t="s">
        <v>740</v>
      </c>
      <c r="F383" s="65" t="s">
        <v>8</v>
      </c>
      <c r="G383" s="65" t="str">
        <f>_xlfn.XLOOKUP(TJUL22[[#This Row],[CODIGO]],Tabla5[codigo],Tabla5[Lugar Funciones])</f>
        <v>DIVISION DE MAYORDOMIA</v>
      </c>
      <c r="H383" s="65" t="str">
        <f>_xlfn.XLOOKUP(TJUL22[[#This Row],[CODIGO]],Tabla5[codigo],Tabla5[SEGÚN JULIO],_xlfn.XLOOKUP(TJUL22[[#This Row],[cargo]],Tabla19[CARGO],Tabla19[CATEGORIA]))</f>
        <v>CARRERA ADMINISTRATIVA</v>
      </c>
      <c r="I383" s="43">
        <v>20000</v>
      </c>
      <c r="J383" s="46">
        <v>0</v>
      </c>
      <c r="K383" s="43">
        <v>608</v>
      </c>
      <c r="L383" s="43">
        <v>574</v>
      </c>
      <c r="M383" s="43">
        <v>14658.34</v>
      </c>
      <c r="N383" s="43">
        <v>4159.66</v>
      </c>
      <c r="O383" s="65" t="str">
        <f>LEFT(_xlfn.XLOOKUP(TJUL22[[#This Row],[CODIGO]],Tabla5[codigo],Tabla5[Genero]),1)</f>
        <v>F</v>
      </c>
      <c r="P383" s="15" t="str">
        <f>_xlfn.XLOOKUP(TJUL22[[#This Row],[nomdepto]],tdepto[DEPTO],tdepto[CODLUG])</f>
        <v>01.83.00.00.11.02.03</v>
      </c>
    </row>
    <row r="384" spans="1:16" hidden="1">
      <c r="A384" s="65" t="s">
        <v>3417</v>
      </c>
      <c r="B384" s="65" t="str">
        <f t="shared" si="5"/>
        <v>2.1.1.1.0100100104603</v>
      </c>
      <c r="C384" s="65" t="s">
        <v>3368</v>
      </c>
      <c r="D384" s="65" t="s">
        <v>2391</v>
      </c>
      <c r="E384" s="65" t="s">
        <v>744</v>
      </c>
      <c r="F384" s="65" t="s">
        <v>8</v>
      </c>
      <c r="G384" s="65" t="str">
        <f>_xlfn.XLOOKUP(TJUL22[[#This Row],[CODIGO]],Tabla5[codigo],Tabla5[Lugar Funciones])</f>
        <v>DIVISION DE MAYORDOMIA</v>
      </c>
      <c r="H384" s="65" t="str">
        <f>_xlfn.XLOOKUP(TJUL22[[#This Row],[CODIGO]],Tabla5[codigo],Tabla5[SEGÚN JULIO],_xlfn.XLOOKUP(TJUL22[[#This Row],[cargo]],Tabla19[CARGO],Tabla19[CATEGORIA]))</f>
        <v>ESTATUTO SIMPLIFICADO</v>
      </c>
      <c r="I384" s="43">
        <v>20000</v>
      </c>
      <c r="J384" s="46">
        <v>0</v>
      </c>
      <c r="K384" s="43">
        <v>608</v>
      </c>
      <c r="L384" s="43">
        <v>574</v>
      </c>
      <c r="M384" s="43">
        <v>1921</v>
      </c>
      <c r="N384" s="43">
        <v>16897</v>
      </c>
      <c r="O384" s="65" t="str">
        <f>LEFT(_xlfn.XLOOKUP(TJUL22[[#This Row],[CODIGO]],Tabla5[codigo],Tabla5[Genero]),1)</f>
        <v>F</v>
      </c>
      <c r="P384" s="15" t="str">
        <f>_xlfn.XLOOKUP(TJUL22[[#This Row],[nomdepto]],tdepto[DEPTO],tdepto[CODLUG])</f>
        <v>01.83.00.00.11.02.03</v>
      </c>
    </row>
    <row r="385" spans="1:16" hidden="1">
      <c r="A385" s="65" t="s">
        <v>3417</v>
      </c>
      <c r="B385" s="65" t="str">
        <f t="shared" si="5"/>
        <v>2.1.1.1.0100114402571</v>
      </c>
      <c r="C385" s="65" t="s">
        <v>3368</v>
      </c>
      <c r="D385" s="65" t="s">
        <v>2266</v>
      </c>
      <c r="E385" s="65" t="s">
        <v>1669</v>
      </c>
      <c r="F385" s="65" t="s">
        <v>8</v>
      </c>
      <c r="G385" s="65" t="str">
        <f>_xlfn.XLOOKUP(TJUL22[[#This Row],[CODIGO]],Tabla5[codigo],Tabla5[Lugar Funciones])</f>
        <v>DIVISION DE MAYORDOMIA</v>
      </c>
      <c r="H385" s="65" t="str">
        <f>_xlfn.XLOOKUP(TJUL22[[#This Row],[CODIGO]],Tabla5[codigo],Tabla5[SEGÚN JULIO],_xlfn.XLOOKUP(TJUL22[[#This Row],[cargo]],Tabla19[CARGO],Tabla19[CATEGORIA]))</f>
        <v>ESTATUTO SIMPLIFICADO</v>
      </c>
      <c r="I385" s="43">
        <v>16500</v>
      </c>
      <c r="J385" s="46">
        <v>0</v>
      </c>
      <c r="K385" s="43">
        <v>501.6</v>
      </c>
      <c r="L385" s="43">
        <v>473.55</v>
      </c>
      <c r="M385" s="43">
        <v>1571</v>
      </c>
      <c r="N385" s="43">
        <v>13953.85</v>
      </c>
      <c r="O385" s="65" t="str">
        <f>LEFT(_xlfn.XLOOKUP(TJUL22[[#This Row],[CODIGO]],Tabla5[codigo],Tabla5[Genero]),1)</f>
        <v>F</v>
      </c>
      <c r="P385" s="15" t="str">
        <f>_xlfn.XLOOKUP(TJUL22[[#This Row],[nomdepto]],tdepto[DEPTO],tdepto[CODLUG])</f>
        <v>01.83.00.00.11.02.03</v>
      </c>
    </row>
    <row r="386" spans="1:16" hidden="1">
      <c r="A386" s="65" t="s">
        <v>3417</v>
      </c>
      <c r="B386" s="65" t="str">
        <f t="shared" si="5"/>
        <v>2.1.1.1.0100117000687</v>
      </c>
      <c r="C386" s="65" t="s">
        <v>3368</v>
      </c>
      <c r="D386" s="65" t="s">
        <v>2465</v>
      </c>
      <c r="E386" s="65" t="s">
        <v>1343</v>
      </c>
      <c r="F386" s="65" t="s">
        <v>8</v>
      </c>
      <c r="G386" s="65" t="str">
        <f>_xlfn.XLOOKUP(TJUL22[[#This Row],[CODIGO]],Tabla5[codigo],Tabla5[Lugar Funciones])</f>
        <v>DIVISION DE MAYORDOMIA</v>
      </c>
      <c r="H386" s="65" t="str">
        <f>_xlfn.XLOOKUP(TJUL22[[#This Row],[CODIGO]],Tabla5[codigo],Tabla5[SEGÚN JULIO],_xlfn.XLOOKUP(TJUL22[[#This Row],[cargo]],Tabla19[CARGO],Tabla19[CATEGORIA]))</f>
        <v>ESTATUTO SIMPLIFICADO</v>
      </c>
      <c r="I386" s="43">
        <v>16500</v>
      </c>
      <c r="J386" s="46">
        <v>0</v>
      </c>
      <c r="K386" s="43">
        <v>501.6</v>
      </c>
      <c r="L386" s="43">
        <v>473.55</v>
      </c>
      <c r="M386" s="43">
        <v>1071</v>
      </c>
      <c r="N386" s="43">
        <v>14453.85</v>
      </c>
      <c r="O386" s="65" t="str">
        <f>LEFT(_xlfn.XLOOKUP(TJUL22[[#This Row],[CODIGO]],Tabla5[codigo],Tabla5[Genero]),1)</f>
        <v>F</v>
      </c>
      <c r="P386" s="15" t="str">
        <f>_xlfn.XLOOKUP(TJUL22[[#This Row],[nomdepto]],tdepto[DEPTO],tdepto[CODLUG])</f>
        <v>01.83.00.00.11.02.03</v>
      </c>
    </row>
    <row r="387" spans="1:16" hidden="1">
      <c r="A387" s="65" t="s">
        <v>3417</v>
      </c>
      <c r="B387" s="65" t="str">
        <f t="shared" si="5"/>
        <v>2.1.1.1.0140229453101</v>
      </c>
      <c r="C387" s="65" t="s">
        <v>3368</v>
      </c>
      <c r="D387" s="65" t="s">
        <v>2238</v>
      </c>
      <c r="E387" s="65" t="s">
        <v>1312</v>
      </c>
      <c r="F387" s="65" t="s">
        <v>8</v>
      </c>
      <c r="G387" s="65" t="str">
        <f>_xlfn.XLOOKUP(TJUL22[[#This Row],[CODIGO]],Tabla5[codigo],Tabla5[Lugar Funciones])</f>
        <v>DIVISION DE MAYORDOMIA</v>
      </c>
      <c r="H387" s="65" t="str">
        <f>_xlfn.XLOOKUP(TJUL22[[#This Row],[CODIGO]],Tabla5[codigo],Tabla5[SEGÚN JULIO],_xlfn.XLOOKUP(TJUL22[[#This Row],[cargo]],Tabla19[CARGO],Tabla19[CATEGORIA]))</f>
        <v>ESTATUTO SIMPLIFICADO</v>
      </c>
      <c r="I387" s="43">
        <v>16000</v>
      </c>
      <c r="J387" s="46">
        <v>0</v>
      </c>
      <c r="K387" s="43">
        <v>486.4</v>
      </c>
      <c r="L387" s="43">
        <v>459.2</v>
      </c>
      <c r="M387" s="43">
        <v>25.000000000000057</v>
      </c>
      <c r="N387" s="43">
        <v>15029.4</v>
      </c>
      <c r="O387" s="65" t="str">
        <f>LEFT(_xlfn.XLOOKUP(TJUL22[[#This Row],[CODIGO]],Tabla5[codigo],Tabla5[Genero]),1)</f>
        <v>F</v>
      </c>
      <c r="P387" s="15" t="str">
        <f>_xlfn.XLOOKUP(TJUL22[[#This Row],[nomdepto]],tdepto[DEPTO],tdepto[CODLUG])</f>
        <v>01.83.00.00.11.02.03</v>
      </c>
    </row>
    <row r="388" spans="1:16" hidden="1">
      <c r="A388" s="65" t="s">
        <v>3417</v>
      </c>
      <c r="B388" s="65" t="str">
        <f t="shared" ref="B388:B451" si="6">C388&amp;D388</f>
        <v>2.1.1.1.0100114938855</v>
      </c>
      <c r="C388" s="65" t="s">
        <v>3368</v>
      </c>
      <c r="D388" s="65" t="s">
        <v>2437</v>
      </c>
      <c r="E388" s="65" t="s">
        <v>1289</v>
      </c>
      <c r="F388" s="65" t="s">
        <v>8</v>
      </c>
      <c r="G388" s="65" t="str">
        <f>_xlfn.XLOOKUP(TJUL22[[#This Row],[CODIGO]],Tabla5[codigo],Tabla5[Lugar Funciones])</f>
        <v>DIVISION DE MAYORDOMIA</v>
      </c>
      <c r="H388" s="65" t="str">
        <f>_xlfn.XLOOKUP(TJUL22[[#This Row],[CODIGO]],Tabla5[codigo],Tabla5[SEGÚN JULIO],_xlfn.XLOOKUP(TJUL22[[#This Row],[cargo]],Tabla19[CARGO],Tabla19[CATEGORIA]))</f>
        <v>ESTATUTO SIMPLIFICADO</v>
      </c>
      <c r="I388" s="43">
        <v>15000</v>
      </c>
      <c r="J388" s="46">
        <v>0</v>
      </c>
      <c r="K388" s="43">
        <v>456</v>
      </c>
      <c r="L388" s="43">
        <v>430.5</v>
      </c>
      <c r="M388" s="43">
        <v>6922.61</v>
      </c>
      <c r="N388" s="43">
        <v>7190.89</v>
      </c>
      <c r="O388" s="65" t="str">
        <f>LEFT(_xlfn.XLOOKUP(TJUL22[[#This Row],[CODIGO]],Tabla5[codigo],Tabla5[Genero]),1)</f>
        <v>F</v>
      </c>
      <c r="P388" s="15" t="str">
        <f>_xlfn.XLOOKUP(TJUL22[[#This Row],[nomdepto]],tdepto[DEPTO],tdepto[CODLUG])</f>
        <v>01.83.00.00.11.02.03</v>
      </c>
    </row>
    <row r="389" spans="1:16" hidden="1">
      <c r="A389" s="65" t="s">
        <v>3417</v>
      </c>
      <c r="B389" s="65" t="str">
        <f t="shared" si="6"/>
        <v>2.1.1.1.0105900090944</v>
      </c>
      <c r="C389" s="65" t="s">
        <v>3368</v>
      </c>
      <c r="D389" s="65" t="s">
        <v>2359</v>
      </c>
      <c r="E389" s="65" t="s">
        <v>252</v>
      </c>
      <c r="F389" s="65" t="s">
        <v>15</v>
      </c>
      <c r="G389" s="65" t="str">
        <f>_xlfn.XLOOKUP(TJUL22[[#This Row],[CODIGO]],Tabla5[codigo],Tabla5[Lugar Funciones])</f>
        <v>DIVISION DE MAYORDOMIA</v>
      </c>
      <c r="H389" s="65" t="str">
        <f>_xlfn.XLOOKUP(TJUL22[[#This Row],[CODIGO]],Tabla5[codigo],Tabla5[SEGÚN JULIO],_xlfn.XLOOKUP(TJUL22[[#This Row],[cargo]],Tabla19[CARGO],Tabla19[CATEGORIA]))</f>
        <v>FIJO</v>
      </c>
      <c r="I389" s="43">
        <v>13200</v>
      </c>
      <c r="J389" s="46">
        <v>0</v>
      </c>
      <c r="K389" s="43">
        <v>401.28</v>
      </c>
      <c r="L389" s="43">
        <v>378.84</v>
      </c>
      <c r="M389" s="43">
        <v>4453.92</v>
      </c>
      <c r="N389" s="43">
        <v>7965.96</v>
      </c>
      <c r="O389" s="65" t="str">
        <f>LEFT(_xlfn.XLOOKUP(TJUL22[[#This Row],[CODIGO]],Tabla5[codigo],Tabla5[Genero]),1)</f>
        <v>M</v>
      </c>
      <c r="P389" s="15" t="str">
        <f>_xlfn.XLOOKUP(TJUL22[[#This Row],[nomdepto]],tdepto[DEPTO],tdepto[CODLUG])</f>
        <v>01.83.00.00.11.02.03</v>
      </c>
    </row>
    <row r="390" spans="1:16" hidden="1">
      <c r="A390" s="65" t="s">
        <v>3417</v>
      </c>
      <c r="B390" s="65" t="str">
        <f t="shared" si="6"/>
        <v>2.1.1.1.0100106856545</v>
      </c>
      <c r="C390" s="65" t="s">
        <v>3368</v>
      </c>
      <c r="D390" s="65" t="s">
        <v>2236</v>
      </c>
      <c r="E390" s="65" t="s">
        <v>733</v>
      </c>
      <c r="F390" s="65" t="s">
        <v>8</v>
      </c>
      <c r="G390" s="65" t="str">
        <f>_xlfn.XLOOKUP(TJUL22[[#This Row],[CODIGO]],Tabla5[codigo],Tabla5[Lugar Funciones])</f>
        <v>DIVISION DE MAYORDOMIA</v>
      </c>
      <c r="H390" s="65" t="str">
        <f>_xlfn.XLOOKUP(TJUL22[[#This Row],[CODIGO]],Tabla5[codigo],Tabla5[SEGÚN JULIO],_xlfn.XLOOKUP(TJUL22[[#This Row],[cargo]],Tabla19[CARGO],Tabla19[CATEGORIA]))</f>
        <v>CARRERA ADMINISTRATIVA</v>
      </c>
      <c r="I390" s="43">
        <v>11000</v>
      </c>
      <c r="J390" s="46">
        <v>0</v>
      </c>
      <c r="K390" s="43">
        <v>334.4</v>
      </c>
      <c r="L390" s="43">
        <v>315.7</v>
      </c>
      <c r="M390" s="43">
        <v>450.99999999999989</v>
      </c>
      <c r="N390" s="43">
        <v>9898.9</v>
      </c>
      <c r="O390" s="65" t="str">
        <f>LEFT(_xlfn.XLOOKUP(TJUL22[[#This Row],[CODIGO]],Tabla5[codigo],Tabla5[Genero]),1)</f>
        <v>F</v>
      </c>
      <c r="P390" s="15" t="str">
        <f>_xlfn.XLOOKUP(TJUL22[[#This Row],[nomdepto]],tdepto[DEPTO],tdepto[CODLUG])</f>
        <v>01.83.00.00.11.02.03</v>
      </c>
    </row>
    <row r="391" spans="1:16" hidden="1">
      <c r="A391" s="65" t="s">
        <v>3417</v>
      </c>
      <c r="B391" s="65" t="str">
        <f t="shared" si="6"/>
        <v>2.1.1.1.0108100008575</v>
      </c>
      <c r="C391" s="65" t="s">
        <v>3368</v>
      </c>
      <c r="D391" s="65" t="s">
        <v>2223</v>
      </c>
      <c r="E391" s="65" t="s">
        <v>732</v>
      </c>
      <c r="F391" s="65" t="s">
        <v>8</v>
      </c>
      <c r="G391" s="65" t="str">
        <f>_xlfn.XLOOKUP(TJUL22[[#This Row],[CODIGO]],Tabla5[codigo],Tabla5[Lugar Funciones])</f>
        <v>DIVISION DE MAYORDOMIA</v>
      </c>
      <c r="H391" s="65" t="str">
        <f>_xlfn.XLOOKUP(TJUL22[[#This Row],[CODIGO]],Tabla5[codigo],Tabla5[SEGÚN JULIO],_xlfn.XLOOKUP(TJUL22[[#This Row],[cargo]],Tabla19[CARGO],Tabla19[CATEGORIA]))</f>
        <v>ESTATUTO SIMPLIFICADO</v>
      </c>
      <c r="I391" s="43">
        <v>10000</v>
      </c>
      <c r="J391" s="46">
        <v>0</v>
      </c>
      <c r="K391" s="43">
        <v>304</v>
      </c>
      <c r="L391" s="43">
        <v>287</v>
      </c>
      <c r="M391" s="43">
        <v>375</v>
      </c>
      <c r="N391" s="43">
        <v>9034</v>
      </c>
      <c r="O391" s="65" t="str">
        <f>LEFT(_xlfn.XLOOKUP(TJUL22[[#This Row],[CODIGO]],Tabla5[codigo],Tabla5[Genero]),1)</f>
        <v>F</v>
      </c>
      <c r="P391" s="15" t="str">
        <f>_xlfn.XLOOKUP(TJUL22[[#This Row],[nomdepto]],tdepto[DEPTO],tdepto[CODLUG])</f>
        <v>01.83.00.00.11.02.03</v>
      </c>
    </row>
    <row r="392" spans="1:16" hidden="1">
      <c r="A392" s="65" t="s">
        <v>3417</v>
      </c>
      <c r="B392" s="65" t="str">
        <f t="shared" si="6"/>
        <v>2.1.1.1.0100104307053</v>
      </c>
      <c r="C392" s="65" t="s">
        <v>3368</v>
      </c>
      <c r="D392" s="65" t="s">
        <v>2353</v>
      </c>
      <c r="E392" s="65" t="s">
        <v>737</v>
      </c>
      <c r="F392" s="65" t="s">
        <v>8</v>
      </c>
      <c r="G392" s="65" t="str">
        <f>_xlfn.XLOOKUP(TJUL22[[#This Row],[CODIGO]],Tabla5[codigo],Tabla5[Lugar Funciones])</f>
        <v>DIVISION DE MAYORDOMIA</v>
      </c>
      <c r="H392" s="65" t="str">
        <f>_xlfn.XLOOKUP(TJUL22[[#This Row],[CODIGO]],Tabla5[codigo],Tabla5[SEGÚN JULIO],_xlfn.XLOOKUP(TJUL22[[#This Row],[cargo]],Tabla19[CARGO],Tabla19[CATEGORIA]))</f>
        <v>CARRERA ADMINISTRATIVA</v>
      </c>
      <c r="I392" s="43">
        <v>10000</v>
      </c>
      <c r="J392" s="46">
        <v>0</v>
      </c>
      <c r="K392" s="43">
        <v>304</v>
      </c>
      <c r="L392" s="43">
        <v>287</v>
      </c>
      <c r="M392" s="43">
        <v>75</v>
      </c>
      <c r="N392" s="43">
        <v>9334</v>
      </c>
      <c r="O392" s="65" t="str">
        <f>LEFT(_xlfn.XLOOKUP(TJUL22[[#This Row],[CODIGO]],Tabla5[codigo],Tabla5[Genero]),1)</f>
        <v>F</v>
      </c>
      <c r="P392" s="15" t="str">
        <f>_xlfn.XLOOKUP(TJUL22[[#This Row],[nomdepto]],tdepto[DEPTO],tdepto[CODLUG])</f>
        <v>01.83.00.00.11.02.03</v>
      </c>
    </row>
    <row r="393" spans="1:16" hidden="1">
      <c r="A393" s="65" t="s">
        <v>3417</v>
      </c>
      <c r="B393" s="65" t="str">
        <f t="shared" si="6"/>
        <v>2.1.1.1.0100108027061</v>
      </c>
      <c r="C393" s="65" t="s">
        <v>3368</v>
      </c>
      <c r="D393" s="65" t="s">
        <v>1442</v>
      </c>
      <c r="E393" s="65" t="s">
        <v>725</v>
      </c>
      <c r="F393" s="65" t="s">
        <v>136</v>
      </c>
      <c r="G393" s="65" t="str">
        <f>_xlfn.XLOOKUP(TJUL22[[#This Row],[CODIGO]],Tabla5[codigo],Tabla5[Lugar Funciones])</f>
        <v>DIVISION DE ALMACEN Y SUMINISTRO</v>
      </c>
      <c r="H393" s="65" t="str">
        <f>_xlfn.XLOOKUP(TJUL22[[#This Row],[CODIGO]],Tabla5[codigo],Tabla5[SEGÚN JULIO],_xlfn.XLOOKUP(TJUL22[[#This Row],[cargo]],Tabla19[CARGO],Tabla19[CATEGORIA]))</f>
        <v>CARRERA ADMINISTRATIVA</v>
      </c>
      <c r="I393" s="43">
        <v>70000</v>
      </c>
      <c r="J393" s="45">
        <v>5368.48</v>
      </c>
      <c r="K393" s="43">
        <v>2128</v>
      </c>
      <c r="L393" s="43">
        <v>2009</v>
      </c>
      <c r="M393" s="43">
        <v>3664.2299999999996</v>
      </c>
      <c r="N393" s="43">
        <v>56830.29</v>
      </c>
      <c r="O393" s="65" t="str">
        <f>LEFT(_xlfn.XLOOKUP(TJUL22[[#This Row],[CODIGO]],Tabla5[codigo],Tabla5[Genero]),1)</f>
        <v>F</v>
      </c>
      <c r="P393" s="15" t="str">
        <f>_xlfn.XLOOKUP(TJUL22[[#This Row],[nomdepto]],tdepto[DEPTO],tdepto[CODLUG])</f>
        <v>01.83.00.00.11.02.04</v>
      </c>
    </row>
    <row r="394" spans="1:16" hidden="1">
      <c r="A394" s="65" t="s">
        <v>3417</v>
      </c>
      <c r="B394" s="65" t="str">
        <f t="shared" si="6"/>
        <v>2.1.1.1.0140236780371</v>
      </c>
      <c r="C394" s="65" t="s">
        <v>3368</v>
      </c>
      <c r="D394" s="65" t="s">
        <v>2454</v>
      </c>
      <c r="E394" s="65" t="s">
        <v>1268</v>
      </c>
      <c r="F394" s="65" t="s">
        <v>179</v>
      </c>
      <c r="G394" s="65" t="str">
        <f>_xlfn.XLOOKUP(TJUL22[[#This Row],[CODIGO]],Tabla5[codigo],Tabla5[Lugar Funciones])</f>
        <v>DIVISION DE ALMACEN Y SUMINISTRO</v>
      </c>
      <c r="H394" s="65" t="str">
        <f>_xlfn.XLOOKUP(TJUL22[[#This Row],[CODIGO]],Tabla5[codigo],Tabla5[SEGÚN JULIO],_xlfn.XLOOKUP(TJUL22[[#This Row],[cargo]],Tabla19[CARGO],Tabla19[CATEGORIA]))</f>
        <v>ESTATUTO SIMPLIFICADO</v>
      </c>
      <c r="I394" s="43">
        <v>35000</v>
      </c>
      <c r="J394" s="44">
        <v>0</v>
      </c>
      <c r="K394" s="43">
        <v>1064</v>
      </c>
      <c r="L394" s="43">
        <v>1004.5</v>
      </c>
      <c r="M394" s="43">
        <v>25</v>
      </c>
      <c r="N394" s="43">
        <v>32906.5</v>
      </c>
      <c r="O394" s="65" t="str">
        <f>LEFT(_xlfn.XLOOKUP(TJUL22[[#This Row],[CODIGO]],Tabla5[codigo],Tabla5[Genero]),1)</f>
        <v>F</v>
      </c>
      <c r="P394" s="15" t="str">
        <f>_xlfn.XLOOKUP(TJUL22[[#This Row],[nomdepto]],tdepto[DEPTO],tdepto[CODLUG])</f>
        <v>01.83.00.00.11.02.04</v>
      </c>
    </row>
    <row r="395" spans="1:16" hidden="1">
      <c r="A395" s="65" t="s">
        <v>3417</v>
      </c>
      <c r="B395" s="65" t="str">
        <f t="shared" si="6"/>
        <v>2.1.1.1.0100114010713</v>
      </c>
      <c r="C395" s="65" t="s">
        <v>3368</v>
      </c>
      <c r="D395" s="65" t="s">
        <v>1396</v>
      </c>
      <c r="E395" s="65" t="s">
        <v>723</v>
      </c>
      <c r="F395" s="65" t="s">
        <v>85</v>
      </c>
      <c r="G395" s="65" t="str">
        <f>_xlfn.XLOOKUP(TJUL22[[#This Row],[CODIGO]],Tabla5[codigo],Tabla5[Lugar Funciones])</f>
        <v>DIVISION DE ALMACEN Y SUMINISTRO</v>
      </c>
      <c r="H395" s="65" t="str">
        <f>_xlfn.XLOOKUP(TJUL22[[#This Row],[CODIGO]],Tabla5[codigo],Tabla5[SEGÚN JULIO],_xlfn.XLOOKUP(TJUL22[[#This Row],[cargo]],Tabla19[CARGO],Tabla19[CATEGORIA]))</f>
        <v>CARRERA ADMINISTRATIVA</v>
      </c>
      <c r="I395" s="43">
        <v>30000</v>
      </c>
      <c r="J395" s="46">
        <v>0</v>
      </c>
      <c r="K395" s="43">
        <v>912</v>
      </c>
      <c r="L395" s="43">
        <v>861</v>
      </c>
      <c r="M395" s="43">
        <v>12095.08</v>
      </c>
      <c r="N395" s="43">
        <v>16131.92</v>
      </c>
      <c r="O395" s="65" t="str">
        <f>LEFT(_xlfn.XLOOKUP(TJUL22[[#This Row],[CODIGO]],Tabla5[codigo],Tabla5[Genero]),1)</f>
        <v>M</v>
      </c>
      <c r="P395" s="15" t="str">
        <f>_xlfn.XLOOKUP(TJUL22[[#This Row],[nomdepto]],tdepto[DEPTO],tdepto[CODLUG])</f>
        <v>01.83.00.00.11.02.04</v>
      </c>
    </row>
    <row r="396" spans="1:16">
      <c r="A396" s="65" t="s">
        <v>3451</v>
      </c>
      <c r="B396" s="65" t="str">
        <f t="shared" si="6"/>
        <v>2.1.1.2.0822300547258</v>
      </c>
      <c r="C396" s="65" t="s">
        <v>3367</v>
      </c>
      <c r="D396" s="65" t="s">
        <v>3104</v>
      </c>
      <c r="E396" s="65" t="s">
        <v>2007</v>
      </c>
      <c r="F396" s="65" t="s">
        <v>136</v>
      </c>
      <c r="G396" s="65" t="str">
        <f>_xlfn.XLOOKUP(TJUL22[[#This Row],[CODIGO]],Tabla5[codigo],Tabla5[Lugar Funciones])</f>
        <v>DEPARTAMENTO DE INFRAESTRUCTURA</v>
      </c>
      <c r="H396" s="65" t="str">
        <f>_xlfn.XLOOKUP(TJUL22[[#This Row],[CODIGO]],Tabla5[codigo],Tabla5[SEGÚN JULIO],_xlfn.XLOOKUP(TJUL22[[#This Row],[cargo]],Tabla19[CARGO],Tabla19[CATEGORIA]))</f>
        <v>EMPLEADOS TEMPORALES</v>
      </c>
      <c r="I396" s="43">
        <v>135000</v>
      </c>
      <c r="J396" s="45">
        <v>20338.240000000002</v>
      </c>
      <c r="K396" s="43">
        <v>4104</v>
      </c>
      <c r="L396" s="43">
        <v>3874.5</v>
      </c>
      <c r="M396" s="43">
        <v>25</v>
      </c>
      <c r="N396" s="43">
        <v>106658.26</v>
      </c>
      <c r="O396" s="65" t="str">
        <f>LEFT(_xlfn.XLOOKUP(TJUL22[[#This Row],[CODIGO]],Tabla5[codigo],Tabla5[Genero]),1)</f>
        <v>F</v>
      </c>
      <c r="P396" s="15" t="str">
        <f>_xlfn.XLOOKUP(TJUL22[[#This Row],[nomdepto]],tdepto[DEPTO],tdepto[CODLUG])</f>
        <v>01.83.00.00.11.04</v>
      </c>
    </row>
    <row r="397" spans="1:16">
      <c r="A397" s="65" t="s">
        <v>3451</v>
      </c>
      <c r="B397" s="65" t="str">
        <f t="shared" si="6"/>
        <v>2.1.1.2.0800116098377</v>
      </c>
      <c r="C397" s="65" t="s">
        <v>3367</v>
      </c>
      <c r="D397" s="65" t="s">
        <v>3076</v>
      </c>
      <c r="E397" s="65" t="s">
        <v>1183</v>
      </c>
      <c r="F397" s="65" t="s">
        <v>103</v>
      </c>
      <c r="G397" s="65" t="str">
        <f>_xlfn.XLOOKUP(TJUL22[[#This Row],[CODIGO]],Tabla5[codigo],Tabla5[Lugar Funciones])</f>
        <v>DEPARTAMENTO DE INFRAESTRUCTURA</v>
      </c>
      <c r="H397" s="65" t="str">
        <f>_xlfn.XLOOKUP(TJUL22[[#This Row],[CODIGO]],Tabla5[codigo],Tabla5[SEGÚN JULIO],_xlfn.XLOOKUP(TJUL22[[#This Row],[cargo]],Tabla19[CARGO],Tabla19[CATEGORIA]))</f>
        <v>EMPLEADOS TEMPORALES</v>
      </c>
      <c r="I397" s="43">
        <v>80000</v>
      </c>
      <c r="J397" s="45">
        <v>7400.87</v>
      </c>
      <c r="K397" s="43">
        <v>2432</v>
      </c>
      <c r="L397" s="43">
        <v>2296</v>
      </c>
      <c r="M397" s="43">
        <v>25.000000000000909</v>
      </c>
      <c r="N397" s="43">
        <v>67846.13</v>
      </c>
      <c r="O397" s="65" t="str">
        <f>LEFT(_xlfn.XLOOKUP(TJUL22[[#This Row],[CODIGO]],Tabla5[codigo],Tabla5[Genero]),1)</f>
        <v>M</v>
      </c>
      <c r="P397" s="15" t="str">
        <f>_xlfn.XLOOKUP(TJUL22[[#This Row],[nomdepto]],tdepto[DEPTO],tdepto[CODLUG])</f>
        <v>01.83.00.00.11.04</v>
      </c>
    </row>
    <row r="398" spans="1:16" hidden="1">
      <c r="A398" s="65" t="s">
        <v>3417</v>
      </c>
      <c r="B398" s="65" t="str">
        <f t="shared" si="6"/>
        <v>2.1.1.1.0100100038793</v>
      </c>
      <c r="C398" s="65" t="s">
        <v>3368</v>
      </c>
      <c r="D398" s="65" t="s">
        <v>2211</v>
      </c>
      <c r="E398" s="65" t="s">
        <v>249</v>
      </c>
      <c r="F398" s="65" t="s">
        <v>251</v>
      </c>
      <c r="G398" s="65" t="str">
        <f>_xlfn.XLOOKUP(TJUL22[[#This Row],[CODIGO]],Tabla5[codigo],Tabla5[Lugar Funciones])</f>
        <v>DEPARTAMENTO DE INFRAESTRUCTURA</v>
      </c>
      <c r="H398" s="65" t="str">
        <f>_xlfn.XLOOKUP(TJUL22[[#This Row],[CODIGO]],Tabla5[codigo],Tabla5[SEGÚN JULIO],_xlfn.XLOOKUP(TJUL22[[#This Row],[cargo]],Tabla19[CARGO],Tabla19[CATEGORIA]))</f>
        <v>FIJO</v>
      </c>
      <c r="I398" s="43">
        <v>60000</v>
      </c>
      <c r="J398" s="45">
        <v>3486.68</v>
      </c>
      <c r="K398" s="43">
        <v>1824</v>
      </c>
      <c r="L398" s="43">
        <v>1722</v>
      </c>
      <c r="M398" s="43">
        <v>125.00000000000045</v>
      </c>
      <c r="N398" s="43">
        <v>52842.32</v>
      </c>
      <c r="O398" s="65" t="str">
        <f>LEFT(_xlfn.XLOOKUP(TJUL22[[#This Row],[CODIGO]],Tabla5[codigo],Tabla5[Genero]),1)</f>
        <v>F</v>
      </c>
      <c r="P398" s="15" t="str">
        <f>_xlfn.XLOOKUP(TJUL22[[#This Row],[nomdepto]],tdepto[DEPTO],tdepto[CODLUG])</f>
        <v>01.83.00.00.11.04</v>
      </c>
    </row>
    <row r="399" spans="1:16" hidden="1">
      <c r="A399" s="65" t="s">
        <v>3417</v>
      </c>
      <c r="B399" s="65" t="str">
        <f t="shared" si="6"/>
        <v>2.1.1.1.0100116360470</v>
      </c>
      <c r="C399" s="65" t="s">
        <v>3368</v>
      </c>
      <c r="D399" s="65" t="s">
        <v>1445</v>
      </c>
      <c r="E399" s="65" t="s">
        <v>255</v>
      </c>
      <c r="F399" s="65" t="s">
        <v>251</v>
      </c>
      <c r="G399" s="65" t="str">
        <f>_xlfn.XLOOKUP(TJUL22[[#This Row],[CODIGO]],Tabla5[codigo],Tabla5[Lugar Funciones])</f>
        <v>DEPARTAMENTO DE INFRAESTRUCTURA</v>
      </c>
      <c r="H399" s="65" t="str">
        <f>_xlfn.XLOOKUP(TJUL22[[#This Row],[CODIGO]],Tabla5[codigo],Tabla5[SEGÚN JULIO],_xlfn.XLOOKUP(TJUL22[[#This Row],[cargo]],Tabla19[CARGO],Tabla19[CATEGORIA]))</f>
        <v>CARRERA ADMINISTRATIVA</v>
      </c>
      <c r="I399" s="43">
        <v>60000</v>
      </c>
      <c r="J399" s="45">
        <v>3216.65</v>
      </c>
      <c r="K399" s="43">
        <v>1824</v>
      </c>
      <c r="L399" s="43">
        <v>1722</v>
      </c>
      <c r="M399" s="43">
        <v>2675.1200000000003</v>
      </c>
      <c r="N399" s="43">
        <v>50562.23</v>
      </c>
      <c r="O399" s="65" t="str">
        <f>LEFT(_xlfn.XLOOKUP(TJUL22[[#This Row],[CODIGO]],Tabla5[codigo],Tabla5[Genero]),1)</f>
        <v>F</v>
      </c>
      <c r="P399" s="15" t="str">
        <f>_xlfn.XLOOKUP(TJUL22[[#This Row],[nomdepto]],tdepto[DEPTO],tdepto[CODLUG])</f>
        <v>01.83.00.00.11.04</v>
      </c>
    </row>
    <row r="400" spans="1:16">
      <c r="A400" s="65" t="s">
        <v>3451</v>
      </c>
      <c r="B400" s="65" t="str">
        <f t="shared" si="6"/>
        <v>2.1.1.2.0800201491255</v>
      </c>
      <c r="C400" s="65" t="s">
        <v>3367</v>
      </c>
      <c r="D400" s="65" t="s">
        <v>3074</v>
      </c>
      <c r="E400" s="65" t="s">
        <v>2072</v>
      </c>
      <c r="F400" s="65" t="s">
        <v>103</v>
      </c>
      <c r="G400" s="65" t="str">
        <f>_xlfn.XLOOKUP(TJUL22[[#This Row],[CODIGO]],Tabla5[codigo],Tabla5[Lugar Funciones])</f>
        <v>DEPARTAMENTO DE INFRAESTRUCTURA</v>
      </c>
      <c r="H400" s="65" t="str">
        <f>_xlfn.XLOOKUP(TJUL22[[#This Row],[CODIGO]],Tabla5[codigo],Tabla5[SEGÚN JULIO],_xlfn.XLOOKUP(TJUL22[[#This Row],[cargo]],Tabla19[CARGO],Tabla19[CATEGORIA]))</f>
        <v>EMPLEADOS TEMPORALES</v>
      </c>
      <c r="I400" s="43">
        <v>60000</v>
      </c>
      <c r="J400" s="45">
        <v>3486.68</v>
      </c>
      <c r="K400" s="43">
        <v>1824</v>
      </c>
      <c r="L400" s="43">
        <v>1722</v>
      </c>
      <c r="M400" s="43">
        <v>6896.07</v>
      </c>
      <c r="N400" s="43">
        <v>46071.25</v>
      </c>
      <c r="O400" s="65" t="str">
        <f>LEFT(_xlfn.XLOOKUP(TJUL22[[#This Row],[CODIGO]],Tabla5[codigo],Tabla5[Genero]),1)</f>
        <v>F</v>
      </c>
      <c r="P400" s="15" t="str">
        <f>_xlfn.XLOOKUP(TJUL22[[#This Row],[nomdepto]],tdepto[DEPTO],tdepto[CODLUG])</f>
        <v>01.83.00.00.11.04</v>
      </c>
    </row>
    <row r="401" spans="1:16" hidden="1">
      <c r="A401" s="65" t="s">
        <v>3417</v>
      </c>
      <c r="B401" s="65" t="str">
        <f t="shared" si="6"/>
        <v>2.1.1.1.0100117906156</v>
      </c>
      <c r="C401" s="65" t="s">
        <v>3368</v>
      </c>
      <c r="D401" s="65" t="s">
        <v>2400</v>
      </c>
      <c r="E401" s="65" t="s">
        <v>253</v>
      </c>
      <c r="F401" s="65" t="s">
        <v>254</v>
      </c>
      <c r="G401" s="65" t="str">
        <f>_xlfn.XLOOKUP(TJUL22[[#This Row],[CODIGO]],Tabla5[codigo],Tabla5[Lugar Funciones])</f>
        <v>DEPARTAMENTO DE INFRAESTRUCTURA</v>
      </c>
      <c r="H401" s="65" t="str">
        <f>_xlfn.XLOOKUP(TJUL22[[#This Row],[CODIGO]],Tabla5[codigo],Tabla5[SEGÚN JULIO],_xlfn.XLOOKUP(TJUL22[[#This Row],[cargo]],Tabla19[CARGO],Tabla19[CATEGORIA]))</f>
        <v>FIJO</v>
      </c>
      <c r="I401" s="43">
        <v>55000</v>
      </c>
      <c r="J401" s="45">
        <v>2559.6799999999998</v>
      </c>
      <c r="K401" s="43">
        <v>1672</v>
      </c>
      <c r="L401" s="43">
        <v>1578.5</v>
      </c>
      <c r="M401" s="43">
        <v>16210.07</v>
      </c>
      <c r="N401" s="43">
        <v>32979.75</v>
      </c>
      <c r="O401" s="65" t="str">
        <f>LEFT(_xlfn.XLOOKUP(TJUL22[[#This Row],[CODIGO]],Tabla5[codigo],Tabla5[Genero]),1)</f>
        <v>F</v>
      </c>
      <c r="P401" s="15" t="str">
        <f>_xlfn.XLOOKUP(TJUL22[[#This Row],[nomdepto]],tdepto[DEPTO],tdepto[CODLUG])</f>
        <v>01.83.00.00.11.04</v>
      </c>
    </row>
    <row r="402" spans="1:16">
      <c r="A402" s="65" t="s">
        <v>3451</v>
      </c>
      <c r="B402" s="65" t="str">
        <f t="shared" si="6"/>
        <v>2.1.1.2.0800100690775</v>
      </c>
      <c r="C402" s="65" t="s">
        <v>3367</v>
      </c>
      <c r="D402" s="65" t="s">
        <v>3062</v>
      </c>
      <c r="E402" s="65" t="s">
        <v>1726</v>
      </c>
      <c r="F402" s="65" t="s">
        <v>61</v>
      </c>
      <c r="G402" s="65" t="str">
        <f>_xlfn.XLOOKUP(TJUL22[[#This Row],[CODIGO]],Tabla5[codigo],Tabla5[Lugar Funciones])</f>
        <v>DIRECCION FINANCIERA</v>
      </c>
      <c r="H402" s="65" t="str">
        <f>_xlfn.XLOOKUP(TJUL22[[#This Row],[CODIGO]],Tabla5[codigo],Tabla5[SEGÚN JULIO],_xlfn.XLOOKUP(TJUL22[[#This Row],[cargo]],Tabla19[CARGO],Tabla19[CATEGORIA]))</f>
        <v>EMPLEADOS TEMPORALES</v>
      </c>
      <c r="I402" s="43">
        <v>175000</v>
      </c>
      <c r="J402" s="45">
        <v>29841.29</v>
      </c>
      <c r="K402" s="43">
        <v>4943.8</v>
      </c>
      <c r="L402" s="43">
        <v>5022.5</v>
      </c>
      <c r="M402" s="43">
        <v>1024.9999999999964</v>
      </c>
      <c r="N402" s="43">
        <v>134167.41</v>
      </c>
      <c r="O402" s="65" t="str">
        <f>LEFT(_xlfn.XLOOKUP(TJUL22[[#This Row],[CODIGO]],Tabla5[codigo],Tabla5[Genero]),1)</f>
        <v>F</v>
      </c>
      <c r="P402" s="15" t="str">
        <f>_xlfn.XLOOKUP(TJUL22[[#This Row],[nomdepto]],tdepto[DEPTO],tdepto[CODLUG])</f>
        <v>01.83.00.00.12</v>
      </c>
    </row>
    <row r="403" spans="1:16" hidden="1">
      <c r="A403" s="65" t="s">
        <v>3417</v>
      </c>
      <c r="B403" s="65" t="str">
        <f t="shared" si="6"/>
        <v>2.1.1.1.0100114163728</v>
      </c>
      <c r="C403" s="65" t="s">
        <v>3368</v>
      </c>
      <c r="D403" s="65" t="s">
        <v>2459</v>
      </c>
      <c r="E403" s="65" t="s">
        <v>356</v>
      </c>
      <c r="F403" s="65" t="s">
        <v>271</v>
      </c>
      <c r="G403" s="65" t="str">
        <f>_xlfn.XLOOKUP(TJUL22[[#This Row],[CODIGO]],Tabla5[codigo],Tabla5[Lugar Funciones])</f>
        <v>DIRECCION FINANCIERA</v>
      </c>
      <c r="H403" s="65" t="str">
        <f>_xlfn.XLOOKUP(TJUL22[[#This Row],[CODIGO]],Tabla5[codigo],Tabla5[SEGÚN JULIO],_xlfn.XLOOKUP(TJUL22[[#This Row],[cargo]],Tabla19[CARGO],Tabla19[CATEGORIA]))</f>
        <v>FIJO</v>
      </c>
      <c r="I403" s="43">
        <v>60000</v>
      </c>
      <c r="J403" s="45">
        <v>3486.68</v>
      </c>
      <c r="K403" s="43">
        <v>1824</v>
      </c>
      <c r="L403" s="43">
        <v>1722</v>
      </c>
      <c r="M403" s="43">
        <v>15471</v>
      </c>
      <c r="N403" s="43">
        <v>37496.32</v>
      </c>
      <c r="O403" s="65" t="str">
        <f>LEFT(_xlfn.XLOOKUP(TJUL22[[#This Row],[CODIGO]],Tabla5[codigo],Tabla5[Genero]),1)</f>
        <v>F</v>
      </c>
      <c r="P403" s="15" t="str">
        <f>_xlfn.XLOOKUP(TJUL22[[#This Row],[nomdepto]],tdepto[DEPTO],tdepto[CODLUG])</f>
        <v>01.83.00.00.12</v>
      </c>
    </row>
    <row r="404" spans="1:16">
      <c r="A404" s="65" t="s">
        <v>3451</v>
      </c>
      <c r="B404" s="65" t="str">
        <f t="shared" si="6"/>
        <v>2.1.1.2.0801300496575</v>
      </c>
      <c r="C404" s="65" t="s">
        <v>3367</v>
      </c>
      <c r="D404" s="65" t="s">
        <v>3077</v>
      </c>
      <c r="E404" s="65" t="s">
        <v>2166</v>
      </c>
      <c r="F404" s="65" t="s">
        <v>297</v>
      </c>
      <c r="G404" s="65" t="str">
        <f>_xlfn.XLOOKUP(TJUL22[[#This Row],[CODIGO]],Tabla5[codigo],Tabla5[Lugar Funciones])</f>
        <v>DIRECCION FINANCIERA</v>
      </c>
      <c r="H404" s="65" t="str">
        <f>_xlfn.XLOOKUP(TJUL22[[#This Row],[CODIGO]],Tabla5[codigo],Tabla5[SEGÚN JULIO],_xlfn.XLOOKUP(TJUL22[[#This Row],[cargo]],Tabla19[CARGO],Tabla19[CATEGORIA]))</f>
        <v>EMPLEADOS TEMPORALES</v>
      </c>
      <c r="I404" s="43">
        <v>60000</v>
      </c>
      <c r="J404" s="45">
        <v>3486.68</v>
      </c>
      <c r="K404" s="43">
        <v>1824</v>
      </c>
      <c r="L404" s="43">
        <v>1722</v>
      </c>
      <c r="M404" s="43">
        <v>1225.0000000000005</v>
      </c>
      <c r="N404" s="43">
        <v>51742.32</v>
      </c>
      <c r="O404" s="65" t="str">
        <f>LEFT(_xlfn.XLOOKUP(TJUL22[[#This Row],[CODIGO]],Tabla5[codigo],Tabla5[Genero]),1)</f>
        <v>F</v>
      </c>
      <c r="P404" s="15" t="str">
        <f>_xlfn.XLOOKUP(TJUL22[[#This Row],[nomdepto]],tdepto[DEPTO],tdepto[CODLUG])</f>
        <v>01.83.00.00.12</v>
      </c>
    </row>
    <row r="405" spans="1:16" hidden="1">
      <c r="A405" s="65" t="s">
        <v>3417</v>
      </c>
      <c r="B405" s="65" t="str">
        <f t="shared" si="6"/>
        <v>2.1.1.1.0100100694991</v>
      </c>
      <c r="C405" s="65" t="s">
        <v>3368</v>
      </c>
      <c r="D405" s="65" t="s">
        <v>2405</v>
      </c>
      <c r="E405" s="65" t="s">
        <v>355</v>
      </c>
      <c r="F405" s="65" t="s">
        <v>85</v>
      </c>
      <c r="G405" s="65" t="str">
        <f>_xlfn.XLOOKUP(TJUL22[[#This Row],[CODIGO]],Tabla5[codigo],Tabla5[Lugar Funciones])</f>
        <v>DIRECCION FINANCIERA</v>
      </c>
      <c r="H405" s="65" t="str">
        <f>_xlfn.XLOOKUP(TJUL22[[#This Row],[CODIGO]],Tabla5[codigo],Tabla5[SEGÚN JULIO],_xlfn.XLOOKUP(TJUL22[[#This Row],[cargo]],Tabla19[CARGO],Tabla19[CATEGORIA]))</f>
        <v>FIJO</v>
      </c>
      <c r="I405" s="43">
        <v>35000</v>
      </c>
      <c r="J405" s="46">
        <v>0</v>
      </c>
      <c r="K405" s="43">
        <v>1064</v>
      </c>
      <c r="L405" s="43">
        <v>1004.5</v>
      </c>
      <c r="M405" s="43">
        <v>23676.25</v>
      </c>
      <c r="N405" s="43">
        <v>9255.25</v>
      </c>
      <c r="O405" s="65" t="str">
        <f>LEFT(_xlfn.XLOOKUP(TJUL22[[#This Row],[CODIGO]],Tabla5[codigo],Tabla5[Genero]),1)</f>
        <v>M</v>
      </c>
      <c r="P405" s="15" t="str">
        <f>_xlfn.XLOOKUP(TJUL22[[#This Row],[nomdepto]],tdepto[DEPTO],tdepto[CODLUG])</f>
        <v>01.83.00.00.12</v>
      </c>
    </row>
    <row r="406" spans="1:16">
      <c r="A406" s="65" t="s">
        <v>3451</v>
      </c>
      <c r="B406" s="65" t="str">
        <f t="shared" si="6"/>
        <v>2.1.1.2.0800118334176</v>
      </c>
      <c r="C406" s="65" t="s">
        <v>3367</v>
      </c>
      <c r="D406" s="65" t="s">
        <v>2981</v>
      </c>
      <c r="E406" s="65" t="s">
        <v>1954</v>
      </c>
      <c r="F406" s="65" t="s">
        <v>136</v>
      </c>
      <c r="G406" s="65" t="str">
        <f>_xlfn.XLOOKUP(TJUL22[[#This Row],[CODIGO]],Tabla5[codigo],Tabla5[Lugar Funciones])</f>
        <v>DEPARTAMENTO DE CONTABILIDAD</v>
      </c>
      <c r="H406" s="65" t="str">
        <f>_xlfn.XLOOKUP(TJUL22[[#This Row],[CODIGO]],Tabla5[codigo],Tabla5[SEGÚN JULIO],_xlfn.XLOOKUP(TJUL22[[#This Row],[cargo]],Tabla19[CARGO],Tabla19[CATEGORIA]))</f>
        <v>EMPLEADOS TEMPORALES</v>
      </c>
      <c r="I406" s="43">
        <v>100000</v>
      </c>
      <c r="J406" s="45">
        <v>12105.37</v>
      </c>
      <c r="K406" s="43">
        <v>3040</v>
      </c>
      <c r="L406" s="43">
        <v>2870</v>
      </c>
      <c r="M406" s="43">
        <v>24.999999999998181</v>
      </c>
      <c r="N406" s="43">
        <v>81959.63</v>
      </c>
      <c r="O406" s="65" t="str">
        <f>LEFT(_xlfn.XLOOKUP(TJUL22[[#This Row],[CODIGO]],Tabla5[codigo],Tabla5[Genero]),1)</f>
        <v>F</v>
      </c>
      <c r="P406" s="15" t="str">
        <f>_xlfn.XLOOKUP(TJUL22[[#This Row],[nomdepto]],tdepto[DEPTO],tdepto[CODLUG])</f>
        <v>01.83.00.00.12.01</v>
      </c>
    </row>
    <row r="407" spans="1:16" hidden="1">
      <c r="A407" s="65" t="s">
        <v>3417</v>
      </c>
      <c r="B407" s="65" t="str">
        <f t="shared" si="6"/>
        <v>2.1.1.1.0108200226895</v>
      </c>
      <c r="C407" s="65" t="s">
        <v>3368</v>
      </c>
      <c r="D407" s="65" t="s">
        <v>1416</v>
      </c>
      <c r="E407" s="65" t="s">
        <v>223</v>
      </c>
      <c r="F407" s="65" t="s">
        <v>225</v>
      </c>
      <c r="G407" s="65" t="str">
        <f>_xlfn.XLOOKUP(TJUL22[[#This Row],[CODIGO]],Tabla5[codigo],Tabla5[Lugar Funciones])</f>
        <v>DEPARTAMENTO DE CONTABILIDAD</v>
      </c>
      <c r="H407" s="65" t="str">
        <f>_xlfn.XLOOKUP(TJUL22[[#This Row],[CODIGO]],Tabla5[codigo],Tabla5[SEGÚN JULIO],_xlfn.XLOOKUP(TJUL22[[#This Row],[cargo]],Tabla19[CARGO],Tabla19[CATEGORIA]))</f>
        <v>CARRERA ADMINISTRATIVA</v>
      </c>
      <c r="I407" s="43">
        <v>65000</v>
      </c>
      <c r="J407" s="45">
        <v>4157.55</v>
      </c>
      <c r="K407" s="43">
        <v>1976</v>
      </c>
      <c r="L407" s="43">
        <v>1865.5</v>
      </c>
      <c r="M407" s="43">
        <v>1425.12</v>
      </c>
      <c r="N407" s="43">
        <v>55575.83</v>
      </c>
      <c r="O407" s="65" t="str">
        <f>LEFT(_xlfn.XLOOKUP(TJUL22[[#This Row],[CODIGO]],Tabla5[codigo],Tabla5[Genero]),1)</f>
        <v>F</v>
      </c>
      <c r="P407" s="15" t="str">
        <f>_xlfn.XLOOKUP(TJUL22[[#This Row],[nomdepto]],tdepto[DEPTO],tdepto[CODLUG])</f>
        <v>01.83.00.00.12.01</v>
      </c>
    </row>
    <row r="408" spans="1:16" hidden="1">
      <c r="A408" s="65" t="s">
        <v>3417</v>
      </c>
      <c r="B408" s="65" t="str">
        <f t="shared" si="6"/>
        <v>2.1.1.1.0100111497236</v>
      </c>
      <c r="C408" s="65" t="s">
        <v>3368</v>
      </c>
      <c r="D408" s="65" t="s">
        <v>2347</v>
      </c>
      <c r="E408" s="65" t="s">
        <v>1123</v>
      </c>
      <c r="F408" s="65" t="s">
        <v>271</v>
      </c>
      <c r="G408" s="65" t="str">
        <f>_xlfn.XLOOKUP(TJUL22[[#This Row],[CODIGO]],Tabla5[codigo],Tabla5[Lugar Funciones])</f>
        <v>DEPARTAMENTO DE CONTABILIDAD</v>
      </c>
      <c r="H408" s="65" t="str">
        <f>_xlfn.XLOOKUP(TJUL22[[#This Row],[CODIGO]],Tabla5[codigo],Tabla5[SEGÚN JULIO],_xlfn.XLOOKUP(TJUL22[[#This Row],[cargo]],Tabla19[CARGO],Tabla19[CATEGORIA]))</f>
        <v>FIJO</v>
      </c>
      <c r="I408" s="43">
        <v>55000</v>
      </c>
      <c r="J408" s="43">
        <v>2154.64</v>
      </c>
      <c r="K408" s="43">
        <v>1672</v>
      </c>
      <c r="L408" s="43">
        <v>1578.5</v>
      </c>
      <c r="M408" s="43">
        <v>2725.2400000000002</v>
      </c>
      <c r="N408" s="43">
        <v>46869.62</v>
      </c>
      <c r="O408" s="65" t="str">
        <f>LEFT(_xlfn.XLOOKUP(TJUL22[[#This Row],[CODIGO]],Tabla5[codigo],Tabla5[Genero]),1)</f>
        <v>F</v>
      </c>
      <c r="P408" s="15" t="str">
        <f>_xlfn.XLOOKUP(TJUL22[[#This Row],[nomdepto]],tdepto[DEPTO],tdepto[CODLUG])</f>
        <v>01.83.00.00.12.01</v>
      </c>
    </row>
    <row r="409" spans="1:16" hidden="1">
      <c r="A409" s="65" t="s">
        <v>3417</v>
      </c>
      <c r="B409" s="65" t="str">
        <f t="shared" si="6"/>
        <v>2.1.1.1.0100100147198</v>
      </c>
      <c r="C409" s="65" t="s">
        <v>3368</v>
      </c>
      <c r="D409" s="65" t="s">
        <v>2424</v>
      </c>
      <c r="E409" s="65" t="s">
        <v>293</v>
      </c>
      <c r="F409" s="65" t="s">
        <v>136</v>
      </c>
      <c r="G409" s="65" t="str">
        <f>_xlfn.XLOOKUP(TJUL22[[#This Row],[CODIGO]],Tabla5[codigo],Tabla5[Lugar Funciones])</f>
        <v>DEPARTEMNTO DE EJECUCION PRESUPUESTARIA</v>
      </c>
      <c r="H409" s="65" t="str">
        <f>_xlfn.XLOOKUP(TJUL22[[#This Row],[CODIGO]],Tabla5[codigo],Tabla5[SEGÚN JULIO],_xlfn.XLOOKUP(TJUL22[[#This Row],[cargo]],Tabla19[CARGO],Tabla19[CATEGORIA]))</f>
        <v>FIJO</v>
      </c>
      <c r="I409" s="43">
        <v>130000</v>
      </c>
      <c r="J409" s="43">
        <v>19162.12</v>
      </c>
      <c r="K409" s="43">
        <v>3952</v>
      </c>
      <c r="L409" s="43">
        <v>3731</v>
      </c>
      <c r="M409" s="43">
        <v>1225</v>
      </c>
      <c r="N409" s="43">
        <v>101929.88</v>
      </c>
      <c r="O409" s="65" t="str">
        <f>LEFT(_xlfn.XLOOKUP(TJUL22[[#This Row],[CODIGO]],Tabla5[codigo],Tabla5[Genero]),1)</f>
        <v>M</v>
      </c>
      <c r="P409" s="15" t="str">
        <f>_xlfn.XLOOKUP(TJUL22[[#This Row],[nomdepto]],tdepto[DEPTO],tdepto[CODLUG])</f>
        <v>01.83.00.00.12.02</v>
      </c>
    </row>
    <row r="410" spans="1:16">
      <c r="A410" s="65" t="s">
        <v>3451</v>
      </c>
      <c r="B410" s="65" t="str">
        <f t="shared" si="6"/>
        <v>2.1.1.2.0822300688557</v>
      </c>
      <c r="C410" s="65" t="s">
        <v>3367</v>
      </c>
      <c r="D410" s="65" t="s">
        <v>3049</v>
      </c>
      <c r="E410" s="65" t="s">
        <v>3048</v>
      </c>
      <c r="F410" s="65" t="s">
        <v>136</v>
      </c>
      <c r="G410" s="65" t="str">
        <f>_xlfn.XLOOKUP(TJUL22[[#This Row],[CODIGO]],Tabla5[codigo],Tabla5[Lugar Funciones])</f>
        <v>DEPARTEMNTO DE EJECUCION PRESUPUESTARIA</v>
      </c>
      <c r="H410" s="65" t="str">
        <f>_xlfn.XLOOKUP(TJUL22[[#This Row],[CODIGO]],Tabla5[codigo],Tabla5[SEGÚN JULIO],_xlfn.XLOOKUP(TJUL22[[#This Row],[cargo]],Tabla19[CARGO],Tabla19[CATEGORIA]))</f>
        <v>EMPLEADOS TEMPORALES</v>
      </c>
      <c r="I410" s="43">
        <v>90000</v>
      </c>
      <c r="J410" s="45">
        <v>9415.59</v>
      </c>
      <c r="K410" s="43">
        <v>2736</v>
      </c>
      <c r="L410" s="43">
        <v>2583</v>
      </c>
      <c r="M410" s="43">
        <v>2975.119999999999</v>
      </c>
      <c r="N410" s="43">
        <v>72290.289999999994</v>
      </c>
      <c r="O410" s="65" t="str">
        <f>LEFT(_xlfn.XLOOKUP(TJUL22[[#This Row],[CODIGO]],Tabla5[codigo],Tabla5[Genero]),1)</f>
        <v>M</v>
      </c>
      <c r="P410" s="15" t="str">
        <f>_xlfn.XLOOKUP(TJUL22[[#This Row],[nomdepto]],tdepto[DEPTO],tdepto[CODLUG])</f>
        <v>01.83.00.00.12.02</v>
      </c>
    </row>
    <row r="411" spans="1:16" hidden="1">
      <c r="A411" s="65" t="s">
        <v>3417</v>
      </c>
      <c r="B411" s="65" t="str">
        <f t="shared" si="6"/>
        <v>2.1.1.1.0100101184281</v>
      </c>
      <c r="C411" s="65" t="s">
        <v>3368</v>
      </c>
      <c r="D411" s="65" t="s">
        <v>1409</v>
      </c>
      <c r="E411" s="65" t="s">
        <v>292</v>
      </c>
      <c r="F411" s="65" t="s">
        <v>271</v>
      </c>
      <c r="G411" s="65" t="str">
        <f>_xlfn.XLOOKUP(TJUL22[[#This Row],[CODIGO]],Tabla5[codigo],Tabla5[Lugar Funciones])</f>
        <v>DEPARTEMNTO DE EJECUCION PRESUPUESTARIA</v>
      </c>
      <c r="H411" s="65" t="str">
        <f>_xlfn.XLOOKUP(TJUL22[[#This Row],[CODIGO]],Tabla5[codigo],Tabla5[SEGÚN JULIO],_xlfn.XLOOKUP(TJUL22[[#This Row],[cargo]],Tabla19[CARGO],Tabla19[CATEGORIA]))</f>
        <v>CARRERA ADMINISTRATIVA</v>
      </c>
      <c r="I411" s="43">
        <v>65000</v>
      </c>
      <c r="J411" s="45">
        <v>4427.58</v>
      </c>
      <c r="K411" s="43">
        <v>1976</v>
      </c>
      <c r="L411" s="43">
        <v>1865.5</v>
      </c>
      <c r="M411" s="43">
        <v>12658.949999999999</v>
      </c>
      <c r="N411" s="43">
        <v>44071.97</v>
      </c>
      <c r="O411" s="65" t="str">
        <f>LEFT(_xlfn.XLOOKUP(TJUL22[[#This Row],[CODIGO]],Tabla5[codigo],Tabla5[Genero]),1)</f>
        <v>F</v>
      </c>
      <c r="P411" s="15" t="str">
        <f>_xlfn.XLOOKUP(TJUL22[[#This Row],[nomdepto]],tdepto[DEPTO],tdepto[CODLUG])</f>
        <v>01.83.00.00.12.02</v>
      </c>
    </row>
    <row r="412" spans="1:16">
      <c r="A412" s="65" t="s">
        <v>3451</v>
      </c>
      <c r="B412" s="65" t="str">
        <f t="shared" si="6"/>
        <v>2.1.1.2.0822300997008</v>
      </c>
      <c r="C412" s="65" t="s">
        <v>3367</v>
      </c>
      <c r="D412" s="65" t="s">
        <v>3034</v>
      </c>
      <c r="E412" s="65" t="s">
        <v>2008</v>
      </c>
      <c r="F412" s="65" t="s">
        <v>136</v>
      </c>
      <c r="G412" s="65" t="str">
        <f>_xlfn.XLOOKUP(TJUL22[[#This Row],[CODIGO]],Tabla5[codigo],Tabla5[Lugar Funciones])</f>
        <v>DEPARTAMENTO DE ACTIVO FIJO</v>
      </c>
      <c r="H412" s="65" t="str">
        <f>_xlfn.XLOOKUP(TJUL22[[#This Row],[CODIGO]],Tabla5[codigo],Tabla5[SEGÚN JULIO],_xlfn.XLOOKUP(TJUL22[[#This Row],[cargo]],Tabla19[CARGO],Tabla19[CATEGORIA]))</f>
        <v>EMPLEADOS TEMPORALES</v>
      </c>
      <c r="I412" s="43">
        <v>90000</v>
      </c>
      <c r="J412" s="45">
        <v>9753.1200000000008</v>
      </c>
      <c r="K412" s="43">
        <v>2736</v>
      </c>
      <c r="L412" s="43">
        <v>2583</v>
      </c>
      <c r="M412" s="43">
        <v>425</v>
      </c>
      <c r="N412" s="43">
        <v>74502.880000000005</v>
      </c>
      <c r="O412" s="65" t="str">
        <f>LEFT(_xlfn.XLOOKUP(TJUL22[[#This Row],[CODIGO]],Tabla5[codigo],Tabla5[Genero]),1)</f>
        <v>M</v>
      </c>
      <c r="P412" s="15" t="str">
        <f>_xlfn.XLOOKUP(TJUL22[[#This Row],[nomdepto]],tdepto[DEPTO],tdepto[CODLUG])</f>
        <v>01.83.00.00.12.03</v>
      </c>
    </row>
    <row r="413" spans="1:16" hidden="1">
      <c r="A413" s="65" t="s">
        <v>3417</v>
      </c>
      <c r="B413" s="65" t="str">
        <f t="shared" si="6"/>
        <v>2.1.1.1.0100104641261</v>
      </c>
      <c r="C413" s="65" t="s">
        <v>3368</v>
      </c>
      <c r="D413" s="65" t="s">
        <v>1386</v>
      </c>
      <c r="E413" s="65" t="s">
        <v>198</v>
      </c>
      <c r="F413" s="65" t="s">
        <v>2044</v>
      </c>
      <c r="G413" s="65" t="str">
        <f>_xlfn.XLOOKUP(TJUL22[[#This Row],[CODIGO]],Tabla5[codigo],Tabla5[Lugar Funciones])</f>
        <v>DEPARTAMENTO DE ACTIVO FIJO</v>
      </c>
      <c r="H413" s="65" t="str">
        <f>_xlfn.XLOOKUP(TJUL22[[#This Row],[CODIGO]],Tabla5[codigo],Tabla5[SEGÚN JULIO],_xlfn.XLOOKUP(TJUL22[[#This Row],[cargo]],Tabla19[CARGO],Tabla19[CATEGORIA]))</f>
        <v>CARRERA ADMINISTRATIVA</v>
      </c>
      <c r="I413" s="43">
        <v>40000</v>
      </c>
      <c r="J413" s="45">
        <v>37.61</v>
      </c>
      <c r="K413" s="43">
        <v>1216</v>
      </c>
      <c r="L413" s="43">
        <v>1148</v>
      </c>
      <c r="M413" s="43">
        <v>17518.599999999999</v>
      </c>
      <c r="N413" s="43">
        <v>20079.79</v>
      </c>
      <c r="O413" s="65" t="str">
        <f>LEFT(_xlfn.XLOOKUP(TJUL22[[#This Row],[CODIGO]],Tabla5[codigo],Tabla5[Genero]),1)</f>
        <v>F</v>
      </c>
      <c r="P413" s="15" t="str">
        <f>_xlfn.XLOOKUP(TJUL22[[#This Row],[nomdepto]],tdepto[DEPTO],tdepto[CODLUG])</f>
        <v>01.83.00.00.12.03</v>
      </c>
    </row>
    <row r="414" spans="1:16" hidden="1">
      <c r="A414" s="65" t="s">
        <v>3417</v>
      </c>
      <c r="B414" s="65" t="str">
        <f t="shared" si="6"/>
        <v>2.1.1.1.0140213694280</v>
      </c>
      <c r="C414" s="65" t="s">
        <v>3368</v>
      </c>
      <c r="D414" s="65" t="s">
        <v>2404</v>
      </c>
      <c r="E414" s="65" t="s">
        <v>1287</v>
      </c>
      <c r="F414" s="65" t="s">
        <v>10</v>
      </c>
      <c r="G414" s="65" t="str">
        <f>_xlfn.XLOOKUP(TJUL22[[#This Row],[CODIGO]],Tabla5[codigo],Tabla5[Lugar Funciones])</f>
        <v>DEPARTAMENTO DE ACTIVO FIJO</v>
      </c>
      <c r="H414" s="65" t="str">
        <f>_xlfn.XLOOKUP(TJUL22[[#This Row],[CODIGO]],Tabla5[codigo],Tabla5[SEGÚN JULIO],_xlfn.XLOOKUP(TJUL22[[#This Row],[cargo]],Tabla19[CARGO],Tabla19[CATEGORIA]))</f>
        <v>ESTATUTO SIMPLIFICADO</v>
      </c>
      <c r="I414" s="43">
        <v>35000</v>
      </c>
      <c r="J414" s="46">
        <v>0</v>
      </c>
      <c r="K414" s="43">
        <v>1064</v>
      </c>
      <c r="L414" s="43">
        <v>1004.5</v>
      </c>
      <c r="M414" s="43">
        <v>3221</v>
      </c>
      <c r="N414" s="43">
        <v>29710.5</v>
      </c>
      <c r="O414" s="65" t="str">
        <f>LEFT(_xlfn.XLOOKUP(TJUL22[[#This Row],[CODIGO]],Tabla5[codigo],Tabla5[Genero]),1)</f>
        <v>F</v>
      </c>
      <c r="P414" s="15" t="str">
        <f>_xlfn.XLOOKUP(TJUL22[[#This Row],[nomdepto]],tdepto[DEPTO],tdepto[CODLUG])</f>
        <v>01.83.00.00.12.03</v>
      </c>
    </row>
    <row r="415" spans="1:16" hidden="1">
      <c r="A415" s="65" t="s">
        <v>3462</v>
      </c>
      <c r="B415" s="65" t="str">
        <f t="shared" si="6"/>
        <v>2.1.1.3.0100100122811</v>
      </c>
      <c r="C415" s="65" t="s">
        <v>3370</v>
      </c>
      <c r="D415" s="65" t="s">
        <v>3144</v>
      </c>
      <c r="E415" s="65" t="s">
        <v>1044</v>
      </c>
      <c r="F415" s="65" t="s">
        <v>200</v>
      </c>
      <c r="G415" s="65" t="str">
        <f>_xlfn.XLOOKUP(TJUL22[[#This Row],[CODIGO]],Tabla5[codigo],Tabla5[Lugar Funciones])</f>
        <v>DEPARTAMENTO DE ACTIVO FIJO</v>
      </c>
      <c r="H415" s="65" t="str">
        <f>_xlfn.XLOOKUP(TJUL22[[#This Row],[CODIGO]],Tabla5[codigo],Tabla5[SEGÚN JULIO],_xlfn.XLOOKUP(TJUL22[[#This Row],[cargo]],Tabla19[CARGO],Tabla19[CATEGORIA]))</f>
        <v>TRAMITE DE PENSION</v>
      </c>
      <c r="I415" s="43">
        <v>21735</v>
      </c>
      <c r="J415" s="46">
        <v>0</v>
      </c>
      <c r="K415" s="43">
        <v>660.74</v>
      </c>
      <c r="L415" s="43">
        <v>623.79</v>
      </c>
      <c r="M415" s="43">
        <v>475</v>
      </c>
      <c r="N415" s="43">
        <v>19975.47</v>
      </c>
      <c r="O415" s="65" t="str">
        <f>LEFT(_xlfn.XLOOKUP(TJUL22[[#This Row],[CODIGO]],Tabla5[codigo],Tabla5[Genero]),1)</f>
        <v>M</v>
      </c>
      <c r="P415" s="15" t="str">
        <f>_xlfn.XLOOKUP(TJUL22[[#This Row],[nomdepto]],tdepto[DEPTO],tdepto[CODLUG])</f>
        <v>01.83.00.00.12.03</v>
      </c>
    </row>
    <row r="416" spans="1:16" hidden="1">
      <c r="A416" s="65" t="s">
        <v>3462</v>
      </c>
      <c r="B416" s="65" t="str">
        <f t="shared" si="6"/>
        <v>2.1.1.3.0100100344571</v>
      </c>
      <c r="C416" s="65" t="s">
        <v>3370</v>
      </c>
      <c r="D416" s="65" t="s">
        <v>3146</v>
      </c>
      <c r="E416" s="65" t="s">
        <v>1045</v>
      </c>
      <c r="F416" s="65" t="s">
        <v>604</v>
      </c>
      <c r="G416" s="65" t="str">
        <f>_xlfn.XLOOKUP(TJUL22[[#This Row],[CODIGO]],Tabla5[codigo],Tabla5[Lugar Funciones])</f>
        <v>DEPARTAMENTO DE ACTIVO FIJO</v>
      </c>
      <c r="H416" s="65" t="str">
        <f>_xlfn.XLOOKUP(TJUL22[[#This Row],[CODIGO]],Tabla5[codigo],Tabla5[SEGÚN JULIO],_xlfn.XLOOKUP(TJUL22[[#This Row],[cargo]],Tabla19[CARGO],Tabla19[CATEGORIA]))</f>
        <v>TRAMITE DE PENSION</v>
      </c>
      <c r="I416" s="43">
        <v>19000.55</v>
      </c>
      <c r="J416" s="46">
        <v>0</v>
      </c>
      <c r="K416" s="43">
        <v>577.62</v>
      </c>
      <c r="L416" s="43">
        <v>545.32000000000005</v>
      </c>
      <c r="M416" s="43">
        <v>75</v>
      </c>
      <c r="N416" s="43">
        <v>17802.61</v>
      </c>
      <c r="O416" s="65" t="str">
        <f>LEFT(_xlfn.XLOOKUP(TJUL22[[#This Row],[CODIGO]],Tabla5[codigo],Tabla5[Genero]),1)</f>
        <v>M</v>
      </c>
      <c r="P416" s="15" t="str">
        <f>_xlfn.XLOOKUP(TJUL22[[#This Row],[nomdepto]],tdepto[DEPTO],tdepto[CODLUG])</f>
        <v>01.83.00.00.12.03</v>
      </c>
    </row>
    <row r="417" spans="1:16" hidden="1">
      <c r="A417" s="65" t="s">
        <v>3417</v>
      </c>
      <c r="B417" s="65" t="str">
        <f t="shared" si="6"/>
        <v>2.1.1.1.0100100368042</v>
      </c>
      <c r="C417" s="65" t="s">
        <v>3368</v>
      </c>
      <c r="D417" s="65" t="s">
        <v>1408</v>
      </c>
      <c r="E417" s="65" t="s">
        <v>287</v>
      </c>
      <c r="F417" s="65" t="s">
        <v>136</v>
      </c>
      <c r="G417" s="65" t="str">
        <f>_xlfn.XLOOKUP(TJUL22[[#This Row],[CODIGO]],Tabla5[codigo],Tabla5[Lugar Funciones])</f>
        <v>DEPARTAMENTO DE TESORERIA</v>
      </c>
      <c r="H417" s="65" t="str">
        <f>_xlfn.XLOOKUP(TJUL22[[#This Row],[CODIGO]],Tabla5[codigo],Tabla5[SEGÚN JULIO],_xlfn.XLOOKUP(TJUL22[[#This Row],[cargo]],Tabla19[CARGO],Tabla19[CATEGORIA]))</f>
        <v>CARRERA ADMINISTRATIVA</v>
      </c>
      <c r="I417" s="43">
        <v>100000</v>
      </c>
      <c r="J417" s="45">
        <v>12105.37</v>
      </c>
      <c r="K417" s="43">
        <v>3040</v>
      </c>
      <c r="L417" s="43">
        <v>2870</v>
      </c>
      <c r="M417" s="43">
        <v>3920.9999999999982</v>
      </c>
      <c r="N417" s="43">
        <v>78063.63</v>
      </c>
      <c r="O417" s="65" t="str">
        <f>LEFT(_xlfn.XLOOKUP(TJUL22[[#This Row],[CODIGO]],Tabla5[codigo],Tabla5[Genero]),1)</f>
        <v>F</v>
      </c>
      <c r="P417" s="15" t="str">
        <f>_xlfn.XLOOKUP(TJUL22[[#This Row],[nomdepto]],tdepto[DEPTO],tdepto[CODLUG])</f>
        <v>01.83.00.00.12.04</v>
      </c>
    </row>
    <row r="418" spans="1:16">
      <c r="A418" s="65" t="s">
        <v>3451</v>
      </c>
      <c r="B418" s="65" t="str">
        <f t="shared" si="6"/>
        <v>2.1.1.2.0801700011818</v>
      </c>
      <c r="C418" s="65" t="s">
        <v>3367</v>
      </c>
      <c r="D418" s="65" t="s">
        <v>3115</v>
      </c>
      <c r="E418" s="65" t="s">
        <v>2000</v>
      </c>
      <c r="F418" s="65" t="s">
        <v>103</v>
      </c>
      <c r="G418" s="65" t="str">
        <f>_xlfn.XLOOKUP(TJUL22[[#This Row],[CODIGO]],Tabla5[codigo],Tabla5[Lugar Funciones])</f>
        <v>DEPARTAMENTO DE TESORERIA</v>
      </c>
      <c r="H418" s="65" t="str">
        <f>_xlfn.XLOOKUP(TJUL22[[#This Row],[CODIGO]],Tabla5[codigo],Tabla5[SEGÚN JULIO],_xlfn.XLOOKUP(TJUL22[[#This Row],[cargo]],Tabla19[CARGO],Tabla19[CATEGORIA]))</f>
        <v>EMPLEADOS TEMPORALES</v>
      </c>
      <c r="I418" s="43">
        <v>70000</v>
      </c>
      <c r="J418" s="45">
        <v>5368.48</v>
      </c>
      <c r="K418" s="43">
        <v>2128</v>
      </c>
      <c r="L418" s="43">
        <v>2009</v>
      </c>
      <c r="M418" s="43">
        <v>3171</v>
      </c>
      <c r="N418" s="43">
        <v>57323.519999999997</v>
      </c>
      <c r="O418" s="65" t="str">
        <f>LEFT(_xlfn.XLOOKUP(TJUL22[[#This Row],[CODIGO]],Tabla5[codigo],Tabla5[Genero]),1)</f>
        <v>F</v>
      </c>
      <c r="P418" s="15" t="str">
        <f>_xlfn.XLOOKUP(TJUL22[[#This Row],[nomdepto]],tdepto[DEPTO],tdepto[CODLUG])</f>
        <v>01.83.00.00.12.04</v>
      </c>
    </row>
    <row r="419" spans="1:16" hidden="1">
      <c r="A419" s="65" t="s">
        <v>3417</v>
      </c>
      <c r="B419" s="65" t="str">
        <f t="shared" si="6"/>
        <v>2.1.1.1.0100105496210</v>
      </c>
      <c r="C419" s="65" t="s">
        <v>3368</v>
      </c>
      <c r="D419" s="65" t="s">
        <v>2204</v>
      </c>
      <c r="E419" s="65" t="s">
        <v>285</v>
      </c>
      <c r="F419" s="65" t="s">
        <v>271</v>
      </c>
      <c r="G419" s="65" t="str">
        <f>_xlfn.XLOOKUP(TJUL22[[#This Row],[CODIGO]],Tabla5[codigo],Tabla5[Lugar Funciones])</f>
        <v>DEPARTAMENTO DE TESORERIA</v>
      </c>
      <c r="H419" s="65" t="str">
        <f>_xlfn.XLOOKUP(TJUL22[[#This Row],[CODIGO]],Tabla5[codigo],Tabla5[SEGÚN JULIO],_xlfn.XLOOKUP(TJUL22[[#This Row],[cargo]],Tabla19[CARGO],Tabla19[CATEGORIA]))</f>
        <v>FIJO</v>
      </c>
      <c r="I419" s="43">
        <v>65000</v>
      </c>
      <c r="J419" s="45">
        <v>4427.58</v>
      </c>
      <c r="K419" s="43">
        <v>1976</v>
      </c>
      <c r="L419" s="43">
        <v>1865.5</v>
      </c>
      <c r="M419" s="43">
        <v>7918.5</v>
      </c>
      <c r="N419" s="43">
        <v>48812.42</v>
      </c>
      <c r="O419" s="65" t="str">
        <f>LEFT(_xlfn.XLOOKUP(TJUL22[[#This Row],[CODIGO]],Tabla5[codigo],Tabla5[Genero]),1)</f>
        <v>F</v>
      </c>
      <c r="P419" s="15" t="str">
        <f>_xlfn.XLOOKUP(TJUL22[[#This Row],[nomdepto]],tdepto[DEPTO],tdepto[CODLUG])</f>
        <v>01.83.00.00.12.04</v>
      </c>
    </row>
    <row r="420" spans="1:16" hidden="1">
      <c r="A420" s="65" t="s">
        <v>3417</v>
      </c>
      <c r="B420" s="65" t="str">
        <f t="shared" si="6"/>
        <v>2.1.1.1.0100101830644</v>
      </c>
      <c r="C420" s="65" t="s">
        <v>3368</v>
      </c>
      <c r="D420" s="65" t="s">
        <v>2410</v>
      </c>
      <c r="E420" s="65" t="s">
        <v>288</v>
      </c>
      <c r="F420" s="65" t="s">
        <v>271</v>
      </c>
      <c r="G420" s="65" t="str">
        <f>_xlfn.XLOOKUP(TJUL22[[#This Row],[CODIGO]],Tabla5[codigo],Tabla5[Lugar Funciones])</f>
        <v>DEPARTAMENTO DE TESORERIA</v>
      </c>
      <c r="H420" s="65" t="str">
        <f>_xlfn.XLOOKUP(TJUL22[[#This Row],[CODIGO]],Tabla5[codigo],Tabla5[SEGÚN JULIO],_xlfn.XLOOKUP(TJUL22[[#This Row],[cargo]],Tabla19[CARGO],Tabla19[CATEGORIA]))</f>
        <v>FIJO</v>
      </c>
      <c r="I420" s="43">
        <v>55000</v>
      </c>
      <c r="J420" s="45">
        <v>2559.6799999999998</v>
      </c>
      <c r="K420" s="43">
        <v>1672</v>
      </c>
      <c r="L420" s="43">
        <v>1578.5</v>
      </c>
      <c r="M420" s="43">
        <v>2221.0000000000005</v>
      </c>
      <c r="N420" s="43">
        <v>46968.82</v>
      </c>
      <c r="O420" s="65" t="str">
        <f>LEFT(_xlfn.XLOOKUP(TJUL22[[#This Row],[CODIGO]],Tabla5[codigo],Tabla5[Genero]),1)</f>
        <v>M</v>
      </c>
      <c r="P420" s="15" t="str">
        <f>_xlfn.XLOOKUP(TJUL22[[#This Row],[nomdepto]],tdepto[DEPTO],tdepto[CODLUG])</f>
        <v>01.83.00.00.12.04</v>
      </c>
    </row>
    <row r="421" spans="1:16">
      <c r="A421" s="65" t="s">
        <v>3451</v>
      </c>
      <c r="B421" s="65" t="str">
        <f t="shared" si="6"/>
        <v>2.1.1.2.0807100477533</v>
      </c>
      <c r="C421" s="65" t="s">
        <v>3367</v>
      </c>
      <c r="D421" s="65" t="s">
        <v>3102</v>
      </c>
      <c r="E421" s="65" t="s">
        <v>2004</v>
      </c>
      <c r="F421" s="65" t="s">
        <v>61</v>
      </c>
      <c r="G421" s="65" t="str">
        <f>_xlfn.XLOOKUP(TJUL22[[#This Row],[CODIGO]],Tabla5[codigo],Tabla5[Lugar Funciones])</f>
        <v>DIRECCION JURIDICA</v>
      </c>
      <c r="H421" s="65" t="str">
        <f>_xlfn.XLOOKUP(TJUL22[[#This Row],[CODIGO]],Tabla5[codigo],Tabla5[SEGÚN JULIO],_xlfn.XLOOKUP(TJUL22[[#This Row],[cargo]],Tabla19[CARGO],Tabla19[CATEGORIA]))</f>
        <v>EMPLEADOS TEMPORALES</v>
      </c>
      <c r="I421" s="43">
        <v>175000</v>
      </c>
      <c r="J421" s="45">
        <v>29841.29</v>
      </c>
      <c r="K421" s="43">
        <v>4943.8</v>
      </c>
      <c r="L421" s="43">
        <v>5022.5</v>
      </c>
      <c r="M421" s="43">
        <v>24.999999999996362</v>
      </c>
      <c r="N421" s="43">
        <v>135167.41</v>
      </c>
      <c r="O421" s="65" t="str">
        <f>LEFT(_xlfn.XLOOKUP(TJUL22[[#This Row],[CODIGO]],Tabla5[codigo],Tabla5[Genero]),1)</f>
        <v>F</v>
      </c>
      <c r="P421" s="15" t="str">
        <f>_xlfn.XLOOKUP(TJUL22[[#This Row],[nomdepto]],tdepto[DEPTO],tdepto[CODLUG])</f>
        <v>01.83.00.08</v>
      </c>
    </row>
    <row r="422" spans="1:16">
      <c r="A422" s="65" t="s">
        <v>3451</v>
      </c>
      <c r="B422" s="65" t="str">
        <f t="shared" si="6"/>
        <v>2.1.1.2.0800117190728</v>
      </c>
      <c r="C422" s="65" t="s">
        <v>3367</v>
      </c>
      <c r="D422" s="65" t="s">
        <v>3088</v>
      </c>
      <c r="E422" s="65" t="s">
        <v>1730</v>
      </c>
      <c r="F422" s="65" t="s">
        <v>136</v>
      </c>
      <c r="G422" s="65" t="str">
        <f>_xlfn.XLOOKUP(TJUL22[[#This Row],[CODIGO]],Tabla5[codigo],Tabla5[Lugar Funciones])</f>
        <v>DIRECCION JURIDICA</v>
      </c>
      <c r="H422" s="65" t="str">
        <f>_xlfn.XLOOKUP(TJUL22[[#This Row],[CODIGO]],Tabla5[codigo],Tabla5[SEGÚN JULIO],_xlfn.XLOOKUP(TJUL22[[#This Row],[cargo]],Tabla19[CARGO],Tabla19[CATEGORIA]))</f>
        <v>EMPLEADOS TEMPORALES</v>
      </c>
      <c r="I422" s="43">
        <v>115000</v>
      </c>
      <c r="J422" s="45">
        <v>15633.74</v>
      </c>
      <c r="K422" s="43">
        <v>3496</v>
      </c>
      <c r="L422" s="43">
        <v>3300.5</v>
      </c>
      <c r="M422" s="43">
        <v>825.00000000000182</v>
      </c>
      <c r="N422" s="43">
        <v>91744.76</v>
      </c>
      <c r="O422" s="65" t="str">
        <f>LEFT(_xlfn.XLOOKUP(TJUL22[[#This Row],[CODIGO]],Tabla5[codigo],Tabla5[Genero]),1)</f>
        <v>F</v>
      </c>
      <c r="P422" s="15" t="str">
        <f>_xlfn.XLOOKUP(TJUL22[[#This Row],[nomdepto]],tdepto[DEPTO],tdepto[CODLUG])</f>
        <v>01.83.00.08</v>
      </c>
    </row>
    <row r="423" spans="1:16">
      <c r="A423" s="65" t="s">
        <v>3451</v>
      </c>
      <c r="B423" s="65" t="str">
        <f t="shared" si="6"/>
        <v>2.1.1.2.0800118103936</v>
      </c>
      <c r="C423" s="65" t="s">
        <v>3367</v>
      </c>
      <c r="D423" s="65" t="s">
        <v>3022</v>
      </c>
      <c r="E423" s="65" t="s">
        <v>1996</v>
      </c>
      <c r="F423" s="65" t="s">
        <v>1807</v>
      </c>
      <c r="G423" s="65" t="str">
        <f>_xlfn.XLOOKUP(TJUL22[[#This Row],[CODIGO]],Tabla5[codigo],Tabla5[Lugar Funciones])</f>
        <v>DIRECCION JURIDICA</v>
      </c>
      <c r="H423" s="65" t="str">
        <f>_xlfn.XLOOKUP(TJUL22[[#This Row],[CODIGO]],Tabla5[codigo],Tabla5[SEGÚN JULIO],_xlfn.XLOOKUP(TJUL22[[#This Row],[cargo]],Tabla19[CARGO],Tabla19[CATEGORIA]))</f>
        <v>EMPLEADOS TEMPORALES</v>
      </c>
      <c r="I423" s="43">
        <v>70000</v>
      </c>
      <c r="J423" s="43">
        <v>5368.48</v>
      </c>
      <c r="K423" s="43">
        <v>2128</v>
      </c>
      <c r="L423" s="43">
        <v>2009</v>
      </c>
      <c r="M423" s="43">
        <v>25</v>
      </c>
      <c r="N423" s="43">
        <v>60469.52</v>
      </c>
      <c r="O423" s="65" t="str">
        <f>LEFT(_xlfn.XLOOKUP(TJUL22[[#This Row],[CODIGO]],Tabla5[codigo],Tabla5[Genero]),1)</f>
        <v>F</v>
      </c>
      <c r="P423" s="15" t="str">
        <f>_xlfn.XLOOKUP(TJUL22[[#This Row],[nomdepto]],tdepto[DEPTO],tdepto[CODLUG])</f>
        <v>01.83.00.08</v>
      </c>
    </row>
    <row r="424" spans="1:16">
      <c r="A424" s="65" t="s">
        <v>3451</v>
      </c>
      <c r="B424" s="65" t="str">
        <f t="shared" si="6"/>
        <v>2.1.1.2.0800118434265</v>
      </c>
      <c r="C424" s="65" t="s">
        <v>3367</v>
      </c>
      <c r="D424" s="65" t="s">
        <v>3064</v>
      </c>
      <c r="E424" s="65" t="s">
        <v>1997</v>
      </c>
      <c r="F424" s="65" t="s">
        <v>1807</v>
      </c>
      <c r="G424" s="65" t="str">
        <f>_xlfn.XLOOKUP(TJUL22[[#This Row],[CODIGO]],Tabla5[codigo],Tabla5[Lugar Funciones])</f>
        <v>DIRECCION JURIDICA</v>
      </c>
      <c r="H424" s="65" t="str">
        <f>_xlfn.XLOOKUP(TJUL22[[#This Row],[CODIGO]],Tabla5[codigo],Tabla5[SEGÚN JULIO],_xlfn.XLOOKUP(TJUL22[[#This Row],[cargo]],Tabla19[CARGO],Tabla19[CATEGORIA]))</f>
        <v>EMPLEADOS TEMPORALES</v>
      </c>
      <c r="I424" s="43">
        <v>70000</v>
      </c>
      <c r="J424" s="45">
        <v>5368.48</v>
      </c>
      <c r="K424" s="43">
        <v>2128</v>
      </c>
      <c r="L424" s="43">
        <v>2009</v>
      </c>
      <c r="M424" s="43">
        <v>25</v>
      </c>
      <c r="N424" s="43">
        <v>60469.52</v>
      </c>
      <c r="O424" s="65" t="str">
        <f>LEFT(_xlfn.XLOOKUP(TJUL22[[#This Row],[CODIGO]],Tabla5[codigo],Tabla5[Genero]),1)</f>
        <v>F</v>
      </c>
      <c r="P424" s="15" t="str">
        <f>_xlfn.XLOOKUP(TJUL22[[#This Row],[nomdepto]],tdepto[DEPTO],tdepto[CODLUG])</f>
        <v>01.83.00.08</v>
      </c>
    </row>
    <row r="425" spans="1:16">
      <c r="A425" s="65" t="s">
        <v>3451</v>
      </c>
      <c r="B425" s="65" t="str">
        <f t="shared" si="6"/>
        <v>2.1.1.2.0800103848339</v>
      </c>
      <c r="C425" s="65" t="s">
        <v>3367</v>
      </c>
      <c r="D425" s="65" t="s">
        <v>3107</v>
      </c>
      <c r="E425" s="65" t="s">
        <v>1993</v>
      </c>
      <c r="F425" s="65" t="s">
        <v>1807</v>
      </c>
      <c r="G425" s="65" t="str">
        <f>_xlfn.XLOOKUP(TJUL22[[#This Row],[CODIGO]],Tabla5[codigo],Tabla5[Lugar Funciones])</f>
        <v>DIRECCION JURIDICA</v>
      </c>
      <c r="H425" s="65" t="str">
        <f>_xlfn.XLOOKUP(TJUL22[[#This Row],[CODIGO]],Tabla5[codigo],Tabla5[SEGÚN JULIO],_xlfn.XLOOKUP(TJUL22[[#This Row],[cargo]],Tabla19[CARGO],Tabla19[CATEGORIA]))</f>
        <v>EMPLEADOS TEMPORALES</v>
      </c>
      <c r="I425" s="43">
        <v>70000</v>
      </c>
      <c r="J425" s="45">
        <v>5368.48</v>
      </c>
      <c r="K425" s="43">
        <v>2128</v>
      </c>
      <c r="L425" s="43">
        <v>2009</v>
      </c>
      <c r="M425" s="43">
        <v>2471</v>
      </c>
      <c r="N425" s="43">
        <v>58023.519999999997</v>
      </c>
      <c r="O425" s="65" t="str">
        <f>LEFT(_xlfn.XLOOKUP(TJUL22[[#This Row],[CODIGO]],Tabla5[codigo],Tabla5[Genero]),1)</f>
        <v>F</v>
      </c>
      <c r="P425" s="15" t="str">
        <f>_xlfn.XLOOKUP(TJUL22[[#This Row],[nomdepto]],tdepto[DEPTO],tdepto[CODLUG])</f>
        <v>01.83.00.08</v>
      </c>
    </row>
    <row r="426" spans="1:16" hidden="1">
      <c r="A426" s="65" t="s">
        <v>3417</v>
      </c>
      <c r="B426" s="65" t="str">
        <f t="shared" si="6"/>
        <v>2.1.1.1.0100116693730</v>
      </c>
      <c r="C426" s="65" t="s">
        <v>3368</v>
      </c>
      <c r="D426" s="65" t="s">
        <v>1375</v>
      </c>
      <c r="E426" s="65" t="s">
        <v>622</v>
      </c>
      <c r="F426" s="65" t="s">
        <v>111</v>
      </c>
      <c r="G426" s="65" t="str">
        <f>_xlfn.XLOOKUP(TJUL22[[#This Row],[CODIGO]],Tabla5[codigo],Tabla5[Lugar Funciones])</f>
        <v>DIRECCION JURIDICA</v>
      </c>
      <c r="H426" s="65" t="str">
        <f>_xlfn.XLOOKUP(TJUL22[[#This Row],[CODIGO]],Tabla5[codigo],Tabla5[SEGÚN JULIO],_xlfn.XLOOKUP(TJUL22[[#This Row],[cargo]],Tabla19[CARGO],Tabla19[CATEGORIA]))</f>
        <v>CARRERA ADMINISTRATIVA</v>
      </c>
      <c r="I426" s="43">
        <v>65000</v>
      </c>
      <c r="J426" s="45">
        <v>3887.53</v>
      </c>
      <c r="K426" s="43">
        <v>1976</v>
      </c>
      <c r="L426" s="43">
        <v>1865.5</v>
      </c>
      <c r="M426" s="43">
        <v>25948.65</v>
      </c>
      <c r="N426" s="43">
        <v>31322.32</v>
      </c>
      <c r="O426" s="65" t="str">
        <f>LEFT(_xlfn.XLOOKUP(TJUL22[[#This Row],[CODIGO]],Tabla5[codigo],Tabla5[Genero]),1)</f>
        <v>M</v>
      </c>
      <c r="P426" s="15" t="str">
        <f>_xlfn.XLOOKUP(TJUL22[[#This Row],[nomdepto]],tdepto[DEPTO],tdepto[CODLUG])</f>
        <v>01.83.00.08</v>
      </c>
    </row>
    <row r="427" spans="1:16" hidden="1">
      <c r="A427" s="65" t="s">
        <v>3417</v>
      </c>
      <c r="B427" s="65" t="str">
        <f t="shared" si="6"/>
        <v>2.1.1.1.0100111242723</v>
      </c>
      <c r="C427" s="65" t="s">
        <v>3368</v>
      </c>
      <c r="D427" s="65" t="s">
        <v>1393</v>
      </c>
      <c r="E427" s="65" t="s">
        <v>624</v>
      </c>
      <c r="F427" s="65" t="s">
        <v>625</v>
      </c>
      <c r="G427" s="65" t="str">
        <f>_xlfn.XLOOKUP(TJUL22[[#This Row],[CODIGO]],Tabla5[codigo],Tabla5[Lugar Funciones])</f>
        <v>DIRECCION JURIDICA</v>
      </c>
      <c r="H427" s="65" t="str">
        <f>_xlfn.XLOOKUP(TJUL22[[#This Row],[CODIGO]],Tabla5[codigo],Tabla5[SEGÚN JULIO],_xlfn.XLOOKUP(TJUL22[[#This Row],[cargo]],Tabla19[CARGO],Tabla19[CATEGORIA]))</f>
        <v>CARRERA ADMINISTRATIVA</v>
      </c>
      <c r="I427" s="43">
        <v>65000</v>
      </c>
      <c r="J427" s="45">
        <v>4427.58</v>
      </c>
      <c r="K427" s="43">
        <v>1976</v>
      </c>
      <c r="L427" s="43">
        <v>1865.5</v>
      </c>
      <c r="M427" s="43">
        <v>675</v>
      </c>
      <c r="N427" s="43">
        <v>56055.92</v>
      </c>
      <c r="O427" s="65" t="str">
        <f>LEFT(_xlfn.XLOOKUP(TJUL22[[#This Row],[CODIGO]],Tabla5[codigo],Tabla5[Genero]),1)</f>
        <v>M</v>
      </c>
      <c r="P427" s="15" t="str">
        <f>_xlfn.XLOOKUP(TJUL22[[#This Row],[nomdepto]],tdepto[DEPTO],tdepto[CODLUG])</f>
        <v>01.83.00.08</v>
      </c>
    </row>
    <row r="428" spans="1:16" hidden="1">
      <c r="A428" s="65" t="s">
        <v>3417</v>
      </c>
      <c r="B428" s="65" t="str">
        <f t="shared" si="6"/>
        <v>2.1.1.1.0100105467708</v>
      </c>
      <c r="C428" s="65" t="s">
        <v>3368</v>
      </c>
      <c r="D428" s="65" t="s">
        <v>1433</v>
      </c>
      <c r="E428" s="65" t="s">
        <v>632</v>
      </c>
      <c r="F428" s="65" t="s">
        <v>111</v>
      </c>
      <c r="G428" s="65" t="str">
        <f>_xlfn.XLOOKUP(TJUL22[[#This Row],[CODIGO]],Tabla5[codigo],Tabla5[Lugar Funciones])</f>
        <v>DIRECCION JURIDICA</v>
      </c>
      <c r="H428" s="65" t="str">
        <f>_xlfn.XLOOKUP(TJUL22[[#This Row],[CODIGO]],Tabla5[codigo],Tabla5[SEGÚN JULIO],_xlfn.XLOOKUP(TJUL22[[#This Row],[cargo]],Tabla19[CARGO],Tabla19[CATEGORIA]))</f>
        <v>CARRERA ADMINISTRATIVA</v>
      </c>
      <c r="I428" s="43">
        <v>50000</v>
      </c>
      <c r="J428" s="45">
        <v>1854</v>
      </c>
      <c r="K428" s="43">
        <v>1520</v>
      </c>
      <c r="L428" s="43">
        <v>1435</v>
      </c>
      <c r="M428" s="43">
        <v>9155.59</v>
      </c>
      <c r="N428" s="43">
        <v>36035.410000000003</v>
      </c>
      <c r="O428" s="65" t="str">
        <f>LEFT(_xlfn.XLOOKUP(TJUL22[[#This Row],[CODIGO]],Tabla5[codigo],Tabla5[Genero]),1)</f>
        <v>M</v>
      </c>
      <c r="P428" s="15" t="str">
        <f>_xlfn.XLOOKUP(TJUL22[[#This Row],[nomdepto]],tdepto[DEPTO],tdepto[CODLUG])</f>
        <v>01.83.00.08</v>
      </c>
    </row>
    <row r="429" spans="1:16" hidden="1">
      <c r="A429" s="65" t="s">
        <v>3417</v>
      </c>
      <c r="B429" s="65" t="str">
        <f t="shared" si="6"/>
        <v>2.1.1.1.0100112874672</v>
      </c>
      <c r="C429" s="65" t="s">
        <v>3368</v>
      </c>
      <c r="D429" s="65" t="s">
        <v>2445</v>
      </c>
      <c r="E429" s="65" t="s">
        <v>1175</v>
      </c>
      <c r="F429" s="65" t="s">
        <v>219</v>
      </c>
      <c r="G429" s="65" t="str">
        <f>_xlfn.XLOOKUP(TJUL22[[#This Row],[CODIGO]],Tabla5[codigo],Tabla5[Lugar Funciones])</f>
        <v>DIRECCION JURIDICA</v>
      </c>
      <c r="H429" s="65" t="str">
        <f>_xlfn.XLOOKUP(TJUL22[[#This Row],[CODIGO]],Tabla5[codigo],Tabla5[SEGÚN JULIO],_xlfn.XLOOKUP(TJUL22[[#This Row],[cargo]],Tabla19[CARGO],Tabla19[CATEGORIA]))</f>
        <v>FIJO</v>
      </c>
      <c r="I429" s="43">
        <v>40000</v>
      </c>
      <c r="J429" s="45">
        <v>442.65</v>
      </c>
      <c r="K429" s="43">
        <v>1216</v>
      </c>
      <c r="L429" s="43">
        <v>1148</v>
      </c>
      <c r="M429" s="43">
        <v>1271</v>
      </c>
      <c r="N429" s="43">
        <v>35922.35</v>
      </c>
      <c r="O429" s="65" t="str">
        <f>LEFT(_xlfn.XLOOKUP(TJUL22[[#This Row],[CODIGO]],Tabla5[codigo],Tabla5[Genero]),1)</f>
        <v>M</v>
      </c>
      <c r="P429" s="15" t="str">
        <f>_xlfn.XLOOKUP(TJUL22[[#This Row],[nomdepto]],tdepto[DEPTO],tdepto[CODLUG])</f>
        <v>01.83.00.08</v>
      </c>
    </row>
    <row r="430" spans="1:16" hidden="1">
      <c r="A430" s="65" t="s">
        <v>3417</v>
      </c>
      <c r="B430" s="65" t="str">
        <f t="shared" si="6"/>
        <v>2.1.1.1.0100103001962</v>
      </c>
      <c r="C430" s="65" t="s">
        <v>3368</v>
      </c>
      <c r="D430" s="65" t="s">
        <v>2274</v>
      </c>
      <c r="E430" s="65" t="s">
        <v>1167</v>
      </c>
      <c r="F430" s="65" t="s">
        <v>139</v>
      </c>
      <c r="G430" s="65" t="str">
        <f>_xlfn.XLOOKUP(TJUL22[[#This Row],[CODIGO]],Tabla5[codigo],Tabla5[Lugar Funciones])</f>
        <v>DIRECCION JURIDICA</v>
      </c>
      <c r="H430" s="65" t="str">
        <f>_xlfn.XLOOKUP(TJUL22[[#This Row],[CODIGO]],Tabla5[codigo],Tabla5[SEGÚN JULIO],_xlfn.XLOOKUP(TJUL22[[#This Row],[cargo]],Tabla19[CARGO],Tabla19[CATEGORIA]))</f>
        <v>ESTATUTO SIMPLIFICADO</v>
      </c>
      <c r="I430" s="43">
        <v>30000</v>
      </c>
      <c r="J430" s="46">
        <v>0</v>
      </c>
      <c r="K430" s="43">
        <v>912</v>
      </c>
      <c r="L430" s="43">
        <v>861</v>
      </c>
      <c r="M430" s="43">
        <v>25</v>
      </c>
      <c r="N430" s="43">
        <v>28202</v>
      </c>
      <c r="O430" s="65" t="str">
        <f>LEFT(_xlfn.XLOOKUP(TJUL22[[#This Row],[CODIGO]],Tabla5[codigo],Tabla5[Genero]),1)</f>
        <v>M</v>
      </c>
      <c r="P430" s="15" t="str">
        <f>_xlfn.XLOOKUP(TJUL22[[#This Row],[nomdepto]],tdepto[DEPTO],tdepto[CODLUG])</f>
        <v>01.83.00.08</v>
      </c>
    </row>
    <row r="431" spans="1:16">
      <c r="A431" s="65" t="s">
        <v>3451</v>
      </c>
      <c r="B431" s="65" t="str">
        <f t="shared" si="6"/>
        <v>2.1.1.2.0803700942299</v>
      </c>
      <c r="C431" s="65" t="s">
        <v>3367</v>
      </c>
      <c r="D431" s="65" t="s">
        <v>3083</v>
      </c>
      <c r="E431" s="65" t="s">
        <v>1864</v>
      </c>
      <c r="F431" s="65" t="s">
        <v>61</v>
      </c>
      <c r="G431" s="65" t="str">
        <f>_xlfn.XLOOKUP(TJUL22[[#This Row],[CODIGO]],Tabla5[codigo],Tabla5[Lugar Funciones])</f>
        <v>DIRECCION DE COMUNICACIONES</v>
      </c>
      <c r="H431" s="65" t="str">
        <f>_xlfn.XLOOKUP(TJUL22[[#This Row],[CODIGO]],Tabla5[codigo],Tabla5[SEGÚN JULIO],_xlfn.XLOOKUP(TJUL22[[#This Row],[cargo]],Tabla19[CARGO],Tabla19[CATEGORIA]))</f>
        <v>EMPLEADOS TEMPORALES</v>
      </c>
      <c r="I431" s="43">
        <v>175000</v>
      </c>
      <c r="J431" s="43">
        <v>29841.29</v>
      </c>
      <c r="K431" s="43">
        <v>4943.8</v>
      </c>
      <c r="L431" s="43">
        <v>5022.5</v>
      </c>
      <c r="M431" s="43">
        <v>1224.9999999999964</v>
      </c>
      <c r="N431" s="43">
        <v>133967.41</v>
      </c>
      <c r="O431" s="65" t="str">
        <f>LEFT(_xlfn.XLOOKUP(TJUL22[[#This Row],[CODIGO]],Tabla5[codigo],Tabla5[Genero]),1)</f>
        <v>F</v>
      </c>
      <c r="P431" s="15" t="str">
        <f>_xlfn.XLOOKUP(TJUL22[[#This Row],[nomdepto]],tdepto[DEPTO],tdepto[CODLUG])</f>
        <v>01.83.00.09</v>
      </c>
    </row>
    <row r="432" spans="1:16">
      <c r="A432" s="65" t="s">
        <v>3451</v>
      </c>
      <c r="B432" s="65" t="str">
        <f t="shared" si="6"/>
        <v>2.1.1.2.0822300759861</v>
      </c>
      <c r="C432" s="65" t="s">
        <v>3367</v>
      </c>
      <c r="D432" s="65" t="s">
        <v>3059</v>
      </c>
      <c r="E432" s="65" t="s">
        <v>1724</v>
      </c>
      <c r="F432" s="65" t="s">
        <v>1719</v>
      </c>
      <c r="G432" s="65" t="str">
        <f>_xlfn.XLOOKUP(TJUL22[[#This Row],[CODIGO]],Tabla5[codigo],Tabla5[Lugar Funciones])</f>
        <v>DIRECCION DE COMUNICACIONES</v>
      </c>
      <c r="H432" s="65" t="str">
        <f>_xlfn.XLOOKUP(TJUL22[[#This Row],[CODIGO]],Tabla5[codigo],Tabla5[SEGÚN JULIO],_xlfn.XLOOKUP(TJUL22[[#This Row],[cargo]],Tabla19[CARGO],Tabla19[CATEGORIA]))</f>
        <v>EMPLEADOS TEMPORALES</v>
      </c>
      <c r="I432" s="43">
        <v>115000</v>
      </c>
      <c r="J432" s="45">
        <v>15633.74</v>
      </c>
      <c r="K432" s="43">
        <v>3496</v>
      </c>
      <c r="L432" s="43">
        <v>3300.5</v>
      </c>
      <c r="M432" s="43">
        <v>25.000000000001819</v>
      </c>
      <c r="N432" s="43">
        <v>92544.76</v>
      </c>
      <c r="O432" s="65" t="str">
        <f>LEFT(_xlfn.XLOOKUP(TJUL22[[#This Row],[CODIGO]],Tabla5[codigo],Tabla5[Genero]),1)</f>
        <v>F</v>
      </c>
      <c r="P432" s="15" t="str">
        <f>_xlfn.XLOOKUP(TJUL22[[#This Row],[nomdepto]],tdepto[DEPTO],tdepto[CODLUG])</f>
        <v>01.83.00.09</v>
      </c>
    </row>
    <row r="433" spans="1:16">
      <c r="A433" s="65" t="s">
        <v>3451</v>
      </c>
      <c r="B433" s="65" t="str">
        <f t="shared" si="6"/>
        <v>2.1.1.2.0807900154704</v>
      </c>
      <c r="C433" s="65" t="s">
        <v>3367</v>
      </c>
      <c r="D433" s="65" t="s">
        <v>3057</v>
      </c>
      <c r="E433" s="65" t="s">
        <v>2005</v>
      </c>
      <c r="F433" s="65" t="s">
        <v>103</v>
      </c>
      <c r="G433" s="65" t="str">
        <f>_xlfn.XLOOKUP(TJUL22[[#This Row],[CODIGO]],Tabla5[codigo],Tabla5[Lugar Funciones])</f>
        <v>DIRECCION DE COMUNICACIONES</v>
      </c>
      <c r="H433" s="65" t="str">
        <f>_xlfn.XLOOKUP(TJUL22[[#This Row],[CODIGO]],Tabla5[codigo],Tabla5[SEGÚN JULIO],_xlfn.XLOOKUP(TJUL22[[#This Row],[cargo]],Tabla19[CARGO],Tabla19[CATEGORIA]))</f>
        <v>EMPLEADOS TEMPORALES</v>
      </c>
      <c r="I433" s="43">
        <v>70000</v>
      </c>
      <c r="J433" s="45">
        <v>5368.48</v>
      </c>
      <c r="K433" s="43">
        <v>2128</v>
      </c>
      <c r="L433" s="43">
        <v>2009</v>
      </c>
      <c r="M433" s="43">
        <v>25</v>
      </c>
      <c r="N433" s="43">
        <v>60469.52</v>
      </c>
      <c r="O433" s="65" t="str">
        <f>LEFT(_xlfn.XLOOKUP(TJUL22[[#This Row],[CODIGO]],Tabla5[codigo],Tabla5[Genero]),1)</f>
        <v>F</v>
      </c>
      <c r="P433" s="15" t="str">
        <f>_xlfn.XLOOKUP(TJUL22[[#This Row],[nomdepto]],tdepto[DEPTO],tdepto[CODLUG])</f>
        <v>01.83.00.09</v>
      </c>
    </row>
    <row r="434" spans="1:16">
      <c r="A434" s="65" t="s">
        <v>3451</v>
      </c>
      <c r="B434" s="65" t="str">
        <f t="shared" si="6"/>
        <v>2.1.1.2.0822300426776</v>
      </c>
      <c r="C434" s="65" t="s">
        <v>3367</v>
      </c>
      <c r="D434" s="65" t="s">
        <v>3087</v>
      </c>
      <c r="E434" s="65" t="s">
        <v>3400</v>
      </c>
      <c r="F434" s="65" t="s">
        <v>103</v>
      </c>
      <c r="G434" s="65" t="str">
        <f>_xlfn.XLOOKUP(TJUL22[[#This Row],[CODIGO]],Tabla5[codigo],Tabla5[Lugar Funciones])</f>
        <v>DIRECCION DE COMUNICACIONES</v>
      </c>
      <c r="H434" s="65" t="str">
        <f>_xlfn.XLOOKUP(TJUL22[[#This Row],[CODIGO]],Tabla5[codigo],Tabla5[SEGÚN JULIO],_xlfn.XLOOKUP(TJUL22[[#This Row],[cargo]],Tabla19[CARGO],Tabla19[CATEGORIA]))</f>
        <v>EMPLEADOS TEMPORALES</v>
      </c>
      <c r="I434" s="43">
        <v>70000</v>
      </c>
      <c r="J434" s="45">
        <v>4828.43</v>
      </c>
      <c r="K434" s="43">
        <v>2128</v>
      </c>
      <c r="L434" s="43">
        <v>2009</v>
      </c>
      <c r="M434" s="43">
        <v>2725.24</v>
      </c>
      <c r="N434" s="43">
        <v>58309.33</v>
      </c>
      <c r="O434" s="65" t="str">
        <f>LEFT(_xlfn.XLOOKUP(TJUL22[[#This Row],[CODIGO]],Tabla5[codigo],Tabla5[Genero]),1)</f>
        <v>F</v>
      </c>
      <c r="P434" s="15" t="str">
        <f>_xlfn.XLOOKUP(TJUL22[[#This Row],[nomdepto]],tdepto[DEPTO],tdepto[CODLUG])</f>
        <v>01.83.00.09</v>
      </c>
    </row>
    <row r="435" spans="1:16">
      <c r="A435" s="65" t="s">
        <v>3451</v>
      </c>
      <c r="B435" s="65" t="str">
        <f t="shared" si="6"/>
        <v>2.1.1.2.0800108154220</v>
      </c>
      <c r="C435" s="65" t="s">
        <v>3367</v>
      </c>
      <c r="D435" s="65" t="s">
        <v>3098</v>
      </c>
      <c r="E435" s="65" t="s">
        <v>1812</v>
      </c>
      <c r="F435" s="65" t="s">
        <v>1813</v>
      </c>
      <c r="G435" s="65" t="str">
        <f>_xlfn.XLOOKUP(TJUL22[[#This Row],[CODIGO]],Tabla5[codigo],Tabla5[Lugar Funciones])</f>
        <v>DIRECCION DE COMUNICACIONES</v>
      </c>
      <c r="H435" s="65" t="str">
        <f>_xlfn.XLOOKUP(TJUL22[[#This Row],[CODIGO]],Tabla5[codigo],Tabla5[SEGÚN JULIO],_xlfn.XLOOKUP(TJUL22[[#This Row],[cargo]],Tabla19[CARGO],Tabla19[CATEGORIA]))</f>
        <v>EMPLEADOS TEMPORALES</v>
      </c>
      <c r="I435" s="43">
        <v>70000</v>
      </c>
      <c r="J435" s="45">
        <v>5368.48</v>
      </c>
      <c r="K435" s="43">
        <v>2128</v>
      </c>
      <c r="L435" s="43">
        <v>2009</v>
      </c>
      <c r="M435" s="43">
        <v>25</v>
      </c>
      <c r="N435" s="43">
        <v>60469.52</v>
      </c>
      <c r="O435" s="65" t="str">
        <f>LEFT(_xlfn.XLOOKUP(TJUL22[[#This Row],[CODIGO]],Tabla5[codigo],Tabla5[Genero]),1)</f>
        <v>M</v>
      </c>
      <c r="P435" s="15" t="str">
        <f>_xlfn.XLOOKUP(TJUL22[[#This Row],[nomdepto]],tdepto[DEPTO],tdepto[CODLUG])</f>
        <v>01.83.00.09</v>
      </c>
    </row>
    <row r="436" spans="1:16" hidden="1">
      <c r="A436" s="65" t="s">
        <v>3417</v>
      </c>
      <c r="B436" s="65" t="str">
        <f t="shared" si="6"/>
        <v>2.1.1.1.0101200062766</v>
      </c>
      <c r="C436" s="65" t="s">
        <v>3368</v>
      </c>
      <c r="D436" s="65" t="s">
        <v>1378</v>
      </c>
      <c r="E436" s="65" t="s">
        <v>304</v>
      </c>
      <c r="F436" s="65" t="s">
        <v>305</v>
      </c>
      <c r="G436" s="65" t="str">
        <f>_xlfn.XLOOKUP(TJUL22[[#This Row],[CODIGO]],Tabla5[codigo],Tabla5[Lugar Funciones])</f>
        <v>DIRECCION DE COMUNICACIONES</v>
      </c>
      <c r="H436" s="65" t="str">
        <f>_xlfn.XLOOKUP(TJUL22[[#This Row],[CODIGO]],Tabla5[codigo],Tabla5[SEGÚN JULIO],_xlfn.XLOOKUP(TJUL22[[#This Row],[cargo]],Tabla19[CARGO],Tabla19[CATEGORIA]))</f>
        <v>CARRERA ADMINISTRATIVA</v>
      </c>
      <c r="I436" s="43">
        <v>65000</v>
      </c>
      <c r="J436" s="45">
        <v>4427.58</v>
      </c>
      <c r="K436" s="43">
        <v>1976</v>
      </c>
      <c r="L436" s="43">
        <v>1865.5</v>
      </c>
      <c r="M436" s="43">
        <v>4421</v>
      </c>
      <c r="N436" s="43">
        <v>52309.919999999998</v>
      </c>
      <c r="O436" s="65" t="str">
        <f>LEFT(_xlfn.XLOOKUP(TJUL22[[#This Row],[CODIGO]],Tabla5[codigo],Tabla5[Genero]),1)</f>
        <v>M</v>
      </c>
      <c r="P436" s="15" t="str">
        <f>_xlfn.XLOOKUP(TJUL22[[#This Row],[nomdepto]],tdepto[DEPTO],tdepto[CODLUG])</f>
        <v>01.83.00.09</v>
      </c>
    </row>
    <row r="437" spans="1:16" hidden="1">
      <c r="A437" s="65" t="s">
        <v>3417</v>
      </c>
      <c r="B437" s="65" t="str">
        <f t="shared" si="6"/>
        <v>2.1.1.1.0100100316231</v>
      </c>
      <c r="C437" s="65" t="s">
        <v>3368</v>
      </c>
      <c r="D437" s="65" t="s">
        <v>1383</v>
      </c>
      <c r="E437" s="65" t="s">
        <v>308</v>
      </c>
      <c r="F437" s="65" t="s">
        <v>305</v>
      </c>
      <c r="G437" s="65" t="str">
        <f>_xlfn.XLOOKUP(TJUL22[[#This Row],[CODIGO]],Tabla5[codigo],Tabla5[Lugar Funciones])</f>
        <v>DIRECCION DE COMUNICACIONES</v>
      </c>
      <c r="H437" s="65" t="str">
        <f>_xlfn.XLOOKUP(TJUL22[[#This Row],[CODIGO]],Tabla5[codigo],Tabla5[SEGÚN JULIO],_xlfn.XLOOKUP(TJUL22[[#This Row],[cargo]],Tabla19[CARGO],Tabla19[CATEGORIA]))</f>
        <v>CARRERA ADMINISTRATIVA</v>
      </c>
      <c r="I437" s="43">
        <v>65000</v>
      </c>
      <c r="J437" s="45">
        <v>4427.58</v>
      </c>
      <c r="K437" s="43">
        <v>1976</v>
      </c>
      <c r="L437" s="43">
        <v>1865.5</v>
      </c>
      <c r="M437" s="43">
        <v>41319.89</v>
      </c>
      <c r="N437" s="43">
        <v>15411.03</v>
      </c>
      <c r="O437" s="65" t="str">
        <f>LEFT(_xlfn.XLOOKUP(TJUL22[[#This Row],[CODIGO]],Tabla5[codigo],Tabla5[Genero]),1)</f>
        <v>M</v>
      </c>
      <c r="P437" s="15" t="str">
        <f>_xlfn.XLOOKUP(TJUL22[[#This Row],[nomdepto]],tdepto[DEPTO],tdepto[CODLUG])</f>
        <v>01.83.00.09</v>
      </c>
    </row>
    <row r="438" spans="1:16" hidden="1">
      <c r="A438" s="65" t="s">
        <v>3417</v>
      </c>
      <c r="B438" s="65" t="str">
        <f t="shared" si="6"/>
        <v>2.1.1.1.0100116902354</v>
      </c>
      <c r="C438" s="65" t="s">
        <v>3368</v>
      </c>
      <c r="D438" s="65" t="s">
        <v>1422</v>
      </c>
      <c r="E438" s="65" t="s">
        <v>311</v>
      </c>
      <c r="F438" s="65" t="s">
        <v>103</v>
      </c>
      <c r="G438" s="65" t="str">
        <f>_xlfn.XLOOKUP(TJUL22[[#This Row],[CODIGO]],Tabla5[codigo],Tabla5[Lugar Funciones])</f>
        <v>DIRECCION DE COMUNICACIONES</v>
      </c>
      <c r="H438" s="65" t="str">
        <f>_xlfn.XLOOKUP(TJUL22[[#This Row],[CODIGO]],Tabla5[codigo],Tabla5[SEGÚN JULIO],_xlfn.XLOOKUP(TJUL22[[#This Row],[cargo]],Tabla19[CARGO],Tabla19[CATEGORIA]))</f>
        <v>CARRERA ADMINISTRATIVA</v>
      </c>
      <c r="I438" s="43">
        <v>60000</v>
      </c>
      <c r="J438" s="45">
        <v>3486.68</v>
      </c>
      <c r="K438" s="43">
        <v>1824</v>
      </c>
      <c r="L438" s="43">
        <v>1722</v>
      </c>
      <c r="M438" s="43">
        <v>505.00000000000045</v>
      </c>
      <c r="N438" s="43">
        <v>52462.32</v>
      </c>
      <c r="O438" s="65" t="str">
        <f>LEFT(_xlfn.XLOOKUP(TJUL22[[#This Row],[CODIGO]],Tabla5[codigo],Tabla5[Genero]),1)</f>
        <v>F</v>
      </c>
      <c r="P438" s="15" t="str">
        <f>_xlfn.XLOOKUP(TJUL22[[#This Row],[nomdepto]],tdepto[DEPTO],tdepto[CODLUG])</f>
        <v>01.83.00.09</v>
      </c>
    </row>
    <row r="439" spans="1:16">
      <c r="A439" s="65" t="s">
        <v>3451</v>
      </c>
      <c r="B439" s="65" t="str">
        <f t="shared" si="6"/>
        <v>2.1.1.2.0800201635919</v>
      </c>
      <c r="C439" s="65" t="s">
        <v>3367</v>
      </c>
      <c r="D439" s="65" t="s">
        <v>3010</v>
      </c>
      <c r="E439" s="65" t="s">
        <v>1961</v>
      </c>
      <c r="F439" s="65" t="s">
        <v>103</v>
      </c>
      <c r="G439" s="65" t="str">
        <f>_xlfn.XLOOKUP(TJUL22[[#This Row],[CODIGO]],Tabla5[codigo],Tabla5[Lugar Funciones])</f>
        <v>DIRECCION DE COMUNICACIONES</v>
      </c>
      <c r="H439" s="65" t="str">
        <f>_xlfn.XLOOKUP(TJUL22[[#This Row],[CODIGO]],Tabla5[codigo],Tabla5[SEGÚN JULIO],_xlfn.XLOOKUP(TJUL22[[#This Row],[cargo]],Tabla19[CARGO],Tabla19[CATEGORIA]))</f>
        <v>EMPLEADOS TEMPORALES</v>
      </c>
      <c r="I439" s="43">
        <v>60000</v>
      </c>
      <c r="J439" s="45">
        <v>3486.68</v>
      </c>
      <c r="K439" s="43">
        <v>1824</v>
      </c>
      <c r="L439" s="43">
        <v>1722</v>
      </c>
      <c r="M439" s="43">
        <v>25.000000000000455</v>
      </c>
      <c r="N439" s="43">
        <v>52942.32</v>
      </c>
      <c r="O439" s="65" t="str">
        <f>LEFT(_xlfn.XLOOKUP(TJUL22[[#This Row],[CODIGO]],Tabla5[codigo],Tabla5[Genero]),1)</f>
        <v>M</v>
      </c>
      <c r="P439" s="15" t="str">
        <f>_xlfn.XLOOKUP(TJUL22[[#This Row],[nomdepto]],tdepto[DEPTO],tdepto[CODLUG])</f>
        <v>01.83.00.09</v>
      </c>
    </row>
    <row r="440" spans="1:16">
      <c r="A440" s="65" t="s">
        <v>3451</v>
      </c>
      <c r="B440" s="65" t="str">
        <f t="shared" si="6"/>
        <v>2.1.1.2.0840225053665</v>
      </c>
      <c r="C440" s="65" t="s">
        <v>3367</v>
      </c>
      <c r="D440" s="65" t="s">
        <v>2978</v>
      </c>
      <c r="E440" s="65" t="s">
        <v>1952</v>
      </c>
      <c r="F440" s="65" t="s">
        <v>1951</v>
      </c>
      <c r="G440" s="65" t="str">
        <f>_xlfn.XLOOKUP(TJUL22[[#This Row],[CODIGO]],Tabla5[codigo],Tabla5[Lugar Funciones])</f>
        <v>DIRECCION DE COMUNICACIONES</v>
      </c>
      <c r="H440" s="65" t="str">
        <f>_xlfn.XLOOKUP(TJUL22[[#This Row],[CODIGO]],Tabla5[codigo],Tabla5[SEGÚN JULIO],_xlfn.XLOOKUP(TJUL22[[#This Row],[cargo]],Tabla19[CARGO],Tabla19[CATEGORIA]))</f>
        <v>EMPLEADOS TEMPORALES</v>
      </c>
      <c r="I440" s="43">
        <v>55000</v>
      </c>
      <c r="J440" s="45">
        <v>2559.6799999999998</v>
      </c>
      <c r="K440" s="43">
        <v>1672</v>
      </c>
      <c r="L440" s="43">
        <v>1578.5</v>
      </c>
      <c r="M440" s="43">
        <v>25.000000000000455</v>
      </c>
      <c r="N440" s="43">
        <v>49164.82</v>
      </c>
      <c r="O440" s="65" t="str">
        <f>LEFT(_xlfn.XLOOKUP(TJUL22[[#This Row],[CODIGO]],Tabla5[codigo],Tabla5[Genero]),1)</f>
        <v>M</v>
      </c>
      <c r="P440" s="15" t="str">
        <f>_xlfn.XLOOKUP(TJUL22[[#This Row],[nomdepto]],tdepto[DEPTO],tdepto[CODLUG])</f>
        <v>01.83.00.09</v>
      </c>
    </row>
    <row r="441" spans="1:16">
      <c r="A441" s="65" t="s">
        <v>3451</v>
      </c>
      <c r="B441" s="65" t="str">
        <f t="shared" si="6"/>
        <v>2.1.1.2.0840220999276</v>
      </c>
      <c r="C441" s="65" t="s">
        <v>3367</v>
      </c>
      <c r="D441" s="65" t="s">
        <v>3006</v>
      </c>
      <c r="E441" s="65" t="s">
        <v>1352</v>
      </c>
      <c r="F441" s="65" t="s">
        <v>103</v>
      </c>
      <c r="G441" s="65" t="str">
        <f>_xlfn.XLOOKUP(TJUL22[[#This Row],[CODIGO]],Tabla5[codigo],Tabla5[Lugar Funciones])</f>
        <v>DIRECCION DE COMUNICACIONES</v>
      </c>
      <c r="H441" s="65" t="str">
        <f>_xlfn.XLOOKUP(TJUL22[[#This Row],[CODIGO]],Tabla5[codigo],Tabla5[SEGÚN JULIO],_xlfn.XLOOKUP(TJUL22[[#This Row],[cargo]],Tabla19[CARGO],Tabla19[CATEGORIA]))</f>
        <v>EMPLEADOS TEMPORALES</v>
      </c>
      <c r="I441" s="43">
        <v>55000</v>
      </c>
      <c r="J441" s="45">
        <v>2559.6799999999998</v>
      </c>
      <c r="K441" s="43">
        <v>1672</v>
      </c>
      <c r="L441" s="43">
        <v>1578.5</v>
      </c>
      <c r="M441" s="43">
        <v>25.000000000000455</v>
      </c>
      <c r="N441" s="43">
        <v>49164.82</v>
      </c>
      <c r="O441" s="65" t="str">
        <f>LEFT(_xlfn.XLOOKUP(TJUL22[[#This Row],[CODIGO]],Tabla5[codigo],Tabla5[Genero]),1)</f>
        <v>F</v>
      </c>
      <c r="P441" s="15" t="str">
        <f>_xlfn.XLOOKUP(TJUL22[[#This Row],[nomdepto]],tdepto[DEPTO],tdepto[CODLUG])</f>
        <v>01.83.00.09</v>
      </c>
    </row>
    <row r="442" spans="1:16" hidden="1">
      <c r="A442" s="65" t="s">
        <v>3417</v>
      </c>
      <c r="B442" s="65" t="str">
        <f t="shared" si="6"/>
        <v>2.1.1.1.0100102893476</v>
      </c>
      <c r="C442" s="65" t="s">
        <v>3368</v>
      </c>
      <c r="D442" s="65" t="s">
        <v>2278</v>
      </c>
      <c r="E442" s="65" t="s">
        <v>1808</v>
      </c>
      <c r="F442" s="65" t="s">
        <v>103</v>
      </c>
      <c r="G442" s="65" t="str">
        <f>_xlfn.XLOOKUP(TJUL22[[#This Row],[CODIGO]],Tabla5[codigo],Tabla5[Lugar Funciones])</f>
        <v>DIRECCION DE COMUNICACIONES</v>
      </c>
      <c r="H442" s="65" t="str">
        <f>_xlfn.XLOOKUP(TJUL22[[#This Row],[CODIGO]],Tabla5[codigo],Tabla5[SEGÚN JULIO],_xlfn.XLOOKUP(TJUL22[[#This Row],[cargo]],Tabla19[CARGO],Tabla19[CATEGORIA]))</f>
        <v>FIJO</v>
      </c>
      <c r="I442" s="43">
        <v>50000</v>
      </c>
      <c r="J442" s="45">
        <v>1854</v>
      </c>
      <c r="K442" s="43">
        <v>1520</v>
      </c>
      <c r="L442" s="43">
        <v>1435</v>
      </c>
      <c r="M442" s="43">
        <v>25</v>
      </c>
      <c r="N442" s="43">
        <v>45166</v>
      </c>
      <c r="O442" s="65" t="str">
        <f>LEFT(_xlfn.XLOOKUP(TJUL22[[#This Row],[CODIGO]],Tabla5[codigo],Tabla5[Genero]),1)</f>
        <v>M</v>
      </c>
      <c r="P442" s="15" t="str">
        <f>_xlfn.XLOOKUP(TJUL22[[#This Row],[nomdepto]],tdepto[DEPTO],tdepto[CODLUG])</f>
        <v>01.83.00.09</v>
      </c>
    </row>
    <row r="443" spans="1:16">
      <c r="A443" s="65" t="s">
        <v>3451</v>
      </c>
      <c r="B443" s="65" t="str">
        <f t="shared" si="6"/>
        <v>2.1.1.2.0840224157558</v>
      </c>
      <c r="C443" s="65" t="s">
        <v>3367</v>
      </c>
      <c r="D443" s="65" t="s">
        <v>2975</v>
      </c>
      <c r="E443" s="65" t="s">
        <v>1950</v>
      </c>
      <c r="F443" s="65" t="s">
        <v>1951</v>
      </c>
      <c r="G443" s="65" t="str">
        <f>_xlfn.XLOOKUP(TJUL22[[#This Row],[CODIGO]],Tabla5[codigo],Tabla5[Lugar Funciones])</f>
        <v>DIRECCION DE COMUNICACIONES</v>
      </c>
      <c r="H443" s="65" t="str">
        <f>_xlfn.XLOOKUP(TJUL22[[#This Row],[CODIGO]],Tabla5[codigo],Tabla5[SEGÚN JULIO],_xlfn.XLOOKUP(TJUL22[[#This Row],[cargo]],Tabla19[CARGO],Tabla19[CATEGORIA]))</f>
        <v>EMPLEADOS TEMPORALES</v>
      </c>
      <c r="I443" s="43">
        <v>50000</v>
      </c>
      <c r="J443" s="43">
        <v>1854</v>
      </c>
      <c r="K443" s="43">
        <v>1520</v>
      </c>
      <c r="L443" s="43">
        <v>1435</v>
      </c>
      <c r="M443" s="43">
        <v>25</v>
      </c>
      <c r="N443" s="43">
        <v>45166</v>
      </c>
      <c r="O443" s="65" t="str">
        <f>LEFT(_xlfn.XLOOKUP(TJUL22[[#This Row],[CODIGO]],Tabla5[codigo],Tabla5[Genero]),1)</f>
        <v>F</v>
      </c>
      <c r="P443" s="15" t="str">
        <f>_xlfn.XLOOKUP(TJUL22[[#This Row],[nomdepto]],tdepto[DEPTO],tdepto[CODLUG])</f>
        <v>01.83.00.09</v>
      </c>
    </row>
    <row r="444" spans="1:16">
      <c r="A444" s="65" t="s">
        <v>3451</v>
      </c>
      <c r="B444" s="65" t="str">
        <f t="shared" si="6"/>
        <v>2.1.1.2.0822500507730</v>
      </c>
      <c r="C444" s="65" t="s">
        <v>3367</v>
      </c>
      <c r="D444" s="65" t="s">
        <v>2989</v>
      </c>
      <c r="E444" s="65" t="s">
        <v>1891</v>
      </c>
      <c r="F444" s="65" t="s">
        <v>303</v>
      </c>
      <c r="G444" s="65" t="str">
        <f>_xlfn.XLOOKUP(TJUL22[[#This Row],[CODIGO]],Tabla5[codigo],Tabla5[Lugar Funciones])</f>
        <v>DIRECCION DE COMUNICACIONES</v>
      </c>
      <c r="H444" s="65" t="str">
        <f>_xlfn.XLOOKUP(TJUL22[[#This Row],[CODIGO]],Tabla5[codigo],Tabla5[SEGÚN JULIO],_xlfn.XLOOKUP(TJUL22[[#This Row],[cargo]],Tabla19[CARGO],Tabla19[CATEGORIA]))</f>
        <v>EMPLEADOS TEMPORALES</v>
      </c>
      <c r="I444" s="43">
        <v>50000</v>
      </c>
      <c r="J444" s="43">
        <v>1854</v>
      </c>
      <c r="K444" s="43">
        <v>1520</v>
      </c>
      <c r="L444" s="43">
        <v>1435</v>
      </c>
      <c r="M444" s="43">
        <v>25</v>
      </c>
      <c r="N444" s="43">
        <v>45166</v>
      </c>
      <c r="O444" s="65" t="str">
        <f>LEFT(_xlfn.XLOOKUP(TJUL22[[#This Row],[CODIGO]],Tabla5[codigo],Tabla5[Genero]),1)</f>
        <v>M</v>
      </c>
      <c r="P444" s="15" t="str">
        <f>_xlfn.XLOOKUP(TJUL22[[#This Row],[nomdepto]],tdepto[DEPTO],tdepto[CODLUG])</f>
        <v>01.83.00.09</v>
      </c>
    </row>
    <row r="445" spans="1:16">
      <c r="A445" s="65" t="s">
        <v>3451</v>
      </c>
      <c r="B445" s="65" t="str">
        <f t="shared" si="6"/>
        <v>2.1.1.2.0805100217859</v>
      </c>
      <c r="C445" s="65" t="s">
        <v>3367</v>
      </c>
      <c r="D445" s="65" t="s">
        <v>3033</v>
      </c>
      <c r="E445" s="65" t="s">
        <v>2162</v>
      </c>
      <c r="F445" s="65" t="s">
        <v>1813</v>
      </c>
      <c r="G445" s="65" t="str">
        <f>_xlfn.XLOOKUP(TJUL22[[#This Row],[CODIGO]],Tabla5[codigo],Tabla5[Lugar Funciones])</f>
        <v>DIRECCION DE COMUNICACIONES</v>
      </c>
      <c r="H445" s="65" t="str">
        <f>_xlfn.XLOOKUP(TJUL22[[#This Row],[CODIGO]],Tabla5[codigo],Tabla5[SEGÚN JULIO],_xlfn.XLOOKUP(TJUL22[[#This Row],[cargo]],Tabla19[CARGO],Tabla19[CATEGORIA]))</f>
        <v>EMPLEADOS TEMPORALES</v>
      </c>
      <c r="I445" s="43">
        <v>50000</v>
      </c>
      <c r="J445" s="45">
        <v>1854</v>
      </c>
      <c r="K445" s="43">
        <v>1520</v>
      </c>
      <c r="L445" s="43">
        <v>1435</v>
      </c>
      <c r="M445" s="43">
        <v>25</v>
      </c>
      <c r="N445" s="43">
        <v>45166</v>
      </c>
      <c r="O445" s="65" t="str">
        <f>LEFT(_xlfn.XLOOKUP(TJUL22[[#This Row],[CODIGO]],Tabla5[codigo],Tabla5[Genero]),1)</f>
        <v>F</v>
      </c>
      <c r="P445" s="15" t="str">
        <f>_xlfn.XLOOKUP(TJUL22[[#This Row],[nomdepto]],tdepto[DEPTO],tdepto[CODLUG])</f>
        <v>01.83.00.09</v>
      </c>
    </row>
    <row r="446" spans="1:16">
      <c r="A446" s="65" t="s">
        <v>3451</v>
      </c>
      <c r="B446" s="65" t="str">
        <f t="shared" si="6"/>
        <v>2.1.1.2.0800110746633</v>
      </c>
      <c r="C446" s="65" t="s">
        <v>3367</v>
      </c>
      <c r="D446" s="65" t="s">
        <v>3073</v>
      </c>
      <c r="E446" s="65" t="s">
        <v>1817</v>
      </c>
      <c r="F446" s="65" t="s">
        <v>303</v>
      </c>
      <c r="G446" s="65" t="str">
        <f>_xlfn.XLOOKUP(TJUL22[[#This Row],[CODIGO]],Tabla5[codigo],Tabla5[Lugar Funciones])</f>
        <v>DIRECCION DE COMUNICACIONES</v>
      </c>
      <c r="H446" s="65" t="str">
        <f>_xlfn.XLOOKUP(TJUL22[[#This Row],[CODIGO]],Tabla5[codigo],Tabla5[SEGÚN JULIO],_xlfn.XLOOKUP(TJUL22[[#This Row],[cargo]],Tabla19[CARGO],Tabla19[CATEGORIA]))</f>
        <v>EMPLEADOS TEMPORALES</v>
      </c>
      <c r="I446" s="43">
        <v>50000</v>
      </c>
      <c r="J446" s="45">
        <v>1854</v>
      </c>
      <c r="K446" s="43">
        <v>1520</v>
      </c>
      <c r="L446" s="43">
        <v>1435</v>
      </c>
      <c r="M446" s="43">
        <v>25</v>
      </c>
      <c r="N446" s="43">
        <v>45166</v>
      </c>
      <c r="O446" s="65" t="str">
        <f>LEFT(_xlfn.XLOOKUP(TJUL22[[#This Row],[CODIGO]],Tabla5[codigo],Tabla5[Genero]),1)</f>
        <v>F</v>
      </c>
      <c r="P446" s="15" t="str">
        <f>_xlfn.XLOOKUP(TJUL22[[#This Row],[nomdepto]],tdepto[DEPTO],tdepto[CODLUG])</f>
        <v>01.83.00.09</v>
      </c>
    </row>
    <row r="447" spans="1:16" hidden="1">
      <c r="A447" s="65" t="s">
        <v>3417</v>
      </c>
      <c r="B447" s="65" t="str">
        <f t="shared" si="6"/>
        <v>2.1.1.1.0100100103118</v>
      </c>
      <c r="C447" s="65" t="s">
        <v>3368</v>
      </c>
      <c r="D447" s="65" t="s">
        <v>2237</v>
      </c>
      <c r="E447" s="65" t="s">
        <v>1073</v>
      </c>
      <c r="F447" s="65" t="s">
        <v>307</v>
      </c>
      <c r="G447" s="65" t="str">
        <f>_xlfn.XLOOKUP(TJUL22[[#This Row],[CODIGO]],Tabla5[codigo],Tabla5[Lugar Funciones])</f>
        <v>DIRECCION DE COMUNICACIONES</v>
      </c>
      <c r="H447" s="65" t="str">
        <f>_xlfn.XLOOKUP(TJUL22[[#This Row],[CODIGO]],Tabla5[codigo],Tabla5[SEGÚN JULIO],_xlfn.XLOOKUP(TJUL22[[#This Row],[cargo]],Tabla19[CARGO],Tabla19[CATEGORIA]))</f>
        <v>ESTATUTO SIMPLIFICADO</v>
      </c>
      <c r="I447" s="43">
        <v>45000</v>
      </c>
      <c r="J447" s="45">
        <v>1148.33</v>
      </c>
      <c r="K447" s="43">
        <v>1368</v>
      </c>
      <c r="L447" s="43">
        <v>1291.5</v>
      </c>
      <c r="M447" s="43">
        <v>25</v>
      </c>
      <c r="N447" s="43">
        <v>41167.17</v>
      </c>
      <c r="O447" s="65" t="str">
        <f>LEFT(_xlfn.XLOOKUP(TJUL22[[#This Row],[CODIGO]],Tabla5[codigo],Tabla5[Genero]),1)</f>
        <v>M</v>
      </c>
      <c r="P447" s="15" t="str">
        <f>_xlfn.XLOOKUP(TJUL22[[#This Row],[nomdepto]],tdepto[DEPTO],tdepto[CODLUG])</f>
        <v>01.83.00.09</v>
      </c>
    </row>
    <row r="448" spans="1:16" hidden="1">
      <c r="A448" s="65" t="s">
        <v>3417</v>
      </c>
      <c r="B448" s="65" t="str">
        <f t="shared" si="6"/>
        <v>2.1.1.1.0140220166538</v>
      </c>
      <c r="C448" s="65" t="s">
        <v>3368</v>
      </c>
      <c r="D448" s="65" t="s">
        <v>2304</v>
      </c>
      <c r="E448" s="65" t="s">
        <v>1933</v>
      </c>
      <c r="F448" s="65" t="s">
        <v>305</v>
      </c>
      <c r="G448" s="65" t="str">
        <f>_xlfn.XLOOKUP(TJUL22[[#This Row],[CODIGO]],Tabla5[codigo],Tabla5[Lugar Funciones])</f>
        <v>DIRECCION DE COMUNICACIONES</v>
      </c>
      <c r="H448" s="65" t="str">
        <f>_xlfn.XLOOKUP(TJUL22[[#This Row],[CODIGO]],Tabla5[codigo],Tabla5[SEGÚN JULIO],_xlfn.XLOOKUP(TJUL22[[#This Row],[cargo]],Tabla19[CARGO],Tabla19[CATEGORIA]))</f>
        <v>ESTATUTO SIMPLIFICADO</v>
      </c>
      <c r="I448" s="43">
        <v>45000</v>
      </c>
      <c r="J448" s="45">
        <v>1148.33</v>
      </c>
      <c r="K448" s="43">
        <v>1368</v>
      </c>
      <c r="L448" s="43">
        <v>1291.5</v>
      </c>
      <c r="M448" s="43">
        <v>25</v>
      </c>
      <c r="N448" s="43">
        <v>41167.17</v>
      </c>
      <c r="O448" s="65" t="str">
        <f>LEFT(_xlfn.XLOOKUP(TJUL22[[#This Row],[CODIGO]],Tabla5[codigo],Tabla5[Genero]),1)</f>
        <v>M</v>
      </c>
      <c r="P448" s="15" t="str">
        <f>_xlfn.XLOOKUP(TJUL22[[#This Row],[nomdepto]],tdepto[DEPTO],tdepto[CODLUG])</f>
        <v>01.83.00.09</v>
      </c>
    </row>
    <row r="449" spans="1:16" hidden="1">
      <c r="A449" s="65" t="s">
        <v>3417</v>
      </c>
      <c r="B449" s="65" t="str">
        <f t="shared" si="6"/>
        <v>2.1.1.1.0140228380941</v>
      </c>
      <c r="C449" s="65" t="s">
        <v>3368</v>
      </c>
      <c r="D449" s="65" t="s">
        <v>2406</v>
      </c>
      <c r="E449" s="65" t="s">
        <v>2031</v>
      </c>
      <c r="F449" s="65" t="s">
        <v>2046</v>
      </c>
      <c r="G449" s="65" t="str">
        <f>_xlfn.XLOOKUP(TJUL22[[#This Row],[CODIGO]],Tabla5[codigo],Tabla5[Lugar Funciones])</f>
        <v>DIRECCION DE COMUNICACIONES</v>
      </c>
      <c r="H449" s="65" t="str">
        <f>_xlfn.XLOOKUP(TJUL22[[#This Row],[CODIGO]],Tabla5[codigo],Tabla5[SEGÚN JULIO],_xlfn.XLOOKUP(TJUL22[[#This Row],[cargo]],Tabla19[CARGO],Tabla19[CATEGORIA]))</f>
        <v>ESTATUTO SIMPLIFICADO</v>
      </c>
      <c r="I449" s="43">
        <v>45000</v>
      </c>
      <c r="J449" s="45">
        <v>1148.33</v>
      </c>
      <c r="K449" s="43">
        <v>1368</v>
      </c>
      <c r="L449" s="43">
        <v>1291.5</v>
      </c>
      <c r="M449" s="43">
        <v>25</v>
      </c>
      <c r="N449" s="43">
        <v>41167.17</v>
      </c>
      <c r="O449" s="65" t="str">
        <f>LEFT(_xlfn.XLOOKUP(TJUL22[[#This Row],[CODIGO]],Tabla5[codigo],Tabla5[Genero]),1)</f>
        <v>M</v>
      </c>
      <c r="P449" s="15" t="str">
        <f>_xlfn.XLOOKUP(TJUL22[[#This Row],[nomdepto]],tdepto[DEPTO],tdepto[CODLUG])</f>
        <v>01.83.00.09</v>
      </c>
    </row>
    <row r="450" spans="1:16" hidden="1">
      <c r="A450" s="65" t="s">
        <v>3417</v>
      </c>
      <c r="B450" s="65" t="str">
        <f t="shared" si="6"/>
        <v>2.1.1.1.0109600260617</v>
      </c>
      <c r="C450" s="65" t="s">
        <v>3368</v>
      </c>
      <c r="D450" s="65" t="s">
        <v>2244</v>
      </c>
      <c r="E450" s="65" t="s">
        <v>302</v>
      </c>
      <c r="F450" s="65" t="s">
        <v>303</v>
      </c>
      <c r="G450" s="65" t="str">
        <f>_xlfn.XLOOKUP(TJUL22[[#This Row],[CODIGO]],Tabla5[codigo],Tabla5[Lugar Funciones])</f>
        <v>DIRECCION DE COMUNICACIONES</v>
      </c>
      <c r="H450" s="65" t="str">
        <f>_xlfn.XLOOKUP(TJUL22[[#This Row],[CODIGO]],Tabla5[codigo],Tabla5[SEGÚN JULIO],_xlfn.XLOOKUP(TJUL22[[#This Row],[cargo]],Tabla19[CARGO],Tabla19[CATEGORIA]))</f>
        <v>FIJO</v>
      </c>
      <c r="I450" s="43">
        <v>40000</v>
      </c>
      <c r="J450" s="45">
        <v>442.65</v>
      </c>
      <c r="K450" s="43">
        <v>1216</v>
      </c>
      <c r="L450" s="43">
        <v>1148</v>
      </c>
      <c r="M450" s="43">
        <v>8731.93</v>
      </c>
      <c r="N450" s="43">
        <v>28461.42</v>
      </c>
      <c r="O450" s="65" t="str">
        <f>LEFT(_xlfn.XLOOKUP(TJUL22[[#This Row],[CODIGO]],Tabla5[codigo],Tabla5[Genero]),1)</f>
        <v>F</v>
      </c>
      <c r="P450" s="15" t="str">
        <f>_xlfn.XLOOKUP(TJUL22[[#This Row],[nomdepto]],tdepto[DEPTO],tdepto[CODLUG])</f>
        <v>01.83.00.09</v>
      </c>
    </row>
    <row r="451" spans="1:16" hidden="1">
      <c r="A451" s="65" t="s">
        <v>3417</v>
      </c>
      <c r="B451" s="65" t="str">
        <f t="shared" si="6"/>
        <v>2.1.1.1.0140224489068</v>
      </c>
      <c r="C451" s="65" t="s">
        <v>3368</v>
      </c>
      <c r="D451" s="65" t="s">
        <v>2360</v>
      </c>
      <c r="E451" s="65" t="s">
        <v>1936</v>
      </c>
      <c r="F451" s="65" t="s">
        <v>307</v>
      </c>
      <c r="G451" s="65" t="str">
        <f>_xlfn.XLOOKUP(TJUL22[[#This Row],[CODIGO]],Tabla5[codigo],Tabla5[Lugar Funciones])</f>
        <v>DIRECCION DE COMUNICACIONES</v>
      </c>
      <c r="H451" s="65" t="str">
        <f>_xlfn.XLOOKUP(TJUL22[[#This Row],[CODIGO]],Tabla5[codigo],Tabla5[SEGÚN JULIO],_xlfn.XLOOKUP(TJUL22[[#This Row],[cargo]],Tabla19[CARGO],Tabla19[CATEGORIA]))</f>
        <v>ESTATUTO SIMPLIFICADO</v>
      </c>
      <c r="I451" s="43">
        <v>40000</v>
      </c>
      <c r="J451" s="45">
        <v>442.65</v>
      </c>
      <c r="K451" s="43">
        <v>1216</v>
      </c>
      <c r="L451" s="43">
        <v>1148</v>
      </c>
      <c r="M451" s="43">
        <v>25.000000000000114</v>
      </c>
      <c r="N451" s="43">
        <v>37168.35</v>
      </c>
      <c r="O451" s="65" t="str">
        <f>LEFT(_xlfn.XLOOKUP(TJUL22[[#This Row],[CODIGO]],Tabla5[codigo],Tabla5[Genero]),1)</f>
        <v>M</v>
      </c>
      <c r="P451" s="15" t="str">
        <f>_xlfn.XLOOKUP(TJUL22[[#This Row],[nomdepto]],tdepto[DEPTO],tdepto[CODLUG])</f>
        <v>01.83.00.09</v>
      </c>
    </row>
    <row r="452" spans="1:16" hidden="1">
      <c r="A452" s="65" t="s">
        <v>3417</v>
      </c>
      <c r="B452" s="65" t="str">
        <f t="shared" ref="B452:B515" si="7">C452&amp;D452</f>
        <v>2.1.1.1.0104701887541</v>
      </c>
      <c r="C452" s="65" t="s">
        <v>3368</v>
      </c>
      <c r="D452" s="65" t="s">
        <v>2287</v>
      </c>
      <c r="E452" s="65" t="s">
        <v>1275</v>
      </c>
      <c r="F452" s="65" t="s">
        <v>1274</v>
      </c>
      <c r="G452" s="65" t="str">
        <f>_xlfn.XLOOKUP(TJUL22[[#This Row],[CODIGO]],Tabla5[codigo],Tabla5[Lugar Funciones])</f>
        <v>DIRECCION DE COMUNICACIONES</v>
      </c>
      <c r="H452" s="65" t="str">
        <f>_xlfn.XLOOKUP(TJUL22[[#This Row],[CODIGO]],Tabla5[codigo],Tabla5[SEGÚN JULIO],_xlfn.XLOOKUP(TJUL22[[#This Row],[cargo]],Tabla19[CARGO],Tabla19[CATEGORIA]))</f>
        <v>FIJO</v>
      </c>
      <c r="I452" s="43">
        <v>35000</v>
      </c>
      <c r="J452" s="46">
        <v>0</v>
      </c>
      <c r="K452" s="43">
        <v>1064</v>
      </c>
      <c r="L452" s="43">
        <v>1004.5</v>
      </c>
      <c r="M452" s="43">
        <v>25</v>
      </c>
      <c r="N452" s="43">
        <v>32906.5</v>
      </c>
      <c r="O452" s="65" t="str">
        <f>LEFT(_xlfn.XLOOKUP(TJUL22[[#This Row],[CODIGO]],Tabla5[codigo],Tabla5[Genero]),1)</f>
        <v>M</v>
      </c>
      <c r="P452" s="15" t="str">
        <f>_xlfn.XLOOKUP(TJUL22[[#This Row],[nomdepto]],tdepto[DEPTO],tdepto[CODLUG])</f>
        <v>01.83.00.09</v>
      </c>
    </row>
    <row r="453" spans="1:16" hidden="1">
      <c r="A453" s="65" t="s">
        <v>3417</v>
      </c>
      <c r="B453" s="65" t="str">
        <f t="shared" si="7"/>
        <v>2.1.1.1.0140215376118</v>
      </c>
      <c r="C453" s="65" t="s">
        <v>3368</v>
      </c>
      <c r="D453" s="65" t="s">
        <v>2311</v>
      </c>
      <c r="E453" s="65" t="s">
        <v>1934</v>
      </c>
      <c r="F453" s="65" t="s">
        <v>307</v>
      </c>
      <c r="G453" s="65" t="str">
        <f>_xlfn.XLOOKUP(TJUL22[[#This Row],[CODIGO]],Tabla5[codigo],Tabla5[Lugar Funciones])</f>
        <v>DIRECCION DE COMUNICACIONES</v>
      </c>
      <c r="H453" s="65" t="str">
        <f>_xlfn.XLOOKUP(TJUL22[[#This Row],[CODIGO]],Tabla5[codigo],Tabla5[SEGÚN JULIO],_xlfn.XLOOKUP(TJUL22[[#This Row],[cargo]],Tabla19[CARGO],Tabla19[CATEGORIA]))</f>
        <v>ESTATUTO SIMPLIFICADO</v>
      </c>
      <c r="I453" s="43">
        <v>35000</v>
      </c>
      <c r="J453" s="46">
        <v>0</v>
      </c>
      <c r="K453" s="43">
        <v>1064</v>
      </c>
      <c r="L453" s="43">
        <v>1004.5</v>
      </c>
      <c r="M453" s="43">
        <v>25</v>
      </c>
      <c r="N453" s="43">
        <v>32906.5</v>
      </c>
      <c r="O453" s="65" t="str">
        <f>LEFT(_xlfn.XLOOKUP(TJUL22[[#This Row],[CODIGO]],Tabla5[codigo],Tabla5[Genero]),1)</f>
        <v>M</v>
      </c>
      <c r="P453" s="15" t="str">
        <f>_xlfn.XLOOKUP(TJUL22[[#This Row],[nomdepto]],tdepto[DEPTO],tdepto[CODLUG])</f>
        <v>01.83.00.09</v>
      </c>
    </row>
    <row r="454" spans="1:16">
      <c r="A454" s="65" t="s">
        <v>3451</v>
      </c>
      <c r="B454" s="65" t="str">
        <f t="shared" si="7"/>
        <v>2.1.1.2.0840222493062</v>
      </c>
      <c r="C454" s="65" t="s">
        <v>3367</v>
      </c>
      <c r="D454" s="65" t="s">
        <v>2985</v>
      </c>
      <c r="E454" s="65" t="s">
        <v>1957</v>
      </c>
      <c r="F454" s="65" t="s">
        <v>303</v>
      </c>
      <c r="G454" s="65" t="str">
        <f>_xlfn.XLOOKUP(TJUL22[[#This Row],[CODIGO]],Tabla5[codigo],Tabla5[Lugar Funciones])</f>
        <v>DIRECCION DE COMUNICACIONES</v>
      </c>
      <c r="H454" s="65" t="str">
        <f>_xlfn.XLOOKUP(TJUL22[[#This Row],[CODIGO]],Tabla5[codigo],Tabla5[SEGÚN JULIO],_xlfn.XLOOKUP(TJUL22[[#This Row],[cargo]],Tabla19[CARGO],Tabla19[CATEGORIA]))</f>
        <v>EMPLEADOS TEMPORALES</v>
      </c>
      <c r="I454" s="43">
        <v>35000</v>
      </c>
      <c r="J454" s="46">
        <v>0</v>
      </c>
      <c r="K454" s="43">
        <v>1064</v>
      </c>
      <c r="L454" s="43">
        <v>1004.5</v>
      </c>
      <c r="M454" s="43">
        <v>25</v>
      </c>
      <c r="N454" s="43">
        <v>32906.5</v>
      </c>
      <c r="O454" s="65" t="str">
        <f>LEFT(_xlfn.XLOOKUP(TJUL22[[#This Row],[CODIGO]],Tabla5[codigo],Tabla5[Genero]),1)</f>
        <v>F</v>
      </c>
      <c r="P454" s="15" t="str">
        <f>_xlfn.XLOOKUP(TJUL22[[#This Row],[nomdepto]],tdepto[DEPTO],tdepto[CODLUG])</f>
        <v>01.83.00.09</v>
      </c>
    </row>
    <row r="455" spans="1:16" hidden="1">
      <c r="A455" s="65" t="s">
        <v>3417</v>
      </c>
      <c r="B455" s="65" t="str">
        <f t="shared" si="7"/>
        <v>2.1.1.1.0100103910030</v>
      </c>
      <c r="C455" s="65" t="s">
        <v>3368</v>
      </c>
      <c r="D455" s="65" t="s">
        <v>2251</v>
      </c>
      <c r="E455" s="65" t="s">
        <v>306</v>
      </c>
      <c r="F455" s="65" t="s">
        <v>307</v>
      </c>
      <c r="G455" s="65" t="str">
        <f>_xlfn.XLOOKUP(TJUL22[[#This Row],[CODIGO]],Tabla5[codigo],Tabla5[Lugar Funciones])</f>
        <v>DIRECCION DE COMUNICACIONES</v>
      </c>
      <c r="H455" s="65" t="str">
        <f>_xlfn.XLOOKUP(TJUL22[[#This Row],[CODIGO]],Tabla5[codigo],Tabla5[SEGÚN JULIO],_xlfn.XLOOKUP(TJUL22[[#This Row],[cargo]],Tabla19[CARGO],Tabla19[CATEGORIA]))</f>
        <v>ESTATUTO SIMPLIFICADO</v>
      </c>
      <c r="I455" s="43">
        <v>31500</v>
      </c>
      <c r="J455" s="46">
        <v>0</v>
      </c>
      <c r="K455" s="43">
        <v>957.6</v>
      </c>
      <c r="L455" s="43">
        <v>904.05</v>
      </c>
      <c r="M455" s="43">
        <v>75.000000000000114</v>
      </c>
      <c r="N455" s="43">
        <v>29563.35</v>
      </c>
      <c r="O455" s="65" t="str">
        <f>LEFT(_xlfn.XLOOKUP(TJUL22[[#This Row],[CODIGO]],Tabla5[codigo],Tabla5[Genero]),1)</f>
        <v>M</v>
      </c>
      <c r="P455" s="15" t="str">
        <f>_xlfn.XLOOKUP(TJUL22[[#This Row],[nomdepto]],tdepto[DEPTO],tdepto[CODLUG])</f>
        <v>01.83.00.09</v>
      </c>
    </row>
    <row r="456" spans="1:16" hidden="1">
      <c r="A456" s="65" t="s">
        <v>3417</v>
      </c>
      <c r="B456" s="65" t="str">
        <f t="shared" si="7"/>
        <v>2.1.1.1.0140242938633</v>
      </c>
      <c r="C456" s="65" t="s">
        <v>3368</v>
      </c>
      <c r="D456" s="65" t="s">
        <v>2239</v>
      </c>
      <c r="E456" s="65" t="s">
        <v>1925</v>
      </c>
      <c r="F456" s="65" t="s">
        <v>305</v>
      </c>
      <c r="G456" s="65" t="str">
        <f>_xlfn.XLOOKUP(TJUL22[[#This Row],[CODIGO]],Tabla5[codigo],Tabla5[Lugar Funciones])</f>
        <v>DIRECCION DE COMUNICACIONES</v>
      </c>
      <c r="H456" s="65" t="str">
        <f>_xlfn.XLOOKUP(TJUL22[[#This Row],[CODIGO]],Tabla5[codigo],Tabla5[SEGÚN JULIO],_xlfn.XLOOKUP(TJUL22[[#This Row],[cargo]],Tabla19[CARGO],Tabla19[CATEGORIA]))</f>
        <v>ESTATUTO SIMPLIFICADO</v>
      </c>
      <c r="I456" s="43">
        <v>30000</v>
      </c>
      <c r="J456" s="46">
        <v>0</v>
      </c>
      <c r="K456" s="43">
        <v>912</v>
      </c>
      <c r="L456" s="43">
        <v>861</v>
      </c>
      <c r="M456" s="43">
        <v>25</v>
      </c>
      <c r="N456" s="43">
        <v>28202</v>
      </c>
      <c r="O456" s="65" t="str">
        <f>LEFT(_xlfn.XLOOKUP(TJUL22[[#This Row],[CODIGO]],Tabla5[codigo],Tabla5[Genero]),1)</f>
        <v>M</v>
      </c>
      <c r="P456" s="15" t="str">
        <f>_xlfn.XLOOKUP(TJUL22[[#This Row],[nomdepto]],tdepto[DEPTO],tdepto[CODLUG])</f>
        <v>01.83.00.09</v>
      </c>
    </row>
    <row r="457" spans="1:16" hidden="1">
      <c r="A457" s="65" t="s">
        <v>3417</v>
      </c>
      <c r="B457" s="65" t="str">
        <f t="shared" si="7"/>
        <v>2.1.1.1.0103400635946</v>
      </c>
      <c r="C457" s="65" t="s">
        <v>3368</v>
      </c>
      <c r="D457" s="65" t="s">
        <v>2242</v>
      </c>
      <c r="E457" s="65" t="s">
        <v>1278</v>
      </c>
      <c r="F457" s="65" t="s">
        <v>305</v>
      </c>
      <c r="G457" s="65" t="str">
        <f>_xlfn.XLOOKUP(TJUL22[[#This Row],[CODIGO]],Tabla5[codigo],Tabla5[Lugar Funciones])</f>
        <v>DIRECCION DE COMUNICACIONES</v>
      </c>
      <c r="H457" s="65" t="str">
        <f>_xlfn.XLOOKUP(TJUL22[[#This Row],[CODIGO]],Tabla5[codigo],Tabla5[SEGÚN JULIO],_xlfn.XLOOKUP(TJUL22[[#This Row],[cargo]],Tabla19[CARGO],Tabla19[CATEGORIA]))</f>
        <v>ESTATUTO SIMPLIFICADO</v>
      </c>
      <c r="I457" s="43">
        <v>30000</v>
      </c>
      <c r="J457" s="46">
        <v>0</v>
      </c>
      <c r="K457" s="43">
        <v>912</v>
      </c>
      <c r="L457" s="43">
        <v>861</v>
      </c>
      <c r="M457" s="43">
        <v>25</v>
      </c>
      <c r="N457" s="43">
        <v>28202</v>
      </c>
      <c r="O457" s="65" t="str">
        <f>LEFT(_xlfn.XLOOKUP(TJUL22[[#This Row],[CODIGO]],Tabla5[codigo],Tabla5[Genero]),1)</f>
        <v>F</v>
      </c>
      <c r="P457" s="15" t="str">
        <f>_xlfn.XLOOKUP(TJUL22[[#This Row],[nomdepto]],tdepto[DEPTO],tdepto[CODLUG])</f>
        <v>01.83.00.09</v>
      </c>
    </row>
    <row r="458" spans="1:16">
      <c r="A458" s="65" t="s">
        <v>3451</v>
      </c>
      <c r="B458" s="65" t="str">
        <f t="shared" si="7"/>
        <v>2.1.1.2.0800108924176</v>
      </c>
      <c r="C458" s="65" t="s">
        <v>3367</v>
      </c>
      <c r="D458" s="65" t="s">
        <v>3069</v>
      </c>
      <c r="E458" s="65" t="s">
        <v>3458</v>
      </c>
      <c r="F458" s="65" t="s">
        <v>205</v>
      </c>
      <c r="G458" s="65" t="str">
        <f>_xlfn.XLOOKUP(TJUL22[[#This Row],[CODIGO]],Tabla5[codigo],Tabla5[Lugar Funciones])</f>
        <v>DIRECCION DE COMUNICACIONES</v>
      </c>
      <c r="H458" s="65" t="str">
        <f>_xlfn.XLOOKUP(TJUL22[[#This Row],[CODIGO]],Tabla5[codigo],Tabla5[SEGÚN JULIO],_xlfn.XLOOKUP(TJUL22[[#This Row],[cargo]],Tabla19[CARGO],Tabla19[CATEGORIA]))</f>
        <v>EMPLEADOS TEMPORALES</v>
      </c>
      <c r="I458" s="43">
        <v>30000</v>
      </c>
      <c r="J458" s="46">
        <v>0</v>
      </c>
      <c r="K458" s="43">
        <v>912</v>
      </c>
      <c r="L458" s="43">
        <v>861</v>
      </c>
      <c r="M458" s="43">
        <v>25</v>
      </c>
      <c r="N458" s="43">
        <v>28202</v>
      </c>
      <c r="O458" s="65" t="str">
        <f>LEFT(_xlfn.XLOOKUP(TJUL22[[#This Row],[CODIGO]],Tabla5[codigo],Tabla5[Genero]),1)</f>
        <v>F</v>
      </c>
      <c r="P458" s="15" t="str">
        <f>_xlfn.XLOOKUP(TJUL22[[#This Row],[nomdepto]],tdepto[DEPTO],tdepto[CODLUG])</f>
        <v>01.83.00.09</v>
      </c>
    </row>
    <row r="459" spans="1:16" hidden="1">
      <c r="A459" s="65" t="s">
        <v>3417</v>
      </c>
      <c r="B459" s="65" t="str">
        <f t="shared" si="7"/>
        <v>2.1.1.1.0100103022125</v>
      </c>
      <c r="C459" s="65" t="s">
        <v>3368</v>
      </c>
      <c r="D459" s="65" t="s">
        <v>1385</v>
      </c>
      <c r="E459" s="65" t="s">
        <v>3414</v>
      </c>
      <c r="F459" s="65" t="s">
        <v>303</v>
      </c>
      <c r="G459" s="65" t="str">
        <f>_xlfn.XLOOKUP(TJUL22[[#This Row],[CODIGO]],Tabla5[codigo],Tabla5[Lugar Funciones])</f>
        <v>DIRECCION DE COMUNICACIONES</v>
      </c>
      <c r="H459" s="65" t="str">
        <f>_xlfn.XLOOKUP(TJUL22[[#This Row],[CODIGO]],Tabla5[codigo],Tabla5[SEGÚN JULIO],_xlfn.XLOOKUP(TJUL22[[#This Row],[cargo]],Tabla19[CARGO],Tabla19[CATEGORIA]))</f>
        <v>CARRERA ADMINISTRATIVA</v>
      </c>
      <c r="I459" s="43">
        <v>29400</v>
      </c>
      <c r="J459" s="44">
        <v>0</v>
      </c>
      <c r="K459" s="43">
        <v>893.76</v>
      </c>
      <c r="L459" s="43">
        <v>843.78</v>
      </c>
      <c r="M459" s="43">
        <v>9825.16</v>
      </c>
      <c r="N459" s="43">
        <v>17837.3</v>
      </c>
      <c r="O459" s="65" t="str">
        <f>LEFT(_xlfn.XLOOKUP(TJUL22[[#This Row],[CODIGO]],Tabla5[codigo],Tabla5[Genero]),1)</f>
        <v>M</v>
      </c>
      <c r="P459" s="15" t="str">
        <f>_xlfn.XLOOKUP(TJUL22[[#This Row],[nomdepto]],tdepto[DEPTO],tdepto[CODLUG])</f>
        <v>01.83.00.09</v>
      </c>
    </row>
    <row r="460" spans="1:16">
      <c r="A460" s="65" t="s">
        <v>3451</v>
      </c>
      <c r="B460" s="65" t="str">
        <f t="shared" si="7"/>
        <v>2.1.1.2.0840223943016</v>
      </c>
      <c r="C460" s="65" t="s">
        <v>3367</v>
      </c>
      <c r="D460" s="65" t="s">
        <v>3125</v>
      </c>
      <c r="E460" s="65" t="s">
        <v>2167</v>
      </c>
      <c r="F460" s="65" t="s">
        <v>61</v>
      </c>
      <c r="G460" s="65" t="str">
        <f>_xlfn.XLOOKUP(TJUL22[[#This Row],[CODIGO]],Tabla5[codigo],Tabla5[Lugar Funciones])</f>
        <v>DIRECCION DE PLANIFICACION Y DESARROLLO</v>
      </c>
      <c r="H460" s="65" t="str">
        <f>_xlfn.XLOOKUP(TJUL22[[#This Row],[CODIGO]],Tabla5[codigo],Tabla5[SEGÚN JULIO],_xlfn.XLOOKUP(TJUL22[[#This Row],[cargo]],Tabla19[CARGO],Tabla19[CATEGORIA]))</f>
        <v>EMPLEADOS TEMPORALES</v>
      </c>
      <c r="I460" s="43">
        <v>165000</v>
      </c>
      <c r="J460" s="45">
        <v>27413.040000000001</v>
      </c>
      <c r="K460" s="43">
        <v>4943.8</v>
      </c>
      <c r="L460" s="43">
        <v>4735.5</v>
      </c>
      <c r="M460" s="43">
        <v>424.99999999999636</v>
      </c>
      <c r="N460" s="43">
        <v>127482.66</v>
      </c>
      <c r="O460" s="65" t="str">
        <f>LEFT(_xlfn.XLOOKUP(TJUL22[[#This Row],[CODIGO]],Tabla5[codigo],Tabla5[Genero]),1)</f>
        <v>M</v>
      </c>
      <c r="P460" s="15" t="str">
        <f>_xlfn.XLOOKUP(TJUL22[[#This Row],[nomdepto]],tdepto[DEPTO],tdepto[CODLUG])</f>
        <v>01.83.00.10</v>
      </c>
    </row>
    <row r="461" spans="1:16" hidden="1">
      <c r="A461" s="65" t="s">
        <v>3417</v>
      </c>
      <c r="B461" s="65" t="str">
        <f t="shared" si="7"/>
        <v>2.1.1.1.0122800011789</v>
      </c>
      <c r="C461" s="65" t="s">
        <v>3368</v>
      </c>
      <c r="D461" s="65" t="s">
        <v>2296</v>
      </c>
      <c r="E461" s="65" t="s">
        <v>1115</v>
      </c>
      <c r="F461" s="65" t="s">
        <v>271</v>
      </c>
      <c r="G461" s="65" t="str">
        <f>_xlfn.XLOOKUP(TJUL22[[#This Row],[CODIGO]],Tabla5[codigo],Tabla5[Lugar Funciones])</f>
        <v>DIRECCION DE PLANIFICACION Y DESARROLLO</v>
      </c>
      <c r="H461" s="65" t="str">
        <f>_xlfn.XLOOKUP(TJUL22[[#This Row],[CODIGO]],Tabla5[codigo],Tabla5[SEGÚN JULIO],_xlfn.XLOOKUP(TJUL22[[#This Row],[cargo]],Tabla19[CARGO],Tabla19[CATEGORIA]))</f>
        <v>FIJO</v>
      </c>
      <c r="I461" s="43">
        <v>65000</v>
      </c>
      <c r="J461" s="45">
        <v>4427.58</v>
      </c>
      <c r="K461" s="43">
        <v>1976</v>
      </c>
      <c r="L461" s="43">
        <v>1865.5</v>
      </c>
      <c r="M461" s="43">
        <v>25</v>
      </c>
      <c r="N461" s="43">
        <v>56705.919999999998</v>
      </c>
      <c r="O461" s="65" t="str">
        <f>LEFT(_xlfn.XLOOKUP(TJUL22[[#This Row],[CODIGO]],Tabla5[codigo],Tabla5[Genero]),1)</f>
        <v>F</v>
      </c>
      <c r="P461" s="15" t="str">
        <f>_xlfn.XLOOKUP(TJUL22[[#This Row],[nomdepto]],tdepto[DEPTO],tdepto[CODLUG])</f>
        <v>01.83.00.10</v>
      </c>
    </row>
    <row r="462" spans="1:16" hidden="1">
      <c r="A462" s="65" t="s">
        <v>3417</v>
      </c>
      <c r="B462" s="65" t="str">
        <f t="shared" si="7"/>
        <v>2.1.1.1.0100104853981</v>
      </c>
      <c r="C462" s="65" t="s">
        <v>3368</v>
      </c>
      <c r="D462" s="65" t="s">
        <v>1374</v>
      </c>
      <c r="E462" s="65" t="s">
        <v>332</v>
      </c>
      <c r="F462" s="65" t="s">
        <v>111</v>
      </c>
      <c r="G462" s="65" t="str">
        <f>_xlfn.XLOOKUP(TJUL22[[#This Row],[CODIGO]],Tabla5[codigo],Tabla5[Lugar Funciones])</f>
        <v>DIRECCION DE PLANIFICACION Y DESARROLLO</v>
      </c>
      <c r="H462" s="65" t="str">
        <f>_xlfn.XLOOKUP(TJUL22[[#This Row],[CODIGO]],Tabla5[codigo],Tabla5[SEGÚN JULIO],_xlfn.XLOOKUP(TJUL22[[#This Row],[cargo]],Tabla19[CARGO],Tabla19[CATEGORIA]))</f>
        <v>CARRERA ADMINISTRATIVA</v>
      </c>
      <c r="I462" s="43">
        <v>60000</v>
      </c>
      <c r="J462" s="45">
        <v>3486.68</v>
      </c>
      <c r="K462" s="43">
        <v>1824</v>
      </c>
      <c r="L462" s="43">
        <v>1722</v>
      </c>
      <c r="M462" s="43">
        <v>75.000000000000455</v>
      </c>
      <c r="N462" s="43">
        <v>52892.32</v>
      </c>
      <c r="O462" s="65" t="str">
        <f>LEFT(_xlfn.XLOOKUP(TJUL22[[#This Row],[CODIGO]],Tabla5[codigo],Tabla5[Genero]),1)</f>
        <v>F</v>
      </c>
      <c r="P462" s="15" t="str">
        <f>_xlfn.XLOOKUP(TJUL22[[#This Row],[nomdepto]],tdepto[DEPTO],tdepto[CODLUG])</f>
        <v>01.83.00.10</v>
      </c>
    </row>
    <row r="463" spans="1:16" hidden="1">
      <c r="A463" s="65" t="s">
        <v>3417</v>
      </c>
      <c r="B463" s="65" t="str">
        <f t="shared" si="7"/>
        <v>2.1.1.1.0100101194470</v>
      </c>
      <c r="C463" s="65" t="s">
        <v>3368</v>
      </c>
      <c r="D463" s="65" t="s">
        <v>1364</v>
      </c>
      <c r="E463" s="65" t="s">
        <v>330</v>
      </c>
      <c r="F463" s="65" t="s">
        <v>10</v>
      </c>
      <c r="G463" s="65" t="str">
        <f>_xlfn.XLOOKUP(TJUL22[[#This Row],[CODIGO]],Tabla5[codigo],Tabla5[Lugar Funciones])</f>
        <v>DIRECCION DE PLANIFICACION Y DESARROLLO</v>
      </c>
      <c r="H463" s="65" t="str">
        <f>_xlfn.XLOOKUP(TJUL22[[#This Row],[CODIGO]],Tabla5[codigo],Tabla5[SEGÚN JULIO],_xlfn.XLOOKUP(TJUL22[[#This Row],[cargo]],Tabla19[CARGO],Tabla19[CATEGORIA]))</f>
        <v>CARRERA ADMINISTRATIVA</v>
      </c>
      <c r="I463" s="43">
        <v>35000</v>
      </c>
      <c r="J463" s="46">
        <v>0</v>
      </c>
      <c r="K463" s="43">
        <v>1064</v>
      </c>
      <c r="L463" s="43">
        <v>1004.5</v>
      </c>
      <c r="M463" s="43">
        <v>12226.56</v>
      </c>
      <c r="N463" s="43">
        <v>20704.939999999999</v>
      </c>
      <c r="O463" s="65" t="str">
        <f>LEFT(_xlfn.XLOOKUP(TJUL22[[#This Row],[CODIGO]],Tabla5[codigo],Tabla5[Genero]),1)</f>
        <v>F</v>
      </c>
      <c r="P463" s="15" t="str">
        <f>_xlfn.XLOOKUP(TJUL22[[#This Row],[nomdepto]],tdepto[DEPTO],tdepto[CODLUG])</f>
        <v>01.83.00.10</v>
      </c>
    </row>
    <row r="464" spans="1:16" hidden="1">
      <c r="A464" s="65" t="s">
        <v>3417</v>
      </c>
      <c r="B464" s="65" t="str">
        <f t="shared" si="7"/>
        <v>2.1.1.1.0140223250768</v>
      </c>
      <c r="C464" s="65" t="s">
        <v>3368</v>
      </c>
      <c r="D464" s="65" t="s">
        <v>2357</v>
      </c>
      <c r="E464" s="65" t="s">
        <v>1074</v>
      </c>
      <c r="F464" s="65" t="s">
        <v>10</v>
      </c>
      <c r="G464" s="65" t="str">
        <f>_xlfn.XLOOKUP(TJUL22[[#This Row],[CODIGO]],Tabla5[codigo],Tabla5[Lugar Funciones])</f>
        <v>DIRECCION DE PLANIFICACION Y DESARROLLO</v>
      </c>
      <c r="H464" s="65" t="str">
        <f>_xlfn.XLOOKUP(TJUL22[[#This Row],[CODIGO]],Tabla5[codigo],Tabla5[SEGÚN JULIO],_xlfn.XLOOKUP(TJUL22[[#This Row],[cargo]],Tabla19[CARGO],Tabla19[CATEGORIA]))</f>
        <v>ESTATUTO SIMPLIFICADO</v>
      </c>
      <c r="I464" s="43">
        <v>35000</v>
      </c>
      <c r="J464" s="46">
        <v>0</v>
      </c>
      <c r="K464" s="43">
        <v>1064</v>
      </c>
      <c r="L464" s="43">
        <v>1004.5</v>
      </c>
      <c r="M464" s="43">
        <v>25</v>
      </c>
      <c r="N464" s="43">
        <v>32906.5</v>
      </c>
      <c r="O464" s="65" t="str">
        <f>LEFT(_xlfn.XLOOKUP(TJUL22[[#This Row],[CODIGO]],Tabla5[codigo],Tabla5[Genero]),1)</f>
        <v>F</v>
      </c>
      <c r="P464" s="15" t="str">
        <f>_xlfn.XLOOKUP(TJUL22[[#This Row],[nomdepto]],tdepto[DEPTO],tdepto[CODLUG])</f>
        <v>01.83.00.10</v>
      </c>
    </row>
    <row r="465" spans="1:16" hidden="1">
      <c r="A465" s="65" t="s">
        <v>3417</v>
      </c>
      <c r="B465" s="65" t="str">
        <f t="shared" si="7"/>
        <v>2.1.1.1.0100108824996</v>
      </c>
      <c r="C465" s="65" t="s">
        <v>3368</v>
      </c>
      <c r="D465" s="65" t="s">
        <v>1404</v>
      </c>
      <c r="E465" s="65" t="s">
        <v>243</v>
      </c>
      <c r="F465" s="65" t="s">
        <v>136</v>
      </c>
      <c r="G465" s="65" t="str">
        <f>_xlfn.XLOOKUP(TJUL22[[#This Row],[CODIGO]],Tabla5[codigo],Tabla5[Lugar Funciones])</f>
        <v>DEPARTAMENTO DE DESARROLLO INSTITUCIONAL</v>
      </c>
      <c r="H465" s="65" t="str">
        <f>_xlfn.XLOOKUP(TJUL22[[#This Row],[CODIGO]],Tabla5[codigo],Tabla5[SEGÚN JULIO],_xlfn.XLOOKUP(TJUL22[[#This Row],[cargo]],Tabla19[CARGO],Tabla19[CATEGORIA]))</f>
        <v>CARRERA ADMINISTRATIVA</v>
      </c>
      <c r="I465" s="43">
        <v>115000</v>
      </c>
      <c r="J465" s="45">
        <v>15633.74</v>
      </c>
      <c r="K465" s="43">
        <v>3496</v>
      </c>
      <c r="L465" s="43">
        <v>3300.5</v>
      </c>
      <c r="M465" s="43">
        <v>29624.730000000003</v>
      </c>
      <c r="N465" s="43">
        <v>62945.03</v>
      </c>
      <c r="O465" s="65" t="str">
        <f>LEFT(_xlfn.XLOOKUP(TJUL22[[#This Row],[CODIGO]],Tabla5[codigo],Tabla5[Genero]),1)</f>
        <v>F</v>
      </c>
      <c r="P465" s="15" t="str">
        <f>_xlfn.XLOOKUP(TJUL22[[#This Row],[nomdepto]],tdepto[DEPTO],tdepto[CODLUG])</f>
        <v>01.83.00.10.00.02</v>
      </c>
    </row>
    <row r="466" spans="1:16">
      <c r="A466" s="65" t="s">
        <v>3451</v>
      </c>
      <c r="B466" s="65" t="str">
        <f t="shared" si="7"/>
        <v>2.1.1.2.0804701081517</v>
      </c>
      <c r="C466" s="65" t="s">
        <v>3367</v>
      </c>
      <c r="D466" s="65" t="s">
        <v>3008</v>
      </c>
      <c r="E466" s="65" t="s">
        <v>1070</v>
      </c>
      <c r="F466" s="65" t="s">
        <v>103</v>
      </c>
      <c r="G466" s="65" t="str">
        <f>_xlfn.XLOOKUP(TJUL22[[#This Row],[CODIGO]],Tabla5[codigo],Tabla5[Lugar Funciones])</f>
        <v>DEPARTAMENTO DE DESARROLLO INSTITUCIONAL</v>
      </c>
      <c r="H466" s="65" t="str">
        <f>_xlfn.XLOOKUP(TJUL22[[#This Row],[CODIGO]],Tabla5[codigo],Tabla5[SEGÚN JULIO],_xlfn.XLOOKUP(TJUL22[[#This Row],[cargo]],Tabla19[CARGO],Tabla19[CATEGORIA]))</f>
        <v>EMPLEADOS TEMPORALES</v>
      </c>
      <c r="I466" s="43">
        <v>70000</v>
      </c>
      <c r="J466" s="45">
        <v>4828.43</v>
      </c>
      <c r="K466" s="43">
        <v>2128</v>
      </c>
      <c r="L466" s="43">
        <v>2009</v>
      </c>
      <c r="M466" s="43">
        <v>2725.24</v>
      </c>
      <c r="N466" s="43">
        <v>58309.33</v>
      </c>
      <c r="O466" s="65" t="str">
        <f>LEFT(_xlfn.XLOOKUP(TJUL22[[#This Row],[CODIGO]],Tabla5[codigo],Tabla5[Genero]),1)</f>
        <v>F</v>
      </c>
      <c r="P466" s="15" t="str">
        <f>_xlfn.XLOOKUP(TJUL22[[#This Row],[nomdepto]],tdepto[DEPTO],tdepto[CODLUG])</f>
        <v>01.83.00.10.00.02</v>
      </c>
    </row>
    <row r="467" spans="1:16">
      <c r="A467" s="65" t="s">
        <v>3451</v>
      </c>
      <c r="B467" s="65" t="str">
        <f t="shared" si="7"/>
        <v>2.1.1.2.0800118794759</v>
      </c>
      <c r="C467" s="65" t="s">
        <v>3367</v>
      </c>
      <c r="D467" s="65" t="s">
        <v>3024</v>
      </c>
      <c r="E467" s="65" t="s">
        <v>1353</v>
      </c>
      <c r="F467" s="65" t="s">
        <v>271</v>
      </c>
      <c r="G467" s="65" t="str">
        <f>_xlfn.XLOOKUP(TJUL22[[#This Row],[CODIGO]],Tabla5[codigo],Tabla5[Lugar Funciones])</f>
        <v>DEPARTAMENTO DE DESARROLLO INSTITUCIONAL</v>
      </c>
      <c r="H467" s="65" t="str">
        <f>_xlfn.XLOOKUP(TJUL22[[#This Row],[CODIGO]],Tabla5[codigo],Tabla5[SEGÚN JULIO],_xlfn.XLOOKUP(TJUL22[[#This Row],[cargo]],Tabla19[CARGO],Tabla19[CATEGORIA]))</f>
        <v>EMPLEADOS TEMPORALES</v>
      </c>
      <c r="I467" s="43">
        <v>65000</v>
      </c>
      <c r="J467" s="45">
        <v>4427.58</v>
      </c>
      <c r="K467" s="43">
        <v>1976</v>
      </c>
      <c r="L467" s="43">
        <v>1865.5</v>
      </c>
      <c r="M467" s="43">
        <v>25</v>
      </c>
      <c r="N467" s="43">
        <v>56705.919999999998</v>
      </c>
      <c r="O467" s="65" t="str">
        <f>LEFT(_xlfn.XLOOKUP(TJUL22[[#This Row],[CODIGO]],Tabla5[codigo],Tabla5[Genero]),1)</f>
        <v>M</v>
      </c>
      <c r="P467" s="15" t="str">
        <f>_xlfn.XLOOKUP(TJUL22[[#This Row],[nomdepto]],tdepto[DEPTO],tdepto[CODLUG])</f>
        <v>01.83.00.10.00.02</v>
      </c>
    </row>
    <row r="468" spans="1:16">
      <c r="A468" s="65" t="s">
        <v>3451</v>
      </c>
      <c r="B468" s="65" t="str">
        <f t="shared" si="7"/>
        <v>2.1.1.2.0840223006871</v>
      </c>
      <c r="C468" s="65" t="s">
        <v>3367</v>
      </c>
      <c r="D468" s="65" t="s">
        <v>2973</v>
      </c>
      <c r="E468" s="65" t="s">
        <v>1641</v>
      </c>
      <c r="F468" s="65" t="s">
        <v>3452</v>
      </c>
      <c r="G468" s="65" t="str">
        <f>_xlfn.XLOOKUP(TJUL22[[#This Row],[CODIGO]],Tabla5[codigo],Tabla5[Lugar Funciones])</f>
        <v>DEPARTAMENTO DE DESARROLLO INSTITUCIONAL</v>
      </c>
      <c r="H468" s="65" t="str">
        <f>_xlfn.XLOOKUP(TJUL22[[#This Row],[CODIGO]],Tabla5[codigo],Tabla5[SEGÚN JULIO],_xlfn.XLOOKUP(TJUL22[[#This Row],[cargo]],Tabla19[CARGO],Tabla19[CATEGORIA]))</f>
        <v>EMPLEADOS TEMPORALES</v>
      </c>
      <c r="I468" s="43">
        <v>60000</v>
      </c>
      <c r="J468" s="45">
        <v>3486.68</v>
      </c>
      <c r="K468" s="43">
        <v>1824</v>
      </c>
      <c r="L468" s="43">
        <v>1722</v>
      </c>
      <c r="M468" s="43">
        <v>25.000000000000455</v>
      </c>
      <c r="N468" s="43">
        <v>52942.32</v>
      </c>
      <c r="O468" s="65" t="str">
        <f>LEFT(_xlfn.XLOOKUP(TJUL22[[#This Row],[CODIGO]],Tabla5[codigo],Tabla5[Genero]),1)</f>
        <v>M</v>
      </c>
      <c r="P468" s="15" t="str">
        <f>_xlfn.XLOOKUP(TJUL22[[#This Row],[nomdepto]],tdepto[DEPTO],tdepto[CODLUG])</f>
        <v>01.83.00.10.00.02</v>
      </c>
    </row>
    <row r="469" spans="1:16">
      <c r="A469" s="65" t="s">
        <v>3451</v>
      </c>
      <c r="B469" s="65" t="str">
        <f t="shared" si="7"/>
        <v>2.1.1.2.0800118321538</v>
      </c>
      <c r="C469" s="65" t="s">
        <v>3367</v>
      </c>
      <c r="D469" s="65" t="s">
        <v>3003</v>
      </c>
      <c r="E469" s="65" t="s">
        <v>1836</v>
      </c>
      <c r="F469" s="65" t="s">
        <v>3452</v>
      </c>
      <c r="G469" s="65" t="str">
        <f>_xlfn.XLOOKUP(TJUL22[[#This Row],[CODIGO]],Tabla5[codigo],Tabla5[Lugar Funciones])</f>
        <v>DEPARTAMENTO DE DESARROLLO INSTITUCIONAL</v>
      </c>
      <c r="H469" s="65" t="str">
        <f>_xlfn.XLOOKUP(TJUL22[[#This Row],[CODIGO]],Tabla5[codigo],Tabla5[SEGÚN JULIO],_xlfn.XLOOKUP(TJUL22[[#This Row],[cargo]],Tabla19[CARGO],Tabla19[CATEGORIA]))</f>
        <v>EMPLEADOS TEMPORALES</v>
      </c>
      <c r="I469" s="43">
        <v>60000</v>
      </c>
      <c r="J469" s="45">
        <v>3486.68</v>
      </c>
      <c r="K469" s="43">
        <v>1824</v>
      </c>
      <c r="L469" s="43">
        <v>1722</v>
      </c>
      <c r="M469" s="43">
        <v>25.000000000000455</v>
      </c>
      <c r="N469" s="43">
        <v>52942.32</v>
      </c>
      <c r="O469" s="65" t="str">
        <f>LEFT(_xlfn.XLOOKUP(TJUL22[[#This Row],[CODIGO]],Tabla5[codigo],Tabla5[Genero]),1)</f>
        <v>F</v>
      </c>
      <c r="P469" s="15" t="str">
        <f>_xlfn.XLOOKUP(TJUL22[[#This Row],[nomdepto]],tdepto[DEPTO],tdepto[CODLUG])</f>
        <v>01.83.00.10.00.02</v>
      </c>
    </row>
    <row r="470" spans="1:16" hidden="1">
      <c r="A470" s="65" t="s">
        <v>3417</v>
      </c>
      <c r="B470" s="65" t="str">
        <f t="shared" si="7"/>
        <v>2.1.1.1.0122300245127</v>
      </c>
      <c r="C470" s="65" t="s">
        <v>3368</v>
      </c>
      <c r="D470" s="65" t="s">
        <v>1426</v>
      </c>
      <c r="E470" s="65" t="s">
        <v>221</v>
      </c>
      <c r="F470" s="65" t="s">
        <v>10</v>
      </c>
      <c r="G470" s="65" t="str">
        <f>_xlfn.XLOOKUP(TJUL22[[#This Row],[CODIGO]],Tabla5[codigo],Tabla5[Lugar Funciones])</f>
        <v>DEPARTAMENTO DE COOPERACION INTERNACIONAL</v>
      </c>
      <c r="H470" s="65" t="str">
        <f>_xlfn.XLOOKUP(TJUL22[[#This Row],[CODIGO]],Tabla5[codigo],Tabla5[SEGÚN JULIO],_xlfn.XLOOKUP(TJUL22[[#This Row],[cargo]],Tabla19[CARGO],Tabla19[CATEGORIA]))</f>
        <v>CARRERA ADMINISTRATIVA</v>
      </c>
      <c r="I470" s="43">
        <v>45000</v>
      </c>
      <c r="J470" s="45">
        <v>945.81</v>
      </c>
      <c r="K470" s="43">
        <v>1368</v>
      </c>
      <c r="L470" s="43">
        <v>1291.5</v>
      </c>
      <c r="M470" s="43">
        <v>2875.1200000000003</v>
      </c>
      <c r="N470" s="43">
        <v>38519.57</v>
      </c>
      <c r="O470" s="65" t="str">
        <f>LEFT(_xlfn.XLOOKUP(TJUL22[[#This Row],[CODIGO]],Tabla5[codigo],Tabla5[Genero]),1)</f>
        <v>F</v>
      </c>
      <c r="P470" s="15" t="str">
        <f>_xlfn.XLOOKUP(TJUL22[[#This Row],[nomdepto]],tdepto[DEPTO],tdepto[CODLUG])</f>
        <v>01.83.00.10.00.03</v>
      </c>
    </row>
    <row r="471" spans="1:16">
      <c r="A471" s="65" t="s">
        <v>3451</v>
      </c>
      <c r="B471" s="65" t="str">
        <f t="shared" si="7"/>
        <v>2.1.1.2.0800117837815</v>
      </c>
      <c r="C471" s="65" t="s">
        <v>3367</v>
      </c>
      <c r="D471" s="65" t="s">
        <v>3380</v>
      </c>
      <c r="E471" s="65" t="s">
        <v>3399</v>
      </c>
      <c r="F471" s="65" t="s">
        <v>136</v>
      </c>
      <c r="G471" s="65" t="str">
        <f>_xlfn.XLOOKUP(TJUL22[[#This Row],[CODIGO]],Tabla5[codigo],Tabla5[Lugar Funciones])</f>
        <v>DEPARTAMENTO DE GESTION DE LA CALIDAD</v>
      </c>
      <c r="H471" s="65" t="str">
        <f>_xlfn.XLOOKUP(TJUL22[[#This Row],[CODIGO]],Tabla5[codigo],Tabla5[SEGÚN JULIO],_xlfn.XLOOKUP(TJUL22[[#This Row],[cargo]],Tabla19[CARGO],Tabla19[CATEGORIA]))</f>
        <v>EMPLEADOS TEMPORALES</v>
      </c>
      <c r="I471" s="43">
        <v>120000</v>
      </c>
      <c r="J471" s="45">
        <v>16134.81</v>
      </c>
      <c r="K471" s="43">
        <v>3648</v>
      </c>
      <c r="L471" s="43">
        <v>3444</v>
      </c>
      <c r="M471" s="43">
        <v>2725.24</v>
      </c>
      <c r="N471" s="43">
        <v>94047.95</v>
      </c>
      <c r="O471" s="65" t="str">
        <f>LEFT(_xlfn.XLOOKUP(TJUL22[[#This Row],[CODIGO]],Tabla5[codigo],Tabla5[Genero]),1)</f>
        <v>F</v>
      </c>
      <c r="P471" s="15" t="str">
        <f>_xlfn.XLOOKUP(TJUL22[[#This Row],[nomdepto]],tdepto[DEPTO],tdepto[CODLUG])</f>
        <v>01.83.00.10.00.04</v>
      </c>
    </row>
    <row r="472" spans="1:16" hidden="1">
      <c r="A472" s="65" t="s">
        <v>3417</v>
      </c>
      <c r="B472" s="65" t="str">
        <f t="shared" si="7"/>
        <v>2.1.1.1.0100112715008</v>
      </c>
      <c r="C472" s="65" t="s">
        <v>3368</v>
      </c>
      <c r="D472" s="65" t="s">
        <v>2355</v>
      </c>
      <c r="E472" s="65" t="s">
        <v>345</v>
      </c>
      <c r="F472" s="65" t="s">
        <v>61</v>
      </c>
      <c r="G472" s="65" t="str">
        <f>_xlfn.XLOOKUP(TJUL22[[#This Row],[CODIGO]],Tabla5[codigo],Tabla5[Lugar Funciones])</f>
        <v>DIRECCION DE RELACIONES INTERNACIONALES</v>
      </c>
      <c r="H472" s="65" t="str">
        <f>_xlfn.XLOOKUP(TJUL22[[#This Row],[CODIGO]],Tabla5[codigo],Tabla5[SEGÚN JULIO],_xlfn.XLOOKUP(TJUL22[[#This Row],[cargo]],Tabla19[CARGO],Tabla19[CATEGORIA]))</f>
        <v>FIJO</v>
      </c>
      <c r="I472" s="43">
        <v>180000</v>
      </c>
      <c r="J472" s="45">
        <v>31055.42</v>
      </c>
      <c r="K472" s="43">
        <v>4943.8</v>
      </c>
      <c r="L472" s="43">
        <v>5166</v>
      </c>
      <c r="M472" s="43">
        <v>1625.0000000000036</v>
      </c>
      <c r="N472" s="43">
        <v>137209.78</v>
      </c>
      <c r="O472" s="65" t="str">
        <f>LEFT(_xlfn.XLOOKUP(TJUL22[[#This Row],[CODIGO]],Tabla5[codigo],Tabla5[Genero]),1)</f>
        <v>F</v>
      </c>
      <c r="P472" s="15" t="str">
        <f>_xlfn.XLOOKUP(TJUL22[[#This Row],[nomdepto]],tdepto[DEPTO],tdepto[CODLUG])</f>
        <v>01.83.00.13</v>
      </c>
    </row>
    <row r="473" spans="1:16" hidden="1">
      <c r="A473" s="65" t="s">
        <v>3464</v>
      </c>
      <c r="B473" s="65" t="str">
        <f t="shared" si="7"/>
        <v>2.1.2.2.0500113821250</v>
      </c>
      <c r="C473" s="65" t="s">
        <v>3369</v>
      </c>
      <c r="D473" s="65" t="s">
        <v>3272</v>
      </c>
      <c r="E473" s="65" t="s">
        <v>1731</v>
      </c>
      <c r="F473" s="65" t="s">
        <v>1101</v>
      </c>
      <c r="G473" s="65" t="str">
        <f>_xlfn.XLOOKUP(TJUL22[[#This Row],[CODIGO]],Tabla5[codigo],Tabla5[Lugar Funciones])</f>
        <v>DIRECCION DE RELACIONES INTERNACIONALES</v>
      </c>
      <c r="H473" s="65" t="str">
        <f>_xlfn.XLOOKUP(TJUL22[[#This Row],[CODIGO]],Tabla5[codigo],Tabla5[SEGÚN JULIO],_xlfn.XLOOKUP(TJUL22[[#This Row],[cargo]],Tabla19[CARGO],Tabla19[CATEGORIA]))</f>
        <v>PERSONAL DE VIGILANCIA</v>
      </c>
      <c r="I473" s="43">
        <v>100000</v>
      </c>
      <c r="J473" s="45">
        <v>13582.87</v>
      </c>
      <c r="K473" s="44">
        <v>0</v>
      </c>
      <c r="L473" s="44">
        <v>0</v>
      </c>
      <c r="M473" s="43">
        <v>0</v>
      </c>
      <c r="N473" s="43">
        <v>86417.13</v>
      </c>
      <c r="O473" s="65" t="str">
        <f>LEFT(_xlfn.XLOOKUP(TJUL22[[#This Row],[CODIGO]],Tabla5[codigo],Tabla5[Genero]),1)</f>
        <v>M</v>
      </c>
      <c r="P473" s="15" t="str">
        <f>_xlfn.XLOOKUP(TJUL22[[#This Row],[nomdepto]],tdepto[DEPTO],tdepto[CODLUG])</f>
        <v>01.83.00.13</v>
      </c>
    </row>
    <row r="474" spans="1:16">
      <c r="A474" s="65" t="s">
        <v>3451</v>
      </c>
      <c r="B474" s="65" t="str">
        <f t="shared" si="7"/>
        <v>2.1.1.2.0840200402218</v>
      </c>
      <c r="C474" s="65" t="s">
        <v>3367</v>
      </c>
      <c r="D474" s="65" t="s">
        <v>3030</v>
      </c>
      <c r="E474" s="65" t="s">
        <v>3456</v>
      </c>
      <c r="F474" s="65" t="s">
        <v>103</v>
      </c>
      <c r="G474" s="65" t="str">
        <f>_xlfn.XLOOKUP(TJUL22[[#This Row],[CODIGO]],Tabla5[codigo],Tabla5[Lugar Funciones])</f>
        <v>DIRECCION DE RELACIONES INTERNACIONALES</v>
      </c>
      <c r="H474" s="65" t="str">
        <f>_xlfn.XLOOKUP(TJUL22[[#This Row],[CODIGO]],Tabla5[codigo],Tabla5[SEGÚN JULIO],_xlfn.XLOOKUP(TJUL22[[#This Row],[cargo]],Tabla19[CARGO],Tabla19[CATEGORIA]))</f>
        <v>EMPLEADOS TEMPORALES</v>
      </c>
      <c r="I474" s="43">
        <v>90000</v>
      </c>
      <c r="J474" s="45">
        <v>9753.1200000000008</v>
      </c>
      <c r="K474" s="43">
        <v>2736</v>
      </c>
      <c r="L474" s="43">
        <v>2583</v>
      </c>
      <c r="M474" s="43">
        <v>25</v>
      </c>
      <c r="N474" s="43">
        <v>74902.880000000005</v>
      </c>
      <c r="O474" s="65" t="str">
        <f>LEFT(_xlfn.XLOOKUP(TJUL22[[#This Row],[CODIGO]],Tabla5[codigo],Tabla5[Genero]),1)</f>
        <v>F</v>
      </c>
      <c r="P474" s="15" t="str">
        <f>_xlfn.XLOOKUP(TJUL22[[#This Row],[nomdepto]],tdepto[DEPTO],tdepto[CODLUG])</f>
        <v>01.83.00.13</v>
      </c>
    </row>
    <row r="475" spans="1:16" hidden="1">
      <c r="A475" s="65" t="s">
        <v>3417</v>
      </c>
      <c r="B475" s="65" t="str">
        <f t="shared" si="7"/>
        <v>2.1.1.1.0100101994002</v>
      </c>
      <c r="C475" s="65" t="s">
        <v>3368</v>
      </c>
      <c r="D475" s="65" t="s">
        <v>2206</v>
      </c>
      <c r="E475" s="65" t="s">
        <v>343</v>
      </c>
      <c r="F475" s="65" t="s">
        <v>103</v>
      </c>
      <c r="G475" s="65" t="str">
        <f>_xlfn.XLOOKUP(TJUL22[[#This Row],[CODIGO]],Tabla5[codigo],Tabla5[Lugar Funciones])</f>
        <v>DIRECCION DE RELACIONES INTERNACIONALES</v>
      </c>
      <c r="H475" s="65" t="str">
        <f>_xlfn.XLOOKUP(TJUL22[[#This Row],[CODIGO]],Tabla5[codigo],Tabla5[SEGÚN JULIO],_xlfn.XLOOKUP(TJUL22[[#This Row],[cargo]],Tabla19[CARGO],Tabla19[CATEGORIA]))</f>
        <v>FIJO</v>
      </c>
      <c r="I475" s="43">
        <v>60000</v>
      </c>
      <c r="J475" s="43">
        <v>3216.65</v>
      </c>
      <c r="K475" s="43">
        <v>1824</v>
      </c>
      <c r="L475" s="43">
        <v>1722</v>
      </c>
      <c r="M475" s="43">
        <v>2975.1200000000003</v>
      </c>
      <c r="N475" s="43">
        <v>50262.23</v>
      </c>
      <c r="O475" s="65" t="str">
        <f>LEFT(_xlfn.XLOOKUP(TJUL22[[#This Row],[CODIGO]],Tabla5[codigo],Tabla5[Genero]),1)</f>
        <v>F</v>
      </c>
      <c r="P475" s="15" t="str">
        <f>_xlfn.XLOOKUP(TJUL22[[#This Row],[nomdepto]],tdepto[DEPTO],tdepto[CODLUG])</f>
        <v>01.83.00.13</v>
      </c>
    </row>
    <row r="476" spans="1:16" hidden="1">
      <c r="A476" s="65" t="s">
        <v>3417</v>
      </c>
      <c r="B476" s="65" t="str">
        <f t="shared" si="7"/>
        <v>2.1.1.1.0103700733789</v>
      </c>
      <c r="C476" s="65" t="s">
        <v>3368</v>
      </c>
      <c r="D476" s="65" t="s">
        <v>2341</v>
      </c>
      <c r="E476" s="65" t="s">
        <v>1121</v>
      </c>
      <c r="F476" s="65" t="s">
        <v>271</v>
      </c>
      <c r="G476" s="65" t="str">
        <f>_xlfn.XLOOKUP(TJUL22[[#This Row],[CODIGO]],Tabla5[codigo],Tabla5[Lugar Funciones])</f>
        <v>DIRECCION DE RELACIONES INTERNACIONALES</v>
      </c>
      <c r="H476" s="65" t="str">
        <f>_xlfn.XLOOKUP(TJUL22[[#This Row],[CODIGO]],Tabla5[codigo],Tabla5[SEGÚN JULIO],_xlfn.XLOOKUP(TJUL22[[#This Row],[cargo]],Tabla19[CARGO],Tabla19[CATEGORIA]))</f>
        <v>FIJO</v>
      </c>
      <c r="I476" s="43">
        <v>50000</v>
      </c>
      <c r="J476" s="45">
        <v>1651.48</v>
      </c>
      <c r="K476" s="43">
        <v>1520</v>
      </c>
      <c r="L476" s="43">
        <v>1435</v>
      </c>
      <c r="M476" s="43">
        <v>2275.1200000000003</v>
      </c>
      <c r="N476" s="43">
        <v>43118.400000000001</v>
      </c>
      <c r="O476" s="65" t="str">
        <f>LEFT(_xlfn.XLOOKUP(TJUL22[[#This Row],[CODIGO]],Tabla5[codigo],Tabla5[Genero]),1)</f>
        <v>F</v>
      </c>
      <c r="P476" s="15" t="str">
        <f>_xlfn.XLOOKUP(TJUL22[[#This Row],[nomdepto]],tdepto[DEPTO],tdepto[CODLUG])</f>
        <v>01.83.00.13</v>
      </c>
    </row>
    <row r="477" spans="1:16" hidden="1">
      <c r="A477" s="65" t="s">
        <v>3417</v>
      </c>
      <c r="B477" s="65" t="str">
        <f t="shared" si="7"/>
        <v>2.1.1.1.0100100433374</v>
      </c>
      <c r="C477" s="65" t="s">
        <v>3368</v>
      </c>
      <c r="D477" s="65" t="s">
        <v>2295</v>
      </c>
      <c r="E477" s="65" t="s">
        <v>338</v>
      </c>
      <c r="F477" s="65" t="s">
        <v>61</v>
      </c>
      <c r="G477" s="65" t="str">
        <f>_xlfn.XLOOKUP(TJUL22[[#This Row],[CODIGO]],Tabla5[codigo],Tabla5[Lugar Funciones])</f>
        <v>DIRECCION DE RECURSOS HUMANOS</v>
      </c>
      <c r="H477" s="65" t="str">
        <f>_xlfn.XLOOKUP(TJUL22[[#This Row],[CODIGO]],Tabla5[codigo],Tabla5[SEGÚN JULIO],_xlfn.XLOOKUP(TJUL22[[#This Row],[cargo]],Tabla19[CARGO],Tabla19[CATEGORIA]))</f>
        <v>FIJO</v>
      </c>
      <c r="I477" s="43">
        <v>180000</v>
      </c>
      <c r="J477" s="45">
        <v>30717.89</v>
      </c>
      <c r="K477" s="43">
        <v>4943.8</v>
      </c>
      <c r="L477" s="43">
        <v>5166</v>
      </c>
      <c r="M477" s="43">
        <v>3375.1199999999953</v>
      </c>
      <c r="N477" s="43">
        <v>135797.19</v>
      </c>
      <c r="O477" s="65" t="str">
        <f>LEFT(_xlfn.XLOOKUP(TJUL22[[#This Row],[CODIGO]],Tabla5[codigo],Tabla5[Genero]),1)</f>
        <v>F</v>
      </c>
      <c r="P477" s="15" t="str">
        <f>_xlfn.XLOOKUP(TJUL22[[#This Row],[nomdepto]],tdepto[DEPTO],tdepto[CODLUG])</f>
        <v>01.83.00.14</v>
      </c>
    </row>
    <row r="478" spans="1:16">
      <c r="A478" s="65" t="s">
        <v>3451</v>
      </c>
      <c r="B478" s="65" t="str">
        <f t="shared" si="7"/>
        <v>2.1.1.2.0800113139059</v>
      </c>
      <c r="C478" s="65" t="s">
        <v>3367</v>
      </c>
      <c r="D478" s="65" t="s">
        <v>3026</v>
      </c>
      <c r="E478" s="65" t="s">
        <v>1718</v>
      </c>
      <c r="F478" s="65" t="s">
        <v>61</v>
      </c>
      <c r="G478" s="65" t="str">
        <f>_xlfn.XLOOKUP(TJUL22[[#This Row],[CODIGO]],Tabla5[codigo],Tabla5[Lugar Funciones])</f>
        <v>DIRECCION DE RECURSOS HUMANOS</v>
      </c>
      <c r="H478" s="65" t="str">
        <f>_xlfn.XLOOKUP(TJUL22[[#This Row],[CODIGO]],Tabla5[codigo],Tabla5[SEGÚN JULIO],_xlfn.XLOOKUP(TJUL22[[#This Row],[cargo]],Tabla19[CARGO],Tabla19[CATEGORIA]))</f>
        <v>EMPLEADOS TEMPORALES</v>
      </c>
      <c r="I478" s="43">
        <v>180000</v>
      </c>
      <c r="J478" s="45">
        <v>31055.42</v>
      </c>
      <c r="K478" s="43">
        <v>4943.8</v>
      </c>
      <c r="L478" s="43">
        <v>5166</v>
      </c>
      <c r="M478" s="43">
        <v>5025</v>
      </c>
      <c r="N478" s="43">
        <v>133809.78</v>
      </c>
      <c r="O478" s="65" t="str">
        <f>LEFT(_xlfn.XLOOKUP(TJUL22[[#This Row],[CODIGO]],Tabla5[codigo],Tabla5[Genero]),1)</f>
        <v>F</v>
      </c>
      <c r="P478" s="15" t="str">
        <f>_xlfn.XLOOKUP(TJUL22[[#This Row],[nomdepto]],tdepto[DEPTO],tdepto[CODLUG])</f>
        <v>01.83.00.14</v>
      </c>
    </row>
    <row r="479" spans="1:16" hidden="1">
      <c r="A479" s="65" t="s">
        <v>3417</v>
      </c>
      <c r="B479" s="65" t="str">
        <f t="shared" si="7"/>
        <v>2.1.1.1.0122301265470</v>
      </c>
      <c r="C479" s="65" t="s">
        <v>3368</v>
      </c>
      <c r="D479" s="65" t="s">
        <v>2210</v>
      </c>
      <c r="E479" s="65" t="s">
        <v>335</v>
      </c>
      <c r="F479" s="65" t="s">
        <v>271</v>
      </c>
      <c r="G479" s="65" t="str">
        <f>_xlfn.XLOOKUP(TJUL22[[#This Row],[CODIGO]],Tabla5[codigo],Tabla5[Lugar Funciones])</f>
        <v>DIRECCION DE RECURSOS HUMANOS</v>
      </c>
      <c r="H479" s="65" t="str">
        <f>_xlfn.XLOOKUP(TJUL22[[#This Row],[CODIGO]],Tabla5[codigo],Tabla5[SEGÚN JULIO],_xlfn.XLOOKUP(TJUL22[[#This Row],[cargo]],Tabla19[CARGO],Tabla19[CATEGORIA]))</f>
        <v>FIJO</v>
      </c>
      <c r="I479" s="43">
        <v>75000</v>
      </c>
      <c r="J479" s="45">
        <v>5769.33</v>
      </c>
      <c r="K479" s="43">
        <v>2280</v>
      </c>
      <c r="L479" s="43">
        <v>2152.5</v>
      </c>
      <c r="M479" s="43">
        <v>10633.24</v>
      </c>
      <c r="N479" s="43">
        <v>54164.93</v>
      </c>
      <c r="O479" s="65" t="str">
        <f>LEFT(_xlfn.XLOOKUP(TJUL22[[#This Row],[CODIGO]],Tabla5[codigo],Tabla5[Genero]),1)</f>
        <v>F</v>
      </c>
      <c r="P479" s="15" t="str">
        <f>_xlfn.XLOOKUP(TJUL22[[#This Row],[nomdepto]],tdepto[DEPTO],tdepto[CODLUG])</f>
        <v>01.83.00.14</v>
      </c>
    </row>
    <row r="480" spans="1:16">
      <c r="A480" s="65" t="s">
        <v>3451</v>
      </c>
      <c r="B480" s="65" t="str">
        <f t="shared" si="7"/>
        <v>2.1.1.2.0800119003622</v>
      </c>
      <c r="C480" s="65" t="s">
        <v>3367</v>
      </c>
      <c r="D480" s="65" t="s">
        <v>3085</v>
      </c>
      <c r="E480" s="65" t="s">
        <v>1975</v>
      </c>
      <c r="F480" s="65" t="s">
        <v>103</v>
      </c>
      <c r="G480" s="65" t="str">
        <f>_xlfn.XLOOKUP(TJUL22[[#This Row],[CODIGO]],Tabla5[codigo],Tabla5[Lugar Funciones])</f>
        <v>DIRECCION DE RECURSOS HUMANOS</v>
      </c>
      <c r="H480" s="65" t="str">
        <f>_xlfn.XLOOKUP(TJUL22[[#This Row],[CODIGO]],Tabla5[codigo],Tabla5[SEGÚN JULIO],_xlfn.XLOOKUP(TJUL22[[#This Row],[cargo]],Tabla19[CARGO],Tabla19[CATEGORIA]))</f>
        <v>EMPLEADOS TEMPORALES</v>
      </c>
      <c r="I480" s="43">
        <v>70000</v>
      </c>
      <c r="J480" s="45">
        <v>5368.48</v>
      </c>
      <c r="K480" s="43">
        <v>2128</v>
      </c>
      <c r="L480" s="43">
        <v>2009</v>
      </c>
      <c r="M480" s="43">
        <v>25</v>
      </c>
      <c r="N480" s="43">
        <v>60469.52</v>
      </c>
      <c r="O480" s="65" t="str">
        <f>LEFT(_xlfn.XLOOKUP(TJUL22[[#This Row],[CODIGO]],Tabla5[codigo],Tabla5[Genero]),1)</f>
        <v>F</v>
      </c>
      <c r="P480" s="15" t="str">
        <f>_xlfn.XLOOKUP(TJUL22[[#This Row],[nomdepto]],tdepto[DEPTO],tdepto[CODLUG])</f>
        <v>01.83.00.14</v>
      </c>
    </row>
    <row r="481" spans="1:16" hidden="1">
      <c r="A481" s="65" t="s">
        <v>3417</v>
      </c>
      <c r="B481" s="65" t="str">
        <f t="shared" si="7"/>
        <v>2.1.1.1.0100101292290</v>
      </c>
      <c r="C481" s="65" t="s">
        <v>3368</v>
      </c>
      <c r="D481" s="65" t="s">
        <v>1381</v>
      </c>
      <c r="E481" s="65" t="s">
        <v>337</v>
      </c>
      <c r="F481" s="65" t="s">
        <v>1110</v>
      </c>
      <c r="G481" s="65" t="str">
        <f>_xlfn.XLOOKUP(TJUL22[[#This Row],[CODIGO]],Tabla5[codigo],Tabla5[Lugar Funciones])</f>
        <v>DIRECCION DE RECURSOS HUMANOS</v>
      </c>
      <c r="H481" s="65" t="str">
        <f>_xlfn.XLOOKUP(TJUL22[[#This Row],[CODIGO]],Tabla5[codigo],Tabla5[SEGÚN JULIO],_xlfn.XLOOKUP(TJUL22[[#This Row],[cargo]],Tabla19[CARGO],Tabla19[CATEGORIA]))</f>
        <v>CARRERA ADMINISTRATIVA</v>
      </c>
      <c r="I481" s="43">
        <v>65000</v>
      </c>
      <c r="J481" s="45">
        <v>4157.55</v>
      </c>
      <c r="K481" s="43">
        <v>1976</v>
      </c>
      <c r="L481" s="43">
        <v>1865.5</v>
      </c>
      <c r="M481" s="43">
        <v>11521.119999999999</v>
      </c>
      <c r="N481" s="43">
        <v>45479.83</v>
      </c>
      <c r="O481" s="65" t="str">
        <f>LEFT(_xlfn.XLOOKUP(TJUL22[[#This Row],[CODIGO]],Tabla5[codigo],Tabla5[Genero]),1)</f>
        <v>F</v>
      </c>
      <c r="P481" s="15" t="str">
        <f>_xlfn.XLOOKUP(TJUL22[[#This Row],[nomdepto]],tdepto[DEPTO],tdepto[CODLUG])</f>
        <v>01.83.00.14</v>
      </c>
    </row>
    <row r="482" spans="1:16" hidden="1">
      <c r="A482" s="65" t="s">
        <v>3417</v>
      </c>
      <c r="B482" s="65" t="str">
        <f t="shared" si="7"/>
        <v>2.1.1.1.0140220649640</v>
      </c>
      <c r="C482" s="65" t="s">
        <v>3368</v>
      </c>
      <c r="D482" s="65" t="s">
        <v>2316</v>
      </c>
      <c r="E482" s="65" t="s">
        <v>340</v>
      </c>
      <c r="F482" s="65" t="s">
        <v>271</v>
      </c>
      <c r="G482" s="65" t="str">
        <f>_xlfn.XLOOKUP(TJUL22[[#This Row],[CODIGO]],Tabla5[codigo],Tabla5[Lugar Funciones])</f>
        <v>DIRECCION DE RECURSOS HUMANOS</v>
      </c>
      <c r="H482" s="65" t="str">
        <f>_xlfn.XLOOKUP(TJUL22[[#This Row],[CODIGO]],Tabla5[codigo],Tabla5[SEGÚN JULIO],_xlfn.XLOOKUP(TJUL22[[#This Row],[cargo]],Tabla19[CARGO],Tabla19[CATEGORIA]))</f>
        <v>FIJO</v>
      </c>
      <c r="I482" s="43">
        <v>65000</v>
      </c>
      <c r="J482" s="45">
        <v>4427.58</v>
      </c>
      <c r="K482" s="43">
        <v>1976</v>
      </c>
      <c r="L482" s="43">
        <v>1865.5</v>
      </c>
      <c r="M482" s="43">
        <v>9720.8399999999983</v>
      </c>
      <c r="N482" s="43">
        <v>47010.080000000002</v>
      </c>
      <c r="O482" s="65" t="str">
        <f>LEFT(_xlfn.XLOOKUP(TJUL22[[#This Row],[CODIGO]],Tabla5[codigo],Tabla5[Genero]),1)</f>
        <v>M</v>
      </c>
      <c r="P482" s="15" t="str">
        <f>_xlfn.XLOOKUP(TJUL22[[#This Row],[nomdepto]],tdepto[DEPTO],tdepto[CODLUG])</f>
        <v>01.83.00.14</v>
      </c>
    </row>
    <row r="483" spans="1:16" hidden="1">
      <c r="A483" s="65" t="s">
        <v>3417</v>
      </c>
      <c r="B483" s="65" t="str">
        <f t="shared" si="7"/>
        <v>2.1.1.1.0122900125737</v>
      </c>
      <c r="C483" s="65" t="s">
        <v>3368</v>
      </c>
      <c r="D483" s="65" t="s">
        <v>2200</v>
      </c>
      <c r="E483" s="65" t="s">
        <v>333</v>
      </c>
      <c r="F483" s="65" t="s">
        <v>271</v>
      </c>
      <c r="G483" s="65" t="str">
        <f>_xlfn.XLOOKUP(TJUL22[[#This Row],[CODIGO]],Tabla5[codigo],Tabla5[Lugar Funciones])</f>
        <v>DIRECCION DE RECURSOS HUMANOS</v>
      </c>
      <c r="H483" s="65" t="str">
        <f>_xlfn.XLOOKUP(TJUL22[[#This Row],[CODIGO]],Tabla5[codigo],Tabla5[SEGÚN JULIO],_xlfn.XLOOKUP(TJUL22[[#This Row],[cargo]],Tabla19[CARGO],Tabla19[CATEGORIA]))</f>
        <v>FIJO</v>
      </c>
      <c r="I483" s="43">
        <v>60000</v>
      </c>
      <c r="J483" s="45">
        <v>3486.68</v>
      </c>
      <c r="K483" s="43">
        <v>1824</v>
      </c>
      <c r="L483" s="43">
        <v>1722</v>
      </c>
      <c r="M483" s="43">
        <v>6742.6399999999994</v>
      </c>
      <c r="N483" s="43">
        <v>46224.68</v>
      </c>
      <c r="O483" s="65" t="str">
        <f>LEFT(_xlfn.XLOOKUP(TJUL22[[#This Row],[CODIGO]],Tabla5[codigo],Tabla5[Genero]),1)</f>
        <v>F</v>
      </c>
      <c r="P483" s="15" t="str">
        <f>_xlfn.XLOOKUP(TJUL22[[#This Row],[nomdepto]],tdepto[DEPTO],tdepto[CODLUG])</f>
        <v>01.83.00.14</v>
      </c>
    </row>
    <row r="484" spans="1:16" hidden="1">
      <c r="A484" s="65" t="s">
        <v>3417</v>
      </c>
      <c r="B484" s="65" t="str">
        <f t="shared" si="7"/>
        <v>2.1.1.1.0100117464859</v>
      </c>
      <c r="C484" s="65" t="s">
        <v>3368</v>
      </c>
      <c r="D484" s="65" t="s">
        <v>1653</v>
      </c>
      <c r="E484" s="65" t="s">
        <v>1679</v>
      </c>
      <c r="F484" s="65" t="s">
        <v>1680</v>
      </c>
      <c r="G484" s="65" t="str">
        <f>_xlfn.XLOOKUP(TJUL22[[#This Row],[CODIGO]],Tabla5[codigo],Tabla5[Lugar Funciones])</f>
        <v>DIRECCION DE RECURSOS HUMANOS</v>
      </c>
      <c r="H484" s="65" t="str">
        <f>_xlfn.XLOOKUP(TJUL22[[#This Row],[CODIGO]],Tabla5[codigo],Tabla5[SEGÚN JULIO],_xlfn.XLOOKUP(TJUL22[[#This Row],[cargo]],Tabla19[CARGO],Tabla19[CATEGORIA]))</f>
        <v>CARRERA ADMINISTRATIVA</v>
      </c>
      <c r="I484" s="43">
        <v>55000</v>
      </c>
      <c r="J484" s="45">
        <v>2559.6799999999998</v>
      </c>
      <c r="K484" s="43">
        <v>1672</v>
      </c>
      <c r="L484" s="43">
        <v>1578.5</v>
      </c>
      <c r="M484" s="43">
        <v>25.000000000000455</v>
      </c>
      <c r="N484" s="43">
        <v>49164.82</v>
      </c>
      <c r="O484" s="65" t="str">
        <f>LEFT(_xlfn.XLOOKUP(TJUL22[[#This Row],[CODIGO]],Tabla5[codigo],Tabla5[Genero]),1)</f>
        <v>M</v>
      </c>
      <c r="P484" s="15" t="str">
        <f>_xlfn.XLOOKUP(TJUL22[[#This Row],[nomdepto]],tdepto[DEPTO],tdepto[CODLUG])</f>
        <v>01.83.00.14</v>
      </c>
    </row>
    <row r="485" spans="1:16">
      <c r="A485" s="65" t="s">
        <v>3451</v>
      </c>
      <c r="B485" s="65" t="str">
        <f t="shared" si="7"/>
        <v>2.1.1.2.0840224267118</v>
      </c>
      <c r="C485" s="65" t="s">
        <v>3367</v>
      </c>
      <c r="D485" s="65" t="s">
        <v>3089</v>
      </c>
      <c r="E485" s="65" t="s">
        <v>1976</v>
      </c>
      <c r="F485" s="65" t="s">
        <v>1680</v>
      </c>
      <c r="G485" s="65" t="str">
        <f>_xlfn.XLOOKUP(TJUL22[[#This Row],[CODIGO]],Tabla5[codigo],Tabla5[Lugar Funciones])</f>
        <v>DIRECCION DE RECURSOS HUMANOS</v>
      </c>
      <c r="H485" s="65" t="str">
        <f>_xlfn.XLOOKUP(TJUL22[[#This Row],[CODIGO]],Tabla5[codigo],Tabla5[SEGÚN JULIO],_xlfn.XLOOKUP(TJUL22[[#This Row],[cargo]],Tabla19[CARGO],Tabla19[CATEGORIA]))</f>
        <v>EMPLEADOS TEMPORALES</v>
      </c>
      <c r="I485" s="43">
        <v>50000</v>
      </c>
      <c r="J485" s="45">
        <v>1854</v>
      </c>
      <c r="K485" s="43">
        <v>1520</v>
      </c>
      <c r="L485" s="43">
        <v>1435</v>
      </c>
      <c r="M485" s="43">
        <v>11571</v>
      </c>
      <c r="N485" s="43">
        <v>33620</v>
      </c>
      <c r="O485" s="65" t="str">
        <f>LEFT(_xlfn.XLOOKUP(TJUL22[[#This Row],[CODIGO]],Tabla5[codigo],Tabla5[Genero]),1)</f>
        <v>F</v>
      </c>
      <c r="P485" s="15" t="str">
        <f>_xlfn.XLOOKUP(TJUL22[[#This Row],[nomdepto]],tdepto[DEPTO],tdepto[CODLUG])</f>
        <v>01.83.00.14</v>
      </c>
    </row>
    <row r="486" spans="1:16">
      <c r="A486" s="65" t="s">
        <v>3451</v>
      </c>
      <c r="B486" s="65" t="str">
        <f t="shared" si="7"/>
        <v>2.1.1.2.0840221054386</v>
      </c>
      <c r="C486" s="65" t="s">
        <v>3367</v>
      </c>
      <c r="D486" s="65" t="s">
        <v>3002</v>
      </c>
      <c r="E486" s="65" t="s">
        <v>3001</v>
      </c>
      <c r="F486" s="65" t="s">
        <v>1680</v>
      </c>
      <c r="G486" s="65" t="str">
        <f>_xlfn.XLOOKUP(TJUL22[[#This Row],[CODIGO]],Tabla5[codigo],Tabla5[Lugar Funciones])</f>
        <v>DIRECCION DE RECURSOS HUMANOS</v>
      </c>
      <c r="H486" s="65" t="str">
        <f>_xlfn.XLOOKUP(TJUL22[[#This Row],[CODIGO]],Tabla5[codigo],Tabla5[SEGÚN JULIO],_xlfn.XLOOKUP(TJUL22[[#This Row],[cargo]],Tabla19[CARGO],Tabla19[CATEGORIA]))</f>
        <v>EMPLEADOS TEMPORALES</v>
      </c>
      <c r="I486" s="43">
        <v>45000</v>
      </c>
      <c r="J486" s="45">
        <v>1148.33</v>
      </c>
      <c r="K486" s="43">
        <v>1368</v>
      </c>
      <c r="L486" s="43">
        <v>1291.5</v>
      </c>
      <c r="M486" s="43">
        <v>25</v>
      </c>
      <c r="N486" s="43">
        <v>41167.17</v>
      </c>
      <c r="O486" s="65" t="str">
        <f>LEFT(_xlfn.XLOOKUP(TJUL22[[#This Row],[CODIGO]],Tabla5[codigo],Tabla5[Genero]),1)</f>
        <v>F</v>
      </c>
      <c r="P486" s="15" t="str">
        <f>_xlfn.XLOOKUP(TJUL22[[#This Row],[nomdepto]],tdepto[DEPTO],tdepto[CODLUG])</f>
        <v>01.83.00.14</v>
      </c>
    </row>
    <row r="487" spans="1:16">
      <c r="A487" s="65" t="s">
        <v>3451</v>
      </c>
      <c r="B487" s="65" t="str">
        <f t="shared" si="7"/>
        <v>2.1.1.2.0840222047199</v>
      </c>
      <c r="C487" s="65" t="s">
        <v>3367</v>
      </c>
      <c r="D487" s="65" t="s">
        <v>3093</v>
      </c>
      <c r="E487" s="65" t="s">
        <v>3092</v>
      </c>
      <c r="F487" s="65" t="s">
        <v>1680</v>
      </c>
      <c r="G487" s="65" t="str">
        <f>_xlfn.XLOOKUP(TJUL22[[#This Row],[CODIGO]],Tabla5[codigo],Tabla5[Lugar Funciones])</f>
        <v>DIRECCION DE RECURSOS HUMANOS</v>
      </c>
      <c r="H487" s="65" t="str">
        <f>_xlfn.XLOOKUP(TJUL22[[#This Row],[CODIGO]],Tabla5[codigo],Tabla5[SEGÚN JULIO],_xlfn.XLOOKUP(TJUL22[[#This Row],[cargo]],Tabla19[CARGO],Tabla19[CATEGORIA]))</f>
        <v>EMPLEADOS TEMPORALES</v>
      </c>
      <c r="I487" s="43">
        <v>45000</v>
      </c>
      <c r="J487" s="45">
        <v>743.29</v>
      </c>
      <c r="K487" s="43">
        <v>1368</v>
      </c>
      <c r="L487" s="43">
        <v>1291.5</v>
      </c>
      <c r="M487" s="43">
        <v>2725.24</v>
      </c>
      <c r="N487" s="43">
        <v>38871.97</v>
      </c>
      <c r="O487" s="65" t="str">
        <f>LEFT(_xlfn.XLOOKUP(TJUL22[[#This Row],[CODIGO]],Tabla5[codigo],Tabla5[Genero]),1)</f>
        <v>F</v>
      </c>
      <c r="P487" s="15" t="str">
        <f>_xlfn.XLOOKUP(TJUL22[[#This Row],[nomdepto]],tdepto[DEPTO],tdepto[CODLUG])</f>
        <v>01.83.00.14</v>
      </c>
    </row>
    <row r="488" spans="1:16" hidden="1">
      <c r="A488" s="65" t="s">
        <v>3417</v>
      </c>
      <c r="B488" s="65" t="str">
        <f t="shared" si="7"/>
        <v>2.1.1.1.0140220286617</v>
      </c>
      <c r="C488" s="65" t="s">
        <v>3368</v>
      </c>
      <c r="D488" s="65" t="s">
        <v>2396</v>
      </c>
      <c r="E488" s="65" t="s">
        <v>1317</v>
      </c>
      <c r="F488" s="65" t="s">
        <v>339</v>
      </c>
      <c r="G488" s="65" t="str">
        <f>_xlfn.XLOOKUP(TJUL22[[#This Row],[CODIGO]],Tabla5[codigo],Tabla5[Lugar Funciones])</f>
        <v>DIRECCION DE RECURSOS HUMANOS</v>
      </c>
      <c r="H488" s="65" t="str">
        <f>_xlfn.XLOOKUP(TJUL22[[#This Row],[CODIGO]],Tabla5[codigo],Tabla5[SEGÚN JULIO],_xlfn.XLOOKUP(TJUL22[[#This Row],[cargo]],Tabla19[CARGO],Tabla19[CATEGORIA]))</f>
        <v>FIJO</v>
      </c>
      <c r="I488" s="43">
        <v>40000</v>
      </c>
      <c r="J488" s="43">
        <v>442.65</v>
      </c>
      <c r="K488" s="43">
        <v>1216</v>
      </c>
      <c r="L488" s="43">
        <v>1148</v>
      </c>
      <c r="M488" s="43">
        <v>25.000000000000114</v>
      </c>
      <c r="N488" s="43">
        <v>37168.35</v>
      </c>
      <c r="O488" s="65" t="str">
        <f>LEFT(_xlfn.XLOOKUP(TJUL22[[#This Row],[CODIGO]],Tabla5[codigo],Tabla5[Genero]),1)</f>
        <v>M</v>
      </c>
      <c r="P488" s="15" t="str">
        <f>_xlfn.XLOOKUP(TJUL22[[#This Row],[nomdepto]],tdepto[DEPTO],tdepto[CODLUG])</f>
        <v>01.83.00.14</v>
      </c>
    </row>
    <row r="489" spans="1:16" hidden="1">
      <c r="A489" s="65" t="s">
        <v>3417</v>
      </c>
      <c r="B489" s="65" t="str">
        <f t="shared" si="7"/>
        <v>2.1.1.1.0100116024829</v>
      </c>
      <c r="C489" s="65" t="s">
        <v>3368</v>
      </c>
      <c r="D489" s="65" t="s">
        <v>1379</v>
      </c>
      <c r="E489" s="65" t="s">
        <v>158</v>
      </c>
      <c r="F489" s="65" t="s">
        <v>10</v>
      </c>
      <c r="G489" s="65" t="str">
        <f>_xlfn.XLOOKUP(TJUL22[[#This Row],[CODIGO]],Tabla5[codigo],Tabla5[Lugar Funciones])</f>
        <v>DIRECCION DE RECURSOS HUMANOS</v>
      </c>
      <c r="H489" s="65" t="str">
        <f>_xlfn.XLOOKUP(TJUL22[[#This Row],[CODIGO]],Tabla5[codigo],Tabla5[SEGÚN JULIO],_xlfn.XLOOKUP(TJUL22[[#This Row],[cargo]],Tabla19[CARGO],Tabla19[CATEGORIA]))</f>
        <v>CARRERA ADMINISTRATIVA</v>
      </c>
      <c r="I489" s="43">
        <v>35000</v>
      </c>
      <c r="J489" s="46">
        <v>0</v>
      </c>
      <c r="K489" s="43">
        <v>1064</v>
      </c>
      <c r="L489" s="43">
        <v>1004.5</v>
      </c>
      <c r="M489" s="43">
        <v>2931.63</v>
      </c>
      <c r="N489" s="43">
        <v>29999.87</v>
      </c>
      <c r="O489" s="65" t="str">
        <f>LEFT(_xlfn.XLOOKUP(TJUL22[[#This Row],[CODIGO]],Tabla5[codigo],Tabla5[Genero]),1)</f>
        <v>F</v>
      </c>
      <c r="P489" s="15" t="str">
        <f>_xlfn.XLOOKUP(TJUL22[[#This Row],[nomdepto]],tdepto[DEPTO],tdepto[CODLUG])</f>
        <v>01.83.00.14</v>
      </c>
    </row>
    <row r="490" spans="1:16" hidden="1">
      <c r="A490" s="65" t="s">
        <v>3417</v>
      </c>
      <c r="B490" s="65" t="str">
        <f t="shared" si="7"/>
        <v>2.1.1.1.0122500684331</v>
      </c>
      <c r="C490" s="65" t="s">
        <v>3368</v>
      </c>
      <c r="D490" s="65" t="s">
        <v>2438</v>
      </c>
      <c r="E490" s="65" t="s">
        <v>1290</v>
      </c>
      <c r="F490" s="65" t="s">
        <v>10</v>
      </c>
      <c r="G490" s="65" t="str">
        <f>_xlfn.XLOOKUP(TJUL22[[#This Row],[CODIGO]],Tabla5[codigo],Tabla5[Lugar Funciones])</f>
        <v>DIRECCION DE RECURSOS HUMANOS</v>
      </c>
      <c r="H490" s="65" t="str">
        <f>_xlfn.XLOOKUP(TJUL22[[#This Row],[CODIGO]],Tabla5[codigo],Tabla5[SEGÚN JULIO],_xlfn.XLOOKUP(TJUL22[[#This Row],[cargo]],Tabla19[CARGO],Tabla19[CATEGORIA]))</f>
        <v>ESTATUTO SIMPLIFICADO</v>
      </c>
      <c r="I490" s="43">
        <v>26250</v>
      </c>
      <c r="J490" s="46">
        <v>0</v>
      </c>
      <c r="K490" s="43">
        <v>798</v>
      </c>
      <c r="L490" s="43">
        <v>753.38</v>
      </c>
      <c r="M490" s="43">
        <v>25.000000000000114</v>
      </c>
      <c r="N490" s="43">
        <v>24673.62</v>
      </c>
      <c r="O490" s="65" t="str">
        <f>LEFT(_xlfn.XLOOKUP(TJUL22[[#This Row],[CODIGO]],Tabla5[codigo],Tabla5[Genero]),1)</f>
        <v>F</v>
      </c>
      <c r="P490" s="15" t="str">
        <f>_xlfn.XLOOKUP(TJUL22[[#This Row],[nomdepto]],tdepto[DEPTO],tdepto[CODLUG])</f>
        <v>01.83.00.14</v>
      </c>
    </row>
    <row r="491" spans="1:16" hidden="1">
      <c r="A491" s="65" t="s">
        <v>3417</v>
      </c>
      <c r="B491" s="65" t="str">
        <f t="shared" si="7"/>
        <v>2.1.1.1.0122300649609</v>
      </c>
      <c r="C491" s="65" t="s">
        <v>3368</v>
      </c>
      <c r="D491" s="65" t="s">
        <v>2439</v>
      </c>
      <c r="E491" s="65" t="s">
        <v>1291</v>
      </c>
      <c r="F491" s="65" t="s">
        <v>56</v>
      </c>
      <c r="G491" s="65" t="str">
        <f>_xlfn.XLOOKUP(TJUL22[[#This Row],[CODIGO]],Tabla5[codigo],Tabla5[Lugar Funciones])</f>
        <v>DIRECCION DE RECURSOS HUMANOS</v>
      </c>
      <c r="H491" s="65" t="str">
        <f>_xlfn.XLOOKUP(TJUL22[[#This Row],[CODIGO]],Tabla5[codigo],Tabla5[SEGÚN JULIO],_xlfn.XLOOKUP(TJUL22[[#This Row],[cargo]],Tabla19[CARGO],Tabla19[CATEGORIA]))</f>
        <v>ESTATUTO SIMPLIFICADO</v>
      </c>
      <c r="I491" s="43">
        <v>25000</v>
      </c>
      <c r="J491" s="44">
        <v>0</v>
      </c>
      <c r="K491" s="43">
        <v>760</v>
      </c>
      <c r="L491" s="43">
        <v>717.5</v>
      </c>
      <c r="M491" s="43">
        <v>25</v>
      </c>
      <c r="N491" s="43">
        <v>23497.5</v>
      </c>
      <c r="O491" s="65" t="str">
        <f>LEFT(_xlfn.XLOOKUP(TJUL22[[#This Row],[CODIGO]],Tabla5[codigo],Tabla5[Genero]),1)</f>
        <v>F</v>
      </c>
      <c r="P491" s="15" t="str">
        <f>_xlfn.XLOOKUP(TJUL22[[#This Row],[nomdepto]],tdepto[DEPTO],tdepto[CODLUG])</f>
        <v>01.83.00.14</v>
      </c>
    </row>
    <row r="492" spans="1:16" hidden="1">
      <c r="A492" s="65" t="s">
        <v>3417</v>
      </c>
      <c r="B492" s="65" t="str">
        <f t="shared" si="7"/>
        <v>2.1.1.1.0140213169440</v>
      </c>
      <c r="C492" s="65" t="s">
        <v>3368</v>
      </c>
      <c r="D492" s="65" t="s">
        <v>2464</v>
      </c>
      <c r="E492" s="65" t="s">
        <v>1322</v>
      </c>
      <c r="F492" s="65" t="s">
        <v>457</v>
      </c>
      <c r="G492" s="65" t="str">
        <f>_xlfn.XLOOKUP(TJUL22[[#This Row],[CODIGO]],Tabla5[codigo],Tabla5[Lugar Funciones])</f>
        <v>DIRECCION DE RECURSOS HUMANOS</v>
      </c>
      <c r="H492" s="65" t="str">
        <f>_xlfn.XLOOKUP(TJUL22[[#This Row],[CODIGO]],Tabla5[codigo],Tabla5[SEGÚN JULIO],_xlfn.XLOOKUP(TJUL22[[#This Row],[cargo]],Tabla19[CARGO],Tabla19[CATEGORIA]))</f>
        <v>FIJO</v>
      </c>
      <c r="I492" s="43">
        <v>25000</v>
      </c>
      <c r="J492" s="46">
        <v>0</v>
      </c>
      <c r="K492" s="43">
        <v>760</v>
      </c>
      <c r="L492" s="43">
        <v>717.5</v>
      </c>
      <c r="M492" s="43">
        <v>3071</v>
      </c>
      <c r="N492" s="43">
        <v>20451.5</v>
      </c>
      <c r="O492" s="65" t="str">
        <f>LEFT(_xlfn.XLOOKUP(TJUL22[[#This Row],[CODIGO]],Tabla5[codigo],Tabla5[Genero]),1)</f>
        <v>M</v>
      </c>
      <c r="P492" s="15" t="str">
        <f>_xlfn.XLOOKUP(TJUL22[[#This Row],[nomdepto]],tdepto[DEPTO],tdepto[CODLUG])</f>
        <v>01.83.00.14</v>
      </c>
    </row>
    <row r="493" spans="1:16" hidden="1">
      <c r="A493" s="65" t="s">
        <v>3417</v>
      </c>
      <c r="B493" s="65" t="str">
        <f t="shared" si="7"/>
        <v>2.1.1.1.0100110870813</v>
      </c>
      <c r="C493" s="65" t="s">
        <v>3368</v>
      </c>
      <c r="D493" s="65" t="s">
        <v>2456</v>
      </c>
      <c r="E493" s="65" t="s">
        <v>341</v>
      </c>
      <c r="F493" s="65" t="s">
        <v>15</v>
      </c>
      <c r="G493" s="65" t="str">
        <f>_xlfn.XLOOKUP(TJUL22[[#This Row],[CODIGO]],Tabla5[codigo],Tabla5[Lugar Funciones])</f>
        <v>DIRECCION DE RECURSOS HUMANOS</v>
      </c>
      <c r="H493" s="65" t="str">
        <f>_xlfn.XLOOKUP(TJUL22[[#This Row],[CODIGO]],Tabla5[codigo],Tabla5[SEGÚN JULIO],_xlfn.XLOOKUP(TJUL22[[#This Row],[cargo]],Tabla19[CARGO],Tabla19[CATEGORIA]))</f>
        <v>FIJO</v>
      </c>
      <c r="I493" s="43">
        <v>22000</v>
      </c>
      <c r="J493" s="46">
        <v>0</v>
      </c>
      <c r="K493" s="43">
        <v>668.8</v>
      </c>
      <c r="L493" s="43">
        <v>631.4</v>
      </c>
      <c r="M493" s="43">
        <v>12533.6</v>
      </c>
      <c r="N493" s="43">
        <v>8166.2</v>
      </c>
      <c r="O493" s="65" t="str">
        <f>LEFT(_xlfn.XLOOKUP(TJUL22[[#This Row],[CODIGO]],Tabla5[codigo],Tabla5[Genero]),1)</f>
        <v>M</v>
      </c>
      <c r="P493" s="15" t="str">
        <f>_xlfn.XLOOKUP(TJUL22[[#This Row],[nomdepto]],tdepto[DEPTO],tdepto[CODLUG])</f>
        <v>01.83.00.14</v>
      </c>
    </row>
    <row r="494" spans="1:16" hidden="1">
      <c r="A494" s="65" t="s">
        <v>3417</v>
      </c>
      <c r="B494" s="65" t="str">
        <f t="shared" si="7"/>
        <v>2.1.1.1.0100113209290</v>
      </c>
      <c r="C494" s="65" t="s">
        <v>3368</v>
      </c>
      <c r="D494" s="65" t="s">
        <v>2471</v>
      </c>
      <c r="E494" s="65" t="s">
        <v>342</v>
      </c>
      <c r="F494" s="65" t="s">
        <v>220</v>
      </c>
      <c r="G494" s="65" t="str">
        <f>_xlfn.XLOOKUP(TJUL22[[#This Row],[CODIGO]],Tabla5[codigo],Tabla5[Lugar Funciones])</f>
        <v>DIRECCION DE RECURSOS HUMANOS</v>
      </c>
      <c r="H494" s="65" t="str">
        <f>_xlfn.XLOOKUP(TJUL22[[#This Row],[CODIGO]],Tabla5[codigo],Tabla5[SEGÚN JULIO],_xlfn.XLOOKUP(TJUL22[[#This Row],[cargo]],Tabla19[CARGO],Tabla19[CATEGORIA]))</f>
        <v>FIJO</v>
      </c>
      <c r="I494" s="43">
        <v>20000</v>
      </c>
      <c r="J494" s="46">
        <v>0</v>
      </c>
      <c r="K494" s="43">
        <v>608</v>
      </c>
      <c r="L494" s="43">
        <v>574</v>
      </c>
      <c r="M494" s="43">
        <v>2371</v>
      </c>
      <c r="N494" s="43">
        <v>16447</v>
      </c>
      <c r="O494" s="65" t="str">
        <f>LEFT(_xlfn.XLOOKUP(TJUL22[[#This Row],[CODIGO]],Tabla5[codigo],Tabla5[Genero]),1)</f>
        <v>F</v>
      </c>
      <c r="P494" s="15" t="str">
        <f>_xlfn.XLOOKUP(TJUL22[[#This Row],[nomdepto]],tdepto[DEPTO],tdepto[CODLUG])</f>
        <v>01.83.00.14</v>
      </c>
    </row>
    <row r="495" spans="1:16" hidden="1">
      <c r="A495" s="65" t="s">
        <v>3417</v>
      </c>
      <c r="B495" s="65" t="str">
        <f t="shared" si="7"/>
        <v>2.1.1.1.0100104452990</v>
      </c>
      <c r="C495" s="65" t="s">
        <v>3368</v>
      </c>
      <c r="D495" s="65" t="s">
        <v>1406</v>
      </c>
      <c r="E495" s="65" t="s">
        <v>275</v>
      </c>
      <c r="F495" s="65" t="s">
        <v>276</v>
      </c>
      <c r="G495" s="65" t="str">
        <f>_xlfn.XLOOKUP(TJUL22[[#This Row],[CODIGO]],Tabla5[codigo],Tabla5[Lugar Funciones])</f>
        <v>DEPARTAMENTO DE REGISTRO, CONTROL Y NOMINA</v>
      </c>
      <c r="H495" s="65" t="str">
        <f>_xlfn.XLOOKUP(TJUL22[[#This Row],[CODIGO]],Tabla5[codigo],Tabla5[SEGÚN JULIO],_xlfn.XLOOKUP(TJUL22[[#This Row],[cargo]],Tabla19[CARGO],Tabla19[CATEGORIA]))</f>
        <v>CARRERA ADMINISTRATIVA</v>
      </c>
      <c r="I495" s="43">
        <v>115000</v>
      </c>
      <c r="J495" s="45">
        <v>15633.74</v>
      </c>
      <c r="K495" s="43">
        <v>3496</v>
      </c>
      <c r="L495" s="43">
        <v>3300.5</v>
      </c>
      <c r="M495" s="43">
        <v>10924.999999999998</v>
      </c>
      <c r="N495" s="43">
        <v>81644.759999999995</v>
      </c>
      <c r="O495" s="65" t="str">
        <f>LEFT(_xlfn.XLOOKUP(TJUL22[[#This Row],[CODIGO]],Tabla5[codigo],Tabla5[Genero]),1)</f>
        <v>F</v>
      </c>
      <c r="P495" s="15" t="str">
        <f>_xlfn.XLOOKUP(TJUL22[[#This Row],[nomdepto]],tdepto[DEPTO],tdepto[CODLUG])</f>
        <v>01.83.00.14.00.01</v>
      </c>
    </row>
    <row r="496" spans="1:16" hidden="1">
      <c r="A496" s="65" t="s">
        <v>3417</v>
      </c>
      <c r="B496" s="65" t="str">
        <f t="shared" si="7"/>
        <v>2.1.1.1.0100112858436</v>
      </c>
      <c r="C496" s="65" t="s">
        <v>3368</v>
      </c>
      <c r="D496" s="65" t="s">
        <v>2289</v>
      </c>
      <c r="E496" s="65" t="s">
        <v>274</v>
      </c>
      <c r="F496" s="65" t="s">
        <v>271</v>
      </c>
      <c r="G496" s="65" t="str">
        <f>_xlfn.XLOOKUP(TJUL22[[#This Row],[CODIGO]],Tabla5[codigo],Tabla5[Lugar Funciones])</f>
        <v>DEPARTAMENTO DE REGISTRO, CONTROL Y NOMINA</v>
      </c>
      <c r="H496" s="65" t="str">
        <f>_xlfn.XLOOKUP(TJUL22[[#This Row],[CODIGO]],Tabla5[codigo],Tabla5[SEGÚN JULIO],_xlfn.XLOOKUP(TJUL22[[#This Row],[cargo]],Tabla19[CARGO],Tabla19[CATEGORIA]))</f>
        <v>FIJO</v>
      </c>
      <c r="I496" s="43">
        <v>65000</v>
      </c>
      <c r="J496" s="45">
        <v>4427.58</v>
      </c>
      <c r="K496" s="43">
        <v>1976</v>
      </c>
      <c r="L496" s="43">
        <v>1865.5</v>
      </c>
      <c r="M496" s="43">
        <v>25</v>
      </c>
      <c r="N496" s="43">
        <v>56705.919999999998</v>
      </c>
      <c r="O496" s="65" t="str">
        <f>LEFT(_xlfn.XLOOKUP(TJUL22[[#This Row],[CODIGO]],Tabla5[codigo],Tabla5[Genero]),1)</f>
        <v>M</v>
      </c>
      <c r="P496" s="15" t="str">
        <f>_xlfn.XLOOKUP(TJUL22[[#This Row],[nomdepto]],tdepto[DEPTO],tdepto[CODLUG])</f>
        <v>01.83.00.14.00.01</v>
      </c>
    </row>
    <row r="497" spans="1:16" hidden="1">
      <c r="A497" s="65" t="s">
        <v>3417</v>
      </c>
      <c r="B497" s="65" t="str">
        <f t="shared" si="7"/>
        <v>2.1.1.1.0100109909044</v>
      </c>
      <c r="C497" s="65" t="s">
        <v>3368</v>
      </c>
      <c r="D497" s="65" t="s">
        <v>2380</v>
      </c>
      <c r="E497" s="65" t="s">
        <v>277</v>
      </c>
      <c r="F497" s="65" t="s">
        <v>271</v>
      </c>
      <c r="G497" s="65" t="str">
        <f>_xlfn.XLOOKUP(TJUL22[[#This Row],[CODIGO]],Tabla5[codigo],Tabla5[Lugar Funciones])</f>
        <v>DEPARTAMENTO DE REGISTRO, CONTROL Y NOMINA</v>
      </c>
      <c r="H497" s="65" t="str">
        <f>_xlfn.XLOOKUP(TJUL22[[#This Row],[CODIGO]],Tabla5[codigo],Tabla5[SEGÚN JULIO],_xlfn.XLOOKUP(TJUL22[[#This Row],[cargo]],Tabla19[CARGO],Tabla19[CATEGORIA]))</f>
        <v>FIJO</v>
      </c>
      <c r="I497" s="43">
        <v>45000</v>
      </c>
      <c r="J497" s="45">
        <v>945.81</v>
      </c>
      <c r="K497" s="43">
        <v>1368</v>
      </c>
      <c r="L497" s="43">
        <v>1291.5</v>
      </c>
      <c r="M497" s="43">
        <v>1375.1200000000003</v>
      </c>
      <c r="N497" s="43">
        <v>40019.57</v>
      </c>
      <c r="O497" s="65" t="str">
        <f>LEFT(_xlfn.XLOOKUP(TJUL22[[#This Row],[CODIGO]],Tabla5[codigo],Tabla5[Genero]),1)</f>
        <v>F</v>
      </c>
      <c r="P497" s="15" t="str">
        <f>_xlfn.XLOOKUP(TJUL22[[#This Row],[nomdepto]],tdepto[DEPTO],tdepto[CODLUG])</f>
        <v>01.83.00.14.00.01</v>
      </c>
    </row>
    <row r="498" spans="1:16">
      <c r="A498" s="65" t="s">
        <v>3451</v>
      </c>
      <c r="B498" s="65" t="str">
        <f t="shared" si="7"/>
        <v>2.1.1.2.0800101028314</v>
      </c>
      <c r="C498" s="65" t="s">
        <v>3367</v>
      </c>
      <c r="D498" s="65" t="s">
        <v>3082</v>
      </c>
      <c r="E498" s="65" t="s">
        <v>1729</v>
      </c>
      <c r="F498" s="65" t="s">
        <v>136</v>
      </c>
      <c r="G498" s="65" t="str">
        <f>_xlfn.XLOOKUP(TJUL22[[#This Row],[CODIGO]],Tabla5[codigo],Tabla5[Lugar Funciones])</f>
        <v>DEPARTAMENTO DE RECLUTAMIENTO SELCCION Y CAPACITACION</v>
      </c>
      <c r="H498" s="65" t="str">
        <f>_xlfn.XLOOKUP(TJUL22[[#This Row],[CODIGO]],Tabla5[codigo],Tabla5[SEGÚN JULIO],_xlfn.XLOOKUP(TJUL22[[#This Row],[cargo]],Tabla19[CARGO],Tabla19[CATEGORIA]))</f>
        <v>EMPLEADOS TEMPORALES</v>
      </c>
      <c r="I498" s="43">
        <v>95000</v>
      </c>
      <c r="J498" s="43">
        <v>10591.71</v>
      </c>
      <c r="K498" s="43">
        <v>2888</v>
      </c>
      <c r="L498" s="43">
        <v>2726.5</v>
      </c>
      <c r="M498" s="43">
        <v>1775.1200000000026</v>
      </c>
      <c r="N498" s="43">
        <v>77018.67</v>
      </c>
      <c r="O498" s="65" t="str">
        <f>LEFT(_xlfn.XLOOKUP(TJUL22[[#This Row],[CODIGO]],Tabla5[codigo],Tabla5[Genero]),1)</f>
        <v>F</v>
      </c>
      <c r="P498" s="15" t="str">
        <f>_xlfn.XLOOKUP(TJUL22[[#This Row],[nomdepto]],tdepto[DEPTO],tdepto[CODLUG])</f>
        <v>01.83.00.14.00.03</v>
      </c>
    </row>
    <row r="499" spans="1:16" hidden="1">
      <c r="A499" s="65" t="s">
        <v>3417</v>
      </c>
      <c r="B499" s="65" t="str">
        <f t="shared" si="7"/>
        <v>2.1.1.1.0101000714343</v>
      </c>
      <c r="C499" s="65" t="s">
        <v>3368</v>
      </c>
      <c r="D499" s="65" t="s">
        <v>1380</v>
      </c>
      <c r="E499" s="65" t="s">
        <v>272</v>
      </c>
      <c r="F499" s="65" t="s">
        <v>273</v>
      </c>
      <c r="G499" s="65" t="str">
        <f>_xlfn.XLOOKUP(TJUL22[[#This Row],[CODIGO]],Tabla5[codigo],Tabla5[Lugar Funciones])</f>
        <v>DEPARTAMENTO DE RECLUTAMIENTO SELCCION Y CAPACITACION</v>
      </c>
      <c r="H499" s="65" t="str">
        <f>_xlfn.XLOOKUP(TJUL22[[#This Row],[CODIGO]],Tabla5[codigo],Tabla5[SEGÚN JULIO],_xlfn.XLOOKUP(TJUL22[[#This Row],[cargo]],Tabla19[CARGO],Tabla19[CATEGORIA]))</f>
        <v>CARRERA ADMINISTRATIVA</v>
      </c>
      <c r="I499" s="43">
        <v>70000</v>
      </c>
      <c r="J499" s="45">
        <v>5368.48</v>
      </c>
      <c r="K499" s="43">
        <v>2128</v>
      </c>
      <c r="L499" s="43">
        <v>2009</v>
      </c>
      <c r="M499" s="43">
        <v>9412.5</v>
      </c>
      <c r="N499" s="43">
        <v>51082.02</v>
      </c>
      <c r="O499" s="65" t="str">
        <f>LEFT(_xlfn.XLOOKUP(TJUL22[[#This Row],[CODIGO]],Tabla5[codigo],Tabla5[Genero]),1)</f>
        <v>F</v>
      </c>
      <c r="P499" s="15" t="str">
        <f>_xlfn.XLOOKUP(TJUL22[[#This Row],[nomdepto]],tdepto[DEPTO],tdepto[CODLUG])</f>
        <v>01.83.00.14.00.03</v>
      </c>
    </row>
    <row r="500" spans="1:16" hidden="1">
      <c r="A500" s="65" t="s">
        <v>3417</v>
      </c>
      <c r="B500" s="65" t="str">
        <f t="shared" si="7"/>
        <v>2.1.1.1.0100104112487</v>
      </c>
      <c r="C500" s="65" t="s">
        <v>3368</v>
      </c>
      <c r="D500" s="65" t="s">
        <v>1929</v>
      </c>
      <c r="E500" s="65" t="s">
        <v>1928</v>
      </c>
      <c r="F500" s="65" t="s">
        <v>1930</v>
      </c>
      <c r="G500" s="65" t="str">
        <f>_xlfn.XLOOKUP(TJUL22[[#This Row],[CODIGO]],Tabla5[codigo],Tabla5[Lugar Funciones])</f>
        <v>DEPARTAMENTO DE COMPRAS Y CONTRATACIONES</v>
      </c>
      <c r="H500" s="65" t="str">
        <f>_xlfn.XLOOKUP(TJUL22[[#This Row],[CODIGO]],Tabla5[codigo],Tabla5[SEGÚN JULIO],_xlfn.XLOOKUP(TJUL22[[#This Row],[cargo]],Tabla19[CARGO],Tabla19[CATEGORIA]))</f>
        <v>CARRERA ADMINISTRATIVA</v>
      </c>
      <c r="I500" s="43">
        <v>100000</v>
      </c>
      <c r="J500" s="45">
        <v>11430.31</v>
      </c>
      <c r="K500" s="43">
        <v>3040</v>
      </c>
      <c r="L500" s="43">
        <v>2870</v>
      </c>
      <c r="M500" s="43">
        <v>2725.24</v>
      </c>
      <c r="N500" s="43">
        <v>79934.45</v>
      </c>
      <c r="O500" s="65" t="str">
        <f>LEFT(_xlfn.XLOOKUP(TJUL22[[#This Row],[CODIGO]],Tabla5[codigo],Tabla5[Genero]),1)</f>
        <v>M</v>
      </c>
      <c r="P500" s="15" t="str">
        <f>_xlfn.XLOOKUP(TJUL22[[#This Row],[nomdepto]],tdepto[DEPTO],tdepto[CODLUG])</f>
        <v>01.83.00.25.03.02</v>
      </c>
    </row>
    <row r="501" spans="1:16">
      <c r="A501" s="65" t="s">
        <v>3451</v>
      </c>
      <c r="B501" s="65" t="str">
        <f t="shared" si="7"/>
        <v>2.1.1.2.0840221801018</v>
      </c>
      <c r="C501" s="65" t="s">
        <v>3367</v>
      </c>
      <c r="D501" s="65" t="s">
        <v>3126</v>
      </c>
      <c r="E501" s="65" t="s">
        <v>1734</v>
      </c>
      <c r="F501" s="65" t="s">
        <v>103</v>
      </c>
      <c r="G501" s="65" t="str">
        <f>_xlfn.XLOOKUP(TJUL22[[#This Row],[CODIGO]],Tabla5[codigo],Tabla5[Lugar Funciones])</f>
        <v>DEPARTAMENTO DE COMPRAS Y CONTRATACIONES</v>
      </c>
      <c r="H501" s="65" t="str">
        <f>_xlfn.XLOOKUP(TJUL22[[#This Row],[CODIGO]],Tabla5[codigo],Tabla5[SEGÚN JULIO],_xlfn.XLOOKUP(TJUL22[[#This Row],[cargo]],Tabla19[CARGO],Tabla19[CATEGORIA]))</f>
        <v>EMPLEADOS TEMPORALES</v>
      </c>
      <c r="I501" s="43">
        <v>70000</v>
      </c>
      <c r="J501" s="45">
        <v>5368.48</v>
      </c>
      <c r="K501" s="43">
        <v>2128</v>
      </c>
      <c r="L501" s="43">
        <v>2009</v>
      </c>
      <c r="M501" s="43">
        <v>25</v>
      </c>
      <c r="N501" s="43">
        <v>60469.52</v>
      </c>
      <c r="O501" s="65" t="str">
        <f>LEFT(_xlfn.XLOOKUP(TJUL22[[#This Row],[CODIGO]],Tabla5[codigo],Tabla5[Genero]),1)</f>
        <v>F</v>
      </c>
      <c r="P501" s="15" t="str">
        <f>_xlfn.XLOOKUP(TJUL22[[#This Row],[nomdepto]],tdepto[DEPTO],tdepto[CODLUG])</f>
        <v>01.83.00.25.03.02</v>
      </c>
    </row>
    <row r="502" spans="1:16" hidden="1">
      <c r="A502" s="65" t="s">
        <v>3417</v>
      </c>
      <c r="B502" s="65" t="str">
        <f t="shared" si="7"/>
        <v>2.1.1.1.0112300126682</v>
      </c>
      <c r="C502" s="65" t="s">
        <v>3368</v>
      </c>
      <c r="D502" s="65" t="s">
        <v>1420</v>
      </c>
      <c r="E502" s="65" t="s">
        <v>94</v>
      </c>
      <c r="F502" s="65" t="s">
        <v>85</v>
      </c>
      <c r="G502" s="65" t="str">
        <f>_xlfn.XLOOKUP(TJUL22[[#This Row],[CODIGO]],Tabla5[codigo],Tabla5[Lugar Funciones])</f>
        <v>DEPARTAMENTO DE COMPRAS Y CONTRATACIONES</v>
      </c>
      <c r="H502" s="65" t="str">
        <f>_xlfn.XLOOKUP(TJUL22[[#This Row],[CODIGO]],Tabla5[codigo],Tabla5[SEGÚN JULIO],_xlfn.XLOOKUP(TJUL22[[#This Row],[cargo]],Tabla19[CARGO],Tabla19[CATEGORIA]))</f>
        <v>CARRERA ADMINISTRATIVA</v>
      </c>
      <c r="I502" s="43">
        <v>65000</v>
      </c>
      <c r="J502" s="45">
        <v>4157.55</v>
      </c>
      <c r="K502" s="43">
        <v>1976</v>
      </c>
      <c r="L502" s="43">
        <v>1865.5</v>
      </c>
      <c r="M502" s="43">
        <v>9773.5800000000017</v>
      </c>
      <c r="N502" s="43">
        <v>47227.37</v>
      </c>
      <c r="O502" s="65" t="str">
        <f>LEFT(_xlfn.XLOOKUP(TJUL22[[#This Row],[CODIGO]],Tabla5[codigo],Tabla5[Genero]),1)</f>
        <v>F</v>
      </c>
      <c r="P502" s="15" t="str">
        <f>_xlfn.XLOOKUP(TJUL22[[#This Row],[nomdepto]],tdepto[DEPTO],tdepto[CODLUG])</f>
        <v>01.83.00.25.03.02</v>
      </c>
    </row>
    <row r="503" spans="1:16">
      <c r="A503" s="65" t="s">
        <v>3451</v>
      </c>
      <c r="B503" s="65" t="str">
        <f t="shared" si="7"/>
        <v>2.1.1.2.0822400337873</v>
      </c>
      <c r="C503" s="65" t="s">
        <v>3367</v>
      </c>
      <c r="D503" s="65" t="s">
        <v>3012</v>
      </c>
      <c r="E503" s="65" t="s">
        <v>1690</v>
      </c>
      <c r="F503" s="65" t="s">
        <v>3454</v>
      </c>
      <c r="G503" s="65" t="str">
        <f>_xlfn.XLOOKUP(TJUL22[[#This Row],[CODIGO]],Tabla5[codigo],Tabla5[Lugar Funciones])</f>
        <v>DEPARTAMENTO DE COMPRAS Y CONTRATACIONES</v>
      </c>
      <c r="H503" s="65" t="str">
        <f>_xlfn.XLOOKUP(TJUL22[[#This Row],[CODIGO]],Tabla5[codigo],Tabla5[SEGÚN JULIO],_xlfn.XLOOKUP(TJUL22[[#This Row],[cargo]],Tabla19[CARGO],Tabla19[CATEGORIA]))</f>
        <v>EMPLEADOS TEMPORALES</v>
      </c>
      <c r="I503" s="43">
        <v>65000</v>
      </c>
      <c r="J503" s="45">
        <v>4427.58</v>
      </c>
      <c r="K503" s="43">
        <v>1976</v>
      </c>
      <c r="L503" s="43">
        <v>1865.5</v>
      </c>
      <c r="M503" s="43">
        <v>325</v>
      </c>
      <c r="N503" s="43">
        <v>56405.919999999998</v>
      </c>
      <c r="O503" s="65" t="str">
        <f>LEFT(_xlfn.XLOOKUP(TJUL22[[#This Row],[CODIGO]],Tabla5[codigo],Tabla5[Genero]),1)</f>
        <v>F</v>
      </c>
      <c r="P503" s="15" t="str">
        <f>_xlfn.XLOOKUP(TJUL22[[#This Row],[nomdepto]],tdepto[DEPTO],tdepto[CODLUG])</f>
        <v>01.83.00.25.03.02</v>
      </c>
    </row>
    <row r="504" spans="1:16">
      <c r="A504" s="65" t="s">
        <v>3451</v>
      </c>
      <c r="B504" s="65" t="str">
        <f t="shared" si="7"/>
        <v>2.1.1.2.0840221568237</v>
      </c>
      <c r="C504" s="65" t="s">
        <v>3367</v>
      </c>
      <c r="D504" s="65" t="s">
        <v>3054</v>
      </c>
      <c r="E504" s="65" t="s">
        <v>2163</v>
      </c>
      <c r="F504" s="65" t="s">
        <v>3454</v>
      </c>
      <c r="G504" s="65" t="str">
        <f>_xlfn.XLOOKUP(TJUL22[[#This Row],[CODIGO]],Tabla5[codigo],Tabla5[Lugar Funciones])</f>
        <v>DEPARTAMENTO DE COMPRAS Y CONTRATACIONES</v>
      </c>
      <c r="H504" s="65" t="str">
        <f>_xlfn.XLOOKUP(TJUL22[[#This Row],[CODIGO]],Tabla5[codigo],Tabla5[SEGÚN JULIO],_xlfn.XLOOKUP(TJUL22[[#This Row],[cargo]],Tabla19[CARGO],Tabla19[CATEGORIA]))</f>
        <v>EMPLEADOS TEMPORALES</v>
      </c>
      <c r="I504" s="43">
        <v>55000</v>
      </c>
      <c r="J504" s="45">
        <v>2559.6799999999998</v>
      </c>
      <c r="K504" s="43">
        <v>1672</v>
      </c>
      <c r="L504" s="43">
        <v>1578.5</v>
      </c>
      <c r="M504" s="43">
        <v>25.000000000000455</v>
      </c>
      <c r="N504" s="43">
        <v>49164.82</v>
      </c>
      <c r="O504" s="65" t="str">
        <f>LEFT(_xlfn.XLOOKUP(TJUL22[[#This Row],[CODIGO]],Tabla5[codigo],Tabla5[Genero]),1)</f>
        <v>M</v>
      </c>
      <c r="P504" s="15" t="str">
        <f>_xlfn.XLOOKUP(TJUL22[[#This Row],[nomdepto]],tdepto[DEPTO],tdepto[CODLUG])</f>
        <v>01.83.00.25.03.02</v>
      </c>
    </row>
    <row r="505" spans="1:16">
      <c r="A505" s="65" t="s">
        <v>3451</v>
      </c>
      <c r="B505" s="65" t="str">
        <f t="shared" si="7"/>
        <v>2.1.1.2.0840223249976</v>
      </c>
      <c r="C505" s="65" t="s">
        <v>3367</v>
      </c>
      <c r="D505" s="65" t="s">
        <v>3056</v>
      </c>
      <c r="E505" s="65" t="s">
        <v>1926</v>
      </c>
      <c r="F505" s="65" t="s">
        <v>3454</v>
      </c>
      <c r="G505" s="65" t="str">
        <f>_xlfn.XLOOKUP(TJUL22[[#This Row],[CODIGO]],Tabla5[codigo],Tabla5[Lugar Funciones])</f>
        <v>DEPARTAMENTO DE COMPRAS Y CONTRATACIONES</v>
      </c>
      <c r="H505" s="65" t="str">
        <f>_xlfn.XLOOKUP(TJUL22[[#This Row],[CODIGO]],Tabla5[codigo],Tabla5[SEGÚN JULIO],_xlfn.XLOOKUP(TJUL22[[#This Row],[cargo]],Tabla19[CARGO],Tabla19[CATEGORIA]))</f>
        <v>EMPLEADOS TEMPORALES</v>
      </c>
      <c r="I505" s="43">
        <v>55000</v>
      </c>
      <c r="J505" s="45">
        <v>2559.6799999999998</v>
      </c>
      <c r="K505" s="43">
        <v>1672</v>
      </c>
      <c r="L505" s="43">
        <v>1578.5</v>
      </c>
      <c r="M505" s="43">
        <v>25.000000000000455</v>
      </c>
      <c r="N505" s="43">
        <v>49164.82</v>
      </c>
      <c r="O505" s="65" t="str">
        <f>LEFT(_xlfn.XLOOKUP(TJUL22[[#This Row],[CODIGO]],Tabla5[codigo],Tabla5[Genero]),1)</f>
        <v>F</v>
      </c>
      <c r="P505" s="15" t="str">
        <f>_xlfn.XLOOKUP(TJUL22[[#This Row],[nomdepto]],tdepto[DEPTO],tdepto[CODLUG])</f>
        <v>01.83.00.25.03.02</v>
      </c>
    </row>
    <row r="506" spans="1:16">
      <c r="A506" s="65" t="s">
        <v>3451</v>
      </c>
      <c r="B506" s="65" t="str">
        <f t="shared" si="7"/>
        <v>2.1.1.2.0822500322973</v>
      </c>
      <c r="C506" s="65" t="s">
        <v>3367</v>
      </c>
      <c r="D506" s="65" t="s">
        <v>3055</v>
      </c>
      <c r="E506" s="65" t="s">
        <v>2164</v>
      </c>
      <c r="F506" s="65" t="s">
        <v>3454</v>
      </c>
      <c r="G506" s="65" t="str">
        <f>_xlfn.XLOOKUP(TJUL22[[#This Row],[CODIGO]],Tabla5[codigo],Tabla5[Lugar Funciones])</f>
        <v>DEPARTAMENTO DE COMPRAS Y CONTRATACIONES</v>
      </c>
      <c r="H506" s="65" t="str">
        <f>_xlfn.XLOOKUP(TJUL22[[#This Row],[CODIGO]],Tabla5[codigo],Tabla5[SEGÚN JULIO],_xlfn.XLOOKUP(TJUL22[[#This Row],[cargo]],Tabla19[CARGO],Tabla19[CATEGORIA]))</f>
        <v>EMPLEADOS TEMPORALES</v>
      </c>
      <c r="I506" s="43">
        <v>45000</v>
      </c>
      <c r="J506" s="45">
        <v>1148.33</v>
      </c>
      <c r="K506" s="43">
        <v>1368</v>
      </c>
      <c r="L506" s="43">
        <v>1291.5</v>
      </c>
      <c r="M506" s="43">
        <v>25</v>
      </c>
      <c r="N506" s="43">
        <v>41167.17</v>
      </c>
      <c r="O506" s="65" t="str">
        <f>LEFT(_xlfn.XLOOKUP(TJUL22[[#This Row],[CODIGO]],Tabla5[codigo],Tabla5[Genero]),1)</f>
        <v>F</v>
      </c>
      <c r="P506" s="15" t="str">
        <f>_xlfn.XLOOKUP(TJUL22[[#This Row],[nomdepto]],tdepto[DEPTO],tdepto[CODLUG])</f>
        <v>01.83.00.25.03.02</v>
      </c>
    </row>
    <row r="507" spans="1:16" hidden="1">
      <c r="A507" s="65" t="s">
        <v>3417</v>
      </c>
      <c r="B507" s="65" t="str">
        <f t="shared" si="7"/>
        <v>2.1.1.1.0100111888723</v>
      </c>
      <c r="C507" s="65" t="s">
        <v>3368</v>
      </c>
      <c r="D507" s="65" t="s">
        <v>1390</v>
      </c>
      <c r="E507" s="65" t="s">
        <v>230</v>
      </c>
      <c r="F507" s="65" t="s">
        <v>15</v>
      </c>
      <c r="G507" s="65" t="str">
        <f>_xlfn.XLOOKUP(TJUL22[[#This Row],[CODIGO]],Tabla5[codigo],Tabla5[Lugar Funciones])</f>
        <v>DEPARTAMENTO DE COMPRAS Y CONTRATACIONES</v>
      </c>
      <c r="H507" s="65" t="str">
        <f>_xlfn.XLOOKUP(TJUL22[[#This Row],[CODIGO]],Tabla5[codigo],Tabla5[SEGÚN JULIO],_xlfn.XLOOKUP(TJUL22[[#This Row],[cargo]],Tabla19[CARGO],Tabla19[CATEGORIA]))</f>
        <v>CARRERA ADMINISTRATIVA</v>
      </c>
      <c r="I507" s="43">
        <v>22050</v>
      </c>
      <c r="J507" s="46">
        <v>0</v>
      </c>
      <c r="K507" s="43">
        <v>670.32</v>
      </c>
      <c r="L507" s="43">
        <v>632.84</v>
      </c>
      <c r="M507" s="43">
        <v>17188.78</v>
      </c>
      <c r="N507" s="43">
        <v>3558.06</v>
      </c>
      <c r="O507" s="65" t="str">
        <f>LEFT(_xlfn.XLOOKUP(TJUL22[[#This Row],[CODIGO]],Tabla5[codigo],Tabla5[Genero]),1)</f>
        <v>M</v>
      </c>
      <c r="P507" s="15" t="str">
        <f>_xlfn.XLOOKUP(TJUL22[[#This Row],[nomdepto]],tdepto[DEPTO],tdepto[CODLUG])</f>
        <v>01.83.00.25.03.02</v>
      </c>
    </row>
    <row r="508" spans="1:16" hidden="1">
      <c r="A508" s="65" t="s">
        <v>3417</v>
      </c>
      <c r="B508" s="65" t="str">
        <f t="shared" si="7"/>
        <v>2.1.1.1.0103105421956</v>
      </c>
      <c r="C508" s="65" t="s">
        <v>3368</v>
      </c>
      <c r="D508" s="65" t="s">
        <v>2323</v>
      </c>
      <c r="E508" s="65" t="s">
        <v>1286</v>
      </c>
      <c r="F508" s="65" t="s">
        <v>965</v>
      </c>
      <c r="G508" s="65" t="str">
        <f>_xlfn.XLOOKUP(TJUL22[[#This Row],[CODIGO]],Tabla5[codigo],Tabla5[Lugar Funciones])</f>
        <v>VICEMINITERIO DE DESARROLLO E INVESTIGACION CULTURAL</v>
      </c>
      <c r="H508" s="65" t="str">
        <f>_xlfn.XLOOKUP(TJUL22[[#This Row],[CODIGO]],Tabla5[codigo],Tabla5[SEGÚN JULIO],_xlfn.XLOOKUP(TJUL22[[#This Row],[cargo]],Tabla19[CARGO],Tabla19[CATEGORIA]))</f>
        <v>DE LIBRE NOMBRAMIENTO Y REMOCION</v>
      </c>
      <c r="I508" s="43">
        <v>220000</v>
      </c>
      <c r="J508" s="45">
        <v>40768.42</v>
      </c>
      <c r="K508" s="43">
        <v>4943.8</v>
      </c>
      <c r="L508" s="43">
        <v>6314</v>
      </c>
      <c r="M508" s="43">
        <v>25</v>
      </c>
      <c r="N508" s="43">
        <v>167948.78</v>
      </c>
      <c r="O508" s="65" t="str">
        <f>LEFT(_xlfn.XLOOKUP(TJUL22[[#This Row],[CODIGO]],Tabla5[codigo],Tabla5[Genero]),1)</f>
        <v>M</v>
      </c>
      <c r="P508" s="15" t="str">
        <f>_xlfn.XLOOKUP(TJUL22[[#This Row],[nomdepto]],tdepto[DEPTO],tdepto[CODLUG])</f>
        <v>01.83.01</v>
      </c>
    </row>
    <row r="509" spans="1:16">
      <c r="A509" s="65" t="s">
        <v>3451</v>
      </c>
      <c r="B509" s="65" t="str">
        <f t="shared" si="7"/>
        <v>2.1.1.2.0803104797273</v>
      </c>
      <c r="C509" s="65" t="s">
        <v>3367</v>
      </c>
      <c r="D509" s="65" t="s">
        <v>3037</v>
      </c>
      <c r="E509" s="65" t="s">
        <v>1694</v>
      </c>
      <c r="F509" s="65" t="s">
        <v>103</v>
      </c>
      <c r="G509" s="65" t="str">
        <f>_xlfn.XLOOKUP(TJUL22[[#This Row],[CODIGO]],Tabla5[codigo],Tabla5[Lugar Funciones])</f>
        <v>VICEMINITERIO DE DESARROLLO E INVESTIGACION CULTURAL</v>
      </c>
      <c r="H509" s="65" t="str">
        <f>_xlfn.XLOOKUP(TJUL22[[#This Row],[CODIGO]],Tabla5[codigo],Tabla5[SEGÚN JULIO],_xlfn.XLOOKUP(TJUL22[[#This Row],[cargo]],Tabla19[CARGO],Tabla19[CATEGORIA]))</f>
        <v>EMPLEADOS TEMPORALES</v>
      </c>
      <c r="I509" s="43">
        <v>70000</v>
      </c>
      <c r="J509" s="45">
        <v>5368.48</v>
      </c>
      <c r="K509" s="43">
        <v>2128</v>
      </c>
      <c r="L509" s="43">
        <v>2009</v>
      </c>
      <c r="M509" s="43">
        <v>25</v>
      </c>
      <c r="N509" s="43">
        <v>60469.52</v>
      </c>
      <c r="O509" s="65" t="str">
        <f>LEFT(_xlfn.XLOOKUP(TJUL22[[#This Row],[CODIGO]],Tabla5[codigo],Tabla5[Genero]),1)</f>
        <v>M</v>
      </c>
      <c r="P509" s="15" t="str">
        <f>_xlfn.XLOOKUP(TJUL22[[#This Row],[nomdepto]],tdepto[DEPTO],tdepto[CODLUG])</f>
        <v>01.83.01</v>
      </c>
    </row>
    <row r="510" spans="1:16" hidden="1">
      <c r="A510" s="65" t="s">
        <v>3417</v>
      </c>
      <c r="B510" s="65" t="str">
        <f t="shared" si="7"/>
        <v>2.1.1.1.0122500705896</v>
      </c>
      <c r="C510" s="65" t="s">
        <v>3368</v>
      </c>
      <c r="D510" s="65" t="s">
        <v>2249</v>
      </c>
      <c r="E510" s="65" t="s">
        <v>2148</v>
      </c>
      <c r="F510" s="65" t="s">
        <v>32</v>
      </c>
      <c r="G510" s="65" t="str">
        <f>_xlfn.XLOOKUP(TJUL22[[#This Row],[CODIGO]],Tabla5[codigo],Tabla5[Lugar Funciones])</f>
        <v>VICEMINITERIO DE DESARROLLO E INVESTIGACION CULTURAL</v>
      </c>
      <c r="H510" s="65" t="str">
        <f>_xlfn.XLOOKUP(TJUL22[[#This Row],[CODIGO]],Tabla5[codigo],Tabla5[SEGÚN JULIO],_xlfn.XLOOKUP(TJUL22[[#This Row],[cargo]],Tabla19[CARGO],Tabla19[CATEGORIA]))</f>
        <v>FIJO</v>
      </c>
      <c r="I510" s="43">
        <v>50000</v>
      </c>
      <c r="J510" s="45">
        <v>1854</v>
      </c>
      <c r="K510" s="43">
        <v>1520</v>
      </c>
      <c r="L510" s="43">
        <v>1435</v>
      </c>
      <c r="M510" s="43">
        <v>25</v>
      </c>
      <c r="N510" s="43">
        <v>45166</v>
      </c>
      <c r="O510" s="65" t="str">
        <f>LEFT(_xlfn.XLOOKUP(TJUL22[[#This Row],[CODIGO]],Tabla5[codigo],Tabla5[Genero]),1)</f>
        <v>F</v>
      </c>
      <c r="P510" s="15" t="str">
        <f>_xlfn.XLOOKUP(TJUL22[[#This Row],[nomdepto]],tdepto[DEPTO],tdepto[CODLUG])</f>
        <v>01.83.01</v>
      </c>
    </row>
    <row r="511" spans="1:16">
      <c r="A511" s="65" t="s">
        <v>3451</v>
      </c>
      <c r="B511" s="65" t="str">
        <f t="shared" si="7"/>
        <v>2.1.1.2.0800115647794</v>
      </c>
      <c r="C511" s="65" t="s">
        <v>3367</v>
      </c>
      <c r="D511" s="65" t="s">
        <v>3027</v>
      </c>
      <c r="E511" s="65" t="s">
        <v>1964</v>
      </c>
      <c r="F511" s="65" t="s">
        <v>205</v>
      </c>
      <c r="G511" s="65" t="str">
        <f>_xlfn.XLOOKUP(TJUL22[[#This Row],[CODIGO]],Tabla5[codigo],Tabla5[Lugar Funciones])</f>
        <v>VICEMINITERIO DE DESARROLLO E INVESTIGACION CULTURAL</v>
      </c>
      <c r="H511" s="65" t="str">
        <f>_xlfn.XLOOKUP(TJUL22[[#This Row],[CODIGO]],Tabla5[codigo],Tabla5[SEGÚN JULIO],_xlfn.XLOOKUP(TJUL22[[#This Row],[cargo]],Tabla19[CARGO],Tabla19[CATEGORIA]))</f>
        <v>EMPLEADOS TEMPORALES</v>
      </c>
      <c r="I511" s="43">
        <v>35000</v>
      </c>
      <c r="J511" s="44">
        <v>0</v>
      </c>
      <c r="K511" s="43">
        <v>1064</v>
      </c>
      <c r="L511" s="43">
        <v>1004.5</v>
      </c>
      <c r="M511" s="43">
        <v>11453.28</v>
      </c>
      <c r="N511" s="43">
        <v>21478.22</v>
      </c>
      <c r="O511" s="65" t="str">
        <f>LEFT(_xlfn.XLOOKUP(TJUL22[[#This Row],[CODIGO]],Tabla5[codigo],Tabla5[Genero]),1)</f>
        <v>F</v>
      </c>
      <c r="P511" s="15" t="str">
        <f>_xlfn.XLOOKUP(TJUL22[[#This Row],[nomdepto]],tdepto[DEPTO],tdepto[CODLUG])</f>
        <v>01.83.01</v>
      </c>
    </row>
    <row r="512" spans="1:16" hidden="1">
      <c r="A512" s="65" t="s">
        <v>3417</v>
      </c>
      <c r="B512" s="65" t="str">
        <f t="shared" si="7"/>
        <v>2.1.1.1.0100111833216</v>
      </c>
      <c r="C512" s="65" t="s">
        <v>3368</v>
      </c>
      <c r="D512" s="65" t="s">
        <v>3383</v>
      </c>
      <c r="E512" s="65" t="s">
        <v>3403</v>
      </c>
      <c r="F512" s="65" t="s">
        <v>756</v>
      </c>
      <c r="G512" s="65" t="str">
        <f>_xlfn.XLOOKUP(TJUL22[[#This Row],[CODIGO]],Tabla5[codigo],Tabla5[Lugar Funciones])</f>
        <v>VICEMINITERIO DE DESARROLLO E INVESTIGACION CULTURAL</v>
      </c>
      <c r="H512" s="65" t="str">
        <f>_xlfn.XLOOKUP(TJUL22[[#This Row],[CODIGO]],Tabla5[codigo],Tabla5[SEGÚN JULIO],_xlfn.XLOOKUP(TJUL22[[#This Row],[cargo]],Tabla19[CARGO],Tabla19[CATEGORIA]))</f>
        <v>FIJO</v>
      </c>
      <c r="I512" s="43">
        <v>24000</v>
      </c>
      <c r="J512" s="46">
        <v>0</v>
      </c>
      <c r="K512" s="43">
        <v>729.6</v>
      </c>
      <c r="L512" s="43">
        <v>688.8</v>
      </c>
      <c r="M512" s="43">
        <v>25.000000000000114</v>
      </c>
      <c r="N512" s="43">
        <v>22556.6</v>
      </c>
      <c r="O512" s="65" t="str">
        <f>LEFT(_xlfn.XLOOKUP(TJUL22[[#This Row],[CODIGO]],Tabla5[codigo],Tabla5[Genero]),1)</f>
        <v>M</v>
      </c>
      <c r="P512" s="15" t="str">
        <f>_xlfn.XLOOKUP(TJUL22[[#This Row],[nomdepto]],tdepto[DEPTO],tdepto[CODLUG])</f>
        <v>01.83.01</v>
      </c>
    </row>
    <row r="513" spans="1:16">
      <c r="A513" s="65" t="s">
        <v>3451</v>
      </c>
      <c r="B513" s="65" t="str">
        <f t="shared" si="7"/>
        <v>2.1.1.2.0822300008509</v>
      </c>
      <c r="C513" s="65" t="s">
        <v>3367</v>
      </c>
      <c r="D513" s="65" t="s">
        <v>3058</v>
      </c>
      <c r="E513" s="65" t="s">
        <v>1230</v>
      </c>
      <c r="F513" s="65" t="s">
        <v>61</v>
      </c>
      <c r="G513" s="65" t="str">
        <f>_xlfn.XLOOKUP(TJUL22[[#This Row],[CODIGO]],Tabla5[codigo],Tabla5[Lugar Funciones])</f>
        <v>DIRECCION DE FORMACION Y CAPACITACION EN GESTION CULTURAL</v>
      </c>
      <c r="H513" s="65" t="str">
        <f>_xlfn.XLOOKUP(TJUL22[[#This Row],[CODIGO]],Tabla5[codigo],Tabla5[SEGÚN JULIO],_xlfn.XLOOKUP(TJUL22[[#This Row],[cargo]],Tabla19[CARGO],Tabla19[CATEGORIA]))</f>
        <v>EMPLEADOS TEMPORALES</v>
      </c>
      <c r="I513" s="43">
        <v>115000</v>
      </c>
      <c r="J513" s="45">
        <v>15633.74</v>
      </c>
      <c r="K513" s="43">
        <v>3496</v>
      </c>
      <c r="L513" s="43">
        <v>3300.5</v>
      </c>
      <c r="M513" s="43">
        <v>25.000000000001819</v>
      </c>
      <c r="N513" s="43">
        <v>92544.76</v>
      </c>
      <c r="O513" s="65" t="str">
        <f>LEFT(_xlfn.XLOOKUP(TJUL22[[#This Row],[CODIGO]],Tabla5[codigo],Tabla5[Genero]),1)</f>
        <v>F</v>
      </c>
      <c r="P513" s="15" t="str">
        <f>_xlfn.XLOOKUP(TJUL22[[#This Row],[nomdepto]],tdepto[DEPTO],tdepto[CODLUG])</f>
        <v>01.83.01.00.02</v>
      </c>
    </row>
    <row r="514" spans="1:16">
      <c r="A514" s="65" t="s">
        <v>3451</v>
      </c>
      <c r="B514" s="65" t="str">
        <f t="shared" si="7"/>
        <v>2.1.1.2.0840223699782</v>
      </c>
      <c r="C514" s="65" t="s">
        <v>3367</v>
      </c>
      <c r="D514" s="65" t="s">
        <v>3086</v>
      </c>
      <c r="E514" s="65" t="s">
        <v>1705</v>
      </c>
      <c r="F514" s="65" t="s">
        <v>1250</v>
      </c>
      <c r="G514" s="65" t="str">
        <f>_xlfn.XLOOKUP(TJUL22[[#This Row],[CODIGO]],Tabla5[codigo],Tabla5[Lugar Funciones])</f>
        <v>DIRECCION DE FORMACION Y CAPACITACION EN GESTION CULTURAL</v>
      </c>
      <c r="H514" s="65" t="str">
        <f>_xlfn.XLOOKUP(TJUL22[[#This Row],[CODIGO]],Tabla5[codigo],Tabla5[SEGÚN JULIO],_xlfn.XLOOKUP(TJUL22[[#This Row],[cargo]],Tabla19[CARGO],Tabla19[CATEGORIA]))</f>
        <v>EMPLEADOS TEMPORALES</v>
      </c>
      <c r="I514" s="43">
        <v>55000</v>
      </c>
      <c r="J514" s="45">
        <v>2559.6799999999998</v>
      </c>
      <c r="K514" s="43">
        <v>1672</v>
      </c>
      <c r="L514" s="43">
        <v>1578.5</v>
      </c>
      <c r="M514" s="43">
        <v>25.000000000000455</v>
      </c>
      <c r="N514" s="43">
        <v>49164.82</v>
      </c>
      <c r="O514" s="65" t="str">
        <f>LEFT(_xlfn.XLOOKUP(TJUL22[[#This Row],[CODIGO]],Tabla5[codigo],Tabla5[Genero]),1)</f>
        <v>F</v>
      </c>
      <c r="P514" s="15" t="str">
        <f>_xlfn.XLOOKUP(TJUL22[[#This Row],[nomdepto]],tdepto[DEPTO],tdepto[CODLUG])</f>
        <v>01.83.01.00.02</v>
      </c>
    </row>
    <row r="515" spans="1:16" hidden="1">
      <c r="A515" s="65" t="s">
        <v>3417</v>
      </c>
      <c r="B515" s="65" t="str">
        <f t="shared" si="7"/>
        <v>2.1.1.1.0100112607742</v>
      </c>
      <c r="C515" s="65" t="s">
        <v>3368</v>
      </c>
      <c r="D515" s="65" t="s">
        <v>2754</v>
      </c>
      <c r="E515" s="65" t="s">
        <v>527</v>
      </c>
      <c r="F515" s="65" t="s">
        <v>263</v>
      </c>
      <c r="G515" s="65" t="str">
        <f>_xlfn.XLOOKUP(TJUL22[[#This Row],[CODIGO]],Tabla5[codigo],Tabla5[Lugar Funciones])</f>
        <v>DIRECCION DE FORMACION Y CAPACITACION EN GESTION CULTURAL</v>
      </c>
      <c r="H515" s="65" t="str">
        <f>_xlfn.XLOOKUP(TJUL22[[#This Row],[CODIGO]],Tabla5[codigo],Tabla5[SEGÚN JULIO],_xlfn.XLOOKUP(TJUL22[[#This Row],[cargo]],Tabla19[CARGO],Tabla19[CATEGORIA]))</f>
        <v>FIJO</v>
      </c>
      <c r="I515" s="43">
        <v>26250</v>
      </c>
      <c r="J515" s="46">
        <v>0</v>
      </c>
      <c r="K515" s="43">
        <v>798</v>
      </c>
      <c r="L515" s="43">
        <v>753.38</v>
      </c>
      <c r="M515" s="43">
        <v>19725.02</v>
      </c>
      <c r="N515" s="43">
        <v>4973.6000000000004</v>
      </c>
      <c r="O515" s="65" t="str">
        <f>LEFT(_xlfn.XLOOKUP(TJUL22[[#This Row],[CODIGO]],Tabla5[codigo],Tabla5[Genero]),1)</f>
        <v>F</v>
      </c>
      <c r="P515" s="15" t="str">
        <f>_xlfn.XLOOKUP(TJUL22[[#This Row],[nomdepto]],tdepto[DEPTO],tdepto[CODLUG])</f>
        <v>01.83.01.00.02</v>
      </c>
    </row>
    <row r="516" spans="1:16" hidden="1">
      <c r="A516" s="65" t="s">
        <v>3417</v>
      </c>
      <c r="B516" s="65" t="str">
        <f t="shared" ref="B516:B579" si="8">C516&amp;D516</f>
        <v>2.1.1.1.0100109755280</v>
      </c>
      <c r="C516" s="65" t="s">
        <v>3368</v>
      </c>
      <c r="D516" s="65" t="s">
        <v>2327</v>
      </c>
      <c r="E516" s="65" t="s">
        <v>964</v>
      </c>
      <c r="F516" s="65" t="s">
        <v>965</v>
      </c>
      <c r="G516" s="65" t="str">
        <f>_xlfn.XLOOKUP(TJUL22[[#This Row],[CODIGO]],Tabla5[codigo],Tabla5[Lugar Funciones])</f>
        <v>VICEMINISTERIO DE CREATIVIDAD Y FORMACION ARTISTICA</v>
      </c>
      <c r="H516" s="65" t="str">
        <f>_xlfn.XLOOKUP(TJUL22[[#This Row],[CODIGO]],Tabla5[codigo],Tabla5[SEGÚN JULIO],_xlfn.XLOOKUP(TJUL22[[#This Row],[cargo]],Tabla19[CARGO],Tabla19[CATEGORIA]))</f>
        <v>DE LIBRE NOMBRAMIENTO Y REMOCION</v>
      </c>
      <c r="I516" s="43">
        <v>220000</v>
      </c>
      <c r="J516" s="45">
        <v>40768.42</v>
      </c>
      <c r="K516" s="43">
        <v>4943.8</v>
      </c>
      <c r="L516" s="43">
        <v>6314</v>
      </c>
      <c r="M516" s="43">
        <v>1025</v>
      </c>
      <c r="N516" s="43">
        <v>166948.78</v>
      </c>
      <c r="O516" s="65" t="str">
        <f>LEFT(_xlfn.XLOOKUP(TJUL22[[#This Row],[CODIGO]],Tabla5[codigo],Tabla5[Genero]),1)</f>
        <v>M</v>
      </c>
      <c r="P516" s="15" t="str">
        <f>_xlfn.XLOOKUP(TJUL22[[#This Row],[nomdepto]],tdepto[DEPTO],tdepto[CODLUG])</f>
        <v>01.83.02</v>
      </c>
    </row>
    <row r="517" spans="1:16" hidden="1">
      <c r="A517" s="65" t="s">
        <v>3417</v>
      </c>
      <c r="B517" s="65" t="str">
        <f t="shared" si="8"/>
        <v>2.1.1.1.0100109465179</v>
      </c>
      <c r="C517" s="65" t="s">
        <v>3368</v>
      </c>
      <c r="D517" s="65" t="s">
        <v>1434</v>
      </c>
      <c r="E517" s="65" t="s">
        <v>318</v>
      </c>
      <c r="F517" s="65" t="s">
        <v>319</v>
      </c>
      <c r="G517" s="65" t="str">
        <f>_xlfn.XLOOKUP(TJUL22[[#This Row],[CODIGO]],Tabla5[codigo],Tabla5[Lugar Funciones])</f>
        <v>VICEMINISTERIO DE CREATIVIDAD Y FORMACION ARTISTICA</v>
      </c>
      <c r="H517" s="65" t="str">
        <f>_xlfn.XLOOKUP(TJUL22[[#This Row],[CODIGO]],Tabla5[codigo],Tabla5[SEGÚN JULIO],_xlfn.XLOOKUP(TJUL22[[#This Row],[cargo]],Tabla19[CARGO],Tabla19[CATEGORIA]))</f>
        <v>CARRERA ADMINISTRATIVA</v>
      </c>
      <c r="I517" s="43">
        <v>115000</v>
      </c>
      <c r="J517" s="45">
        <v>15633.74</v>
      </c>
      <c r="K517" s="43">
        <v>3496</v>
      </c>
      <c r="L517" s="43">
        <v>3300.5</v>
      </c>
      <c r="M517" s="43">
        <v>75.000000000001819</v>
      </c>
      <c r="N517" s="43">
        <v>92494.76</v>
      </c>
      <c r="O517" s="65" t="str">
        <f>LEFT(_xlfn.XLOOKUP(TJUL22[[#This Row],[CODIGO]],Tabla5[codigo],Tabla5[Genero]),1)</f>
        <v>F</v>
      </c>
      <c r="P517" s="15" t="str">
        <f>_xlfn.XLOOKUP(TJUL22[[#This Row],[nomdepto]],tdepto[DEPTO],tdepto[CODLUG])</f>
        <v>01.83.02</v>
      </c>
    </row>
    <row r="518" spans="1:16" hidden="1">
      <c r="A518" s="65" t="s">
        <v>3417</v>
      </c>
      <c r="B518" s="65" t="str">
        <f t="shared" si="8"/>
        <v>2.1.1.1.0100109409607</v>
      </c>
      <c r="C518" s="65" t="s">
        <v>3368</v>
      </c>
      <c r="D518" s="65" t="s">
        <v>2315</v>
      </c>
      <c r="E518" s="65" t="s">
        <v>1180</v>
      </c>
      <c r="F518" s="65" t="s">
        <v>32</v>
      </c>
      <c r="G518" s="65" t="str">
        <f>_xlfn.XLOOKUP(TJUL22[[#This Row],[CODIGO]],Tabla5[codigo],Tabla5[Lugar Funciones])</f>
        <v>VICEMINISTERIO DE CREATIVIDAD Y FORMACION ARTISTICA</v>
      </c>
      <c r="H518" s="65" t="str">
        <f>_xlfn.XLOOKUP(TJUL22[[#This Row],[CODIGO]],Tabla5[codigo],Tabla5[SEGÚN JULIO],_xlfn.XLOOKUP(TJUL22[[#This Row],[cargo]],Tabla19[CARGO],Tabla19[CATEGORIA]))</f>
        <v>FIJO</v>
      </c>
      <c r="I518" s="43">
        <v>100000</v>
      </c>
      <c r="J518" s="45">
        <v>12105.37</v>
      </c>
      <c r="K518" s="43">
        <v>3040</v>
      </c>
      <c r="L518" s="43">
        <v>2870</v>
      </c>
      <c r="M518" s="43">
        <v>1624.9999999999982</v>
      </c>
      <c r="N518" s="43">
        <v>80359.63</v>
      </c>
      <c r="O518" s="65" t="str">
        <f>LEFT(_xlfn.XLOOKUP(TJUL22[[#This Row],[CODIGO]],Tabla5[codigo],Tabla5[Genero]),1)</f>
        <v>M</v>
      </c>
      <c r="P518" s="15" t="str">
        <f>_xlfn.XLOOKUP(TJUL22[[#This Row],[nomdepto]],tdepto[DEPTO],tdepto[CODLUG])</f>
        <v>01.83.02</v>
      </c>
    </row>
    <row r="519" spans="1:16">
      <c r="A519" s="65" t="s">
        <v>3451</v>
      </c>
      <c r="B519" s="65" t="str">
        <f t="shared" si="8"/>
        <v>2.1.1.2.0800106995319</v>
      </c>
      <c r="C519" s="65" t="s">
        <v>3367</v>
      </c>
      <c r="D519" s="65" t="s">
        <v>3094</v>
      </c>
      <c r="E519" s="65" t="s">
        <v>1228</v>
      </c>
      <c r="F519" s="65" t="s">
        <v>61</v>
      </c>
      <c r="G519" s="65" t="str">
        <f>_xlfn.XLOOKUP(TJUL22[[#This Row],[CODIGO]],Tabla5[codigo],Tabla5[Lugar Funciones])</f>
        <v>VICEMINISTERIO DE CREATIVIDAD Y FORMACION ARTISTICA</v>
      </c>
      <c r="H519" s="65" t="str">
        <f>_xlfn.XLOOKUP(TJUL22[[#This Row],[CODIGO]],Tabla5[codigo],Tabla5[SEGÚN JULIO],_xlfn.XLOOKUP(TJUL22[[#This Row],[cargo]],Tabla19[CARGO],Tabla19[CATEGORIA]))</f>
        <v>EMPLEADOS TEMPORALES</v>
      </c>
      <c r="I519" s="43">
        <v>100000</v>
      </c>
      <c r="J519" s="43">
        <v>12105.37</v>
      </c>
      <c r="K519" s="43">
        <v>3040</v>
      </c>
      <c r="L519" s="43">
        <v>2870</v>
      </c>
      <c r="M519" s="43">
        <v>24.999999999998181</v>
      </c>
      <c r="N519" s="43">
        <v>81959.63</v>
      </c>
      <c r="O519" s="65" t="str">
        <f>LEFT(_xlfn.XLOOKUP(TJUL22[[#This Row],[CODIGO]],Tabla5[codigo],Tabla5[Genero]),1)</f>
        <v>M</v>
      </c>
      <c r="P519" s="15" t="str">
        <f>_xlfn.XLOOKUP(TJUL22[[#This Row],[nomdepto]],tdepto[DEPTO],tdepto[CODLUG])</f>
        <v>01.83.02</v>
      </c>
    </row>
    <row r="520" spans="1:16">
      <c r="A520" s="65" t="s">
        <v>3451</v>
      </c>
      <c r="B520" s="65" t="str">
        <f t="shared" si="8"/>
        <v>2.1.1.2.0801200039723</v>
      </c>
      <c r="C520" s="65" t="s">
        <v>3367</v>
      </c>
      <c r="D520" s="65" t="s">
        <v>2974</v>
      </c>
      <c r="E520" s="65" t="s">
        <v>1681</v>
      </c>
      <c r="F520" s="65" t="s">
        <v>1682</v>
      </c>
      <c r="G520" s="65" t="str">
        <f>_xlfn.XLOOKUP(TJUL22[[#This Row],[CODIGO]],Tabla5[codigo],Tabla5[Lugar Funciones])</f>
        <v>VICEMINISTERIO DE CREATIVIDAD Y FORMACION ARTISTICA</v>
      </c>
      <c r="H520" s="65" t="str">
        <f>_xlfn.XLOOKUP(TJUL22[[#This Row],[CODIGO]],Tabla5[codigo],Tabla5[SEGÚN JULIO],_xlfn.XLOOKUP(TJUL22[[#This Row],[cargo]],Tabla19[CARGO],Tabla19[CATEGORIA]))</f>
        <v>EMPLEADOS TEMPORALES</v>
      </c>
      <c r="I520" s="43">
        <v>90000</v>
      </c>
      <c r="J520" s="45">
        <v>9753.1200000000008</v>
      </c>
      <c r="K520" s="43">
        <v>2736</v>
      </c>
      <c r="L520" s="43">
        <v>2583</v>
      </c>
      <c r="M520" s="43">
        <v>9626.3899999999976</v>
      </c>
      <c r="N520" s="43">
        <v>65301.49</v>
      </c>
      <c r="O520" s="65" t="str">
        <f>LEFT(_xlfn.XLOOKUP(TJUL22[[#This Row],[CODIGO]],Tabla5[codigo],Tabla5[Genero]),1)</f>
        <v>F</v>
      </c>
      <c r="P520" s="15" t="str">
        <f>_xlfn.XLOOKUP(TJUL22[[#This Row],[nomdepto]],tdepto[DEPTO],tdepto[CODLUG])</f>
        <v>01.83.02</v>
      </c>
    </row>
    <row r="521" spans="1:16" hidden="1">
      <c r="A521" s="65" t="s">
        <v>3417</v>
      </c>
      <c r="B521" s="65" t="str">
        <f t="shared" si="8"/>
        <v>2.1.1.1.0105601565020</v>
      </c>
      <c r="C521" s="65" t="s">
        <v>3368</v>
      </c>
      <c r="D521" s="65" t="s">
        <v>2397</v>
      </c>
      <c r="E521" s="65" t="s">
        <v>981</v>
      </c>
      <c r="F521" s="65" t="s">
        <v>61</v>
      </c>
      <c r="G521" s="65" t="str">
        <f>_xlfn.XLOOKUP(TJUL22[[#This Row],[CODIGO]],Tabla5[codigo],Tabla5[Lugar Funciones])</f>
        <v>VICEMINISTERIO DE CREATIVIDAD Y FORMACION ARTISTICA</v>
      </c>
      <c r="H521" s="65" t="str">
        <f>_xlfn.XLOOKUP(TJUL22[[#This Row],[CODIGO]],Tabla5[codigo],Tabla5[SEGÚN JULIO],_xlfn.XLOOKUP(TJUL22[[#This Row],[cargo]],Tabla19[CARGO],Tabla19[CATEGORIA]))</f>
        <v>FIJO</v>
      </c>
      <c r="I521" s="43">
        <v>75000</v>
      </c>
      <c r="J521" s="43">
        <v>6309.38</v>
      </c>
      <c r="K521" s="43">
        <v>2280</v>
      </c>
      <c r="L521" s="43">
        <v>2152.5</v>
      </c>
      <c r="M521" s="43">
        <v>24.999999999999091</v>
      </c>
      <c r="N521" s="43">
        <v>64233.120000000003</v>
      </c>
      <c r="O521" s="65" t="str">
        <f>LEFT(_xlfn.XLOOKUP(TJUL22[[#This Row],[CODIGO]],Tabla5[codigo],Tabla5[Genero]),1)</f>
        <v>M</v>
      </c>
      <c r="P521" s="15" t="str">
        <f>_xlfn.XLOOKUP(TJUL22[[#This Row],[nomdepto]],tdepto[DEPTO],tdepto[CODLUG])</f>
        <v>01.83.02</v>
      </c>
    </row>
    <row r="522" spans="1:16" hidden="1">
      <c r="A522" s="65" t="s">
        <v>3417</v>
      </c>
      <c r="B522" s="65" t="str">
        <f t="shared" si="8"/>
        <v>2.1.1.1.0100108710005</v>
      </c>
      <c r="C522" s="65" t="s">
        <v>3368</v>
      </c>
      <c r="D522" s="65" t="s">
        <v>2372</v>
      </c>
      <c r="E522" s="65" t="s">
        <v>976</v>
      </c>
      <c r="F522" s="65" t="s">
        <v>32</v>
      </c>
      <c r="G522" s="65" t="str">
        <f>_xlfn.XLOOKUP(TJUL22[[#This Row],[CODIGO]],Tabla5[codigo],Tabla5[Lugar Funciones])</f>
        <v>VICEMINISTERIO DE CREATIVIDAD Y FORMACION ARTISTICA</v>
      </c>
      <c r="H522" s="65" t="str">
        <f>_xlfn.XLOOKUP(TJUL22[[#This Row],[CODIGO]],Tabla5[codigo],Tabla5[SEGÚN JULIO],_xlfn.XLOOKUP(TJUL22[[#This Row],[cargo]],Tabla19[CARGO],Tabla19[CATEGORIA]))</f>
        <v>FIJO</v>
      </c>
      <c r="I522" s="43">
        <v>55000</v>
      </c>
      <c r="J522" s="45">
        <v>2154.64</v>
      </c>
      <c r="K522" s="43">
        <v>1672</v>
      </c>
      <c r="L522" s="43">
        <v>1578.5</v>
      </c>
      <c r="M522" s="43">
        <v>22913.61</v>
      </c>
      <c r="N522" s="43">
        <v>26681.25</v>
      </c>
      <c r="O522" s="65" t="str">
        <f>LEFT(_xlfn.XLOOKUP(TJUL22[[#This Row],[CODIGO]],Tabla5[codigo],Tabla5[Genero]),1)</f>
        <v>F</v>
      </c>
      <c r="P522" s="15" t="str">
        <f>_xlfn.XLOOKUP(TJUL22[[#This Row],[nomdepto]],tdepto[DEPTO],tdepto[CODLUG])</f>
        <v>01.83.02</v>
      </c>
    </row>
    <row r="523" spans="1:16" hidden="1">
      <c r="A523" s="65" t="s">
        <v>3417</v>
      </c>
      <c r="B523" s="65" t="str">
        <f t="shared" si="8"/>
        <v>2.1.1.1.0100118232446</v>
      </c>
      <c r="C523" s="65" t="s">
        <v>3368</v>
      </c>
      <c r="D523" s="65" t="s">
        <v>2389</v>
      </c>
      <c r="E523" s="65" t="s">
        <v>833</v>
      </c>
      <c r="F523" s="65" t="s">
        <v>61</v>
      </c>
      <c r="G523" s="65" t="str">
        <f>_xlfn.XLOOKUP(TJUL22[[#This Row],[CODIGO]],Tabla5[codigo],Tabla5[Lugar Funciones])</f>
        <v>VICEMINISTERIO DE CREATIVIDAD Y FORMACION ARTISTICA</v>
      </c>
      <c r="H523" s="65" t="str">
        <f>_xlfn.XLOOKUP(TJUL22[[#This Row],[CODIGO]],Tabla5[codigo],Tabla5[SEGÚN JULIO],_xlfn.XLOOKUP(TJUL22[[#This Row],[cargo]],Tabla19[CARGO],Tabla19[CATEGORIA]))</f>
        <v>FIJO</v>
      </c>
      <c r="I523" s="43">
        <v>55000</v>
      </c>
      <c r="J523" s="45">
        <v>2559.6799999999998</v>
      </c>
      <c r="K523" s="43">
        <v>1672</v>
      </c>
      <c r="L523" s="43">
        <v>1578.5</v>
      </c>
      <c r="M523" s="43">
        <v>25.000000000000455</v>
      </c>
      <c r="N523" s="43">
        <v>49164.82</v>
      </c>
      <c r="O523" s="65" t="str">
        <f>LEFT(_xlfn.XLOOKUP(TJUL22[[#This Row],[CODIGO]],Tabla5[codigo],Tabla5[Genero]),1)</f>
        <v>F</v>
      </c>
      <c r="P523" s="15" t="str">
        <f>_xlfn.XLOOKUP(TJUL22[[#This Row],[nomdepto]],tdepto[DEPTO],tdepto[CODLUG])</f>
        <v>01.83.02</v>
      </c>
    </row>
    <row r="524" spans="1:16" hidden="1">
      <c r="A524" s="65" t="s">
        <v>3417</v>
      </c>
      <c r="B524" s="65" t="str">
        <f t="shared" si="8"/>
        <v>2.1.1.1.0100101379931</v>
      </c>
      <c r="C524" s="65" t="s">
        <v>3368</v>
      </c>
      <c r="D524" s="65" t="s">
        <v>1428</v>
      </c>
      <c r="E524" s="65" t="s">
        <v>718</v>
      </c>
      <c r="F524" s="65" t="s">
        <v>719</v>
      </c>
      <c r="G524" s="65" t="str">
        <f>_xlfn.XLOOKUP(TJUL22[[#This Row],[CODIGO]],Tabla5[codigo],Tabla5[Lugar Funciones])</f>
        <v>VICEMINISTERIO DE CREATIVIDAD Y FORMACION ARTISTICA</v>
      </c>
      <c r="H524" s="65" t="str">
        <f>_xlfn.XLOOKUP(TJUL22[[#This Row],[CODIGO]],Tabla5[codigo],Tabla5[SEGÚN JULIO],_xlfn.XLOOKUP(TJUL22[[#This Row],[cargo]],Tabla19[CARGO],Tabla19[CATEGORIA]))</f>
        <v>CARRERA ADMINISTRATIVA</v>
      </c>
      <c r="I524" s="43">
        <v>55000</v>
      </c>
      <c r="J524" s="45">
        <v>2559.6799999999998</v>
      </c>
      <c r="K524" s="43">
        <v>1672</v>
      </c>
      <c r="L524" s="43">
        <v>1578.5</v>
      </c>
      <c r="M524" s="43">
        <v>375.00000000000045</v>
      </c>
      <c r="N524" s="43">
        <v>48814.82</v>
      </c>
      <c r="O524" s="65" t="str">
        <f>LEFT(_xlfn.XLOOKUP(TJUL22[[#This Row],[CODIGO]],Tabla5[codigo],Tabla5[Genero]),1)</f>
        <v>F</v>
      </c>
      <c r="P524" s="15" t="str">
        <f>_xlfn.XLOOKUP(TJUL22[[#This Row],[nomdepto]],tdepto[DEPTO],tdepto[CODLUG])</f>
        <v>01.83.02</v>
      </c>
    </row>
    <row r="525" spans="1:16" hidden="1">
      <c r="A525" s="65" t="s">
        <v>3417</v>
      </c>
      <c r="B525" s="65" t="str">
        <f t="shared" si="8"/>
        <v>2.1.1.1.0100101178929</v>
      </c>
      <c r="C525" s="65" t="s">
        <v>3368</v>
      </c>
      <c r="D525" s="65" t="s">
        <v>2258</v>
      </c>
      <c r="E525" s="65" t="s">
        <v>1041</v>
      </c>
      <c r="F525" s="65" t="s">
        <v>32</v>
      </c>
      <c r="G525" s="65" t="str">
        <f>_xlfn.XLOOKUP(TJUL22[[#This Row],[CODIGO]],Tabla5[codigo],Tabla5[Lugar Funciones])</f>
        <v>VICEMINISTERIO DE CREATIVIDAD Y FORMACION ARTISTICA</v>
      </c>
      <c r="H525" s="65" t="str">
        <f>_xlfn.XLOOKUP(TJUL22[[#This Row],[CODIGO]],Tabla5[codigo],Tabla5[SEGÚN JULIO],_xlfn.XLOOKUP(TJUL22[[#This Row],[cargo]],Tabla19[CARGO],Tabla19[CATEGORIA]))</f>
        <v>FIJO</v>
      </c>
      <c r="I525" s="43">
        <v>50000</v>
      </c>
      <c r="J525" s="45">
        <v>1448.96</v>
      </c>
      <c r="K525" s="43">
        <v>1520</v>
      </c>
      <c r="L525" s="43">
        <v>1435</v>
      </c>
      <c r="M525" s="43">
        <v>3325.24</v>
      </c>
      <c r="N525" s="43">
        <v>42270.8</v>
      </c>
      <c r="O525" s="65" t="str">
        <f>LEFT(_xlfn.XLOOKUP(TJUL22[[#This Row],[CODIGO]],Tabla5[codigo],Tabla5[Genero]),1)</f>
        <v>F</v>
      </c>
      <c r="P525" s="15" t="str">
        <f>_xlfn.XLOOKUP(TJUL22[[#This Row],[nomdepto]],tdepto[DEPTO],tdepto[CODLUG])</f>
        <v>01.83.02</v>
      </c>
    </row>
    <row r="526" spans="1:16" hidden="1">
      <c r="A526" s="65" t="s">
        <v>3417</v>
      </c>
      <c r="B526" s="65" t="str">
        <f t="shared" si="8"/>
        <v>2.1.1.1.0122300271925</v>
      </c>
      <c r="C526" s="65" t="s">
        <v>3368</v>
      </c>
      <c r="D526" s="65" t="s">
        <v>2345</v>
      </c>
      <c r="E526" s="65" t="s">
        <v>970</v>
      </c>
      <c r="F526" s="65" t="s">
        <v>305</v>
      </c>
      <c r="G526" s="65" t="str">
        <f>_xlfn.XLOOKUP(TJUL22[[#This Row],[CODIGO]],Tabla5[codigo],Tabla5[Lugar Funciones])</f>
        <v>VICEMINISTERIO DE CREATIVIDAD Y FORMACION ARTISTICA</v>
      </c>
      <c r="H526" s="65" t="str">
        <f>_xlfn.XLOOKUP(TJUL22[[#This Row],[CODIGO]],Tabla5[codigo],Tabla5[SEGÚN JULIO],_xlfn.XLOOKUP(TJUL22[[#This Row],[cargo]],Tabla19[CARGO],Tabla19[CATEGORIA]))</f>
        <v>ESTATUTO SIMPLIFICADO</v>
      </c>
      <c r="I526" s="43">
        <v>45000</v>
      </c>
      <c r="J526" s="45">
        <v>1148.33</v>
      </c>
      <c r="K526" s="43">
        <v>1368</v>
      </c>
      <c r="L526" s="43">
        <v>1291.5</v>
      </c>
      <c r="M526" s="43">
        <v>25</v>
      </c>
      <c r="N526" s="43">
        <v>41167.17</v>
      </c>
      <c r="O526" s="65" t="str">
        <f>LEFT(_xlfn.XLOOKUP(TJUL22[[#This Row],[CODIGO]],Tabla5[codigo],Tabla5[Genero]),1)</f>
        <v>M</v>
      </c>
      <c r="P526" s="15" t="str">
        <f>_xlfn.XLOOKUP(TJUL22[[#This Row],[nomdepto]],tdepto[DEPTO],tdepto[CODLUG])</f>
        <v>01.83.02</v>
      </c>
    </row>
    <row r="527" spans="1:16" hidden="1">
      <c r="A527" s="65" t="s">
        <v>3417</v>
      </c>
      <c r="B527" s="65" t="str">
        <f t="shared" si="8"/>
        <v>2.1.1.1.0100102376431</v>
      </c>
      <c r="C527" s="65" t="s">
        <v>3368</v>
      </c>
      <c r="D527" s="65" t="s">
        <v>2377</v>
      </c>
      <c r="E527" s="65" t="s">
        <v>1100</v>
      </c>
      <c r="F527" s="65" t="s">
        <v>32</v>
      </c>
      <c r="G527" s="65" t="str">
        <f>_xlfn.XLOOKUP(TJUL22[[#This Row],[CODIGO]],Tabla5[codigo],Tabla5[Lugar Funciones])</f>
        <v>VICEMINISTERIO DE CREATIVIDAD Y FORMACION ARTISTICA</v>
      </c>
      <c r="H527" s="65" t="str">
        <f>_xlfn.XLOOKUP(TJUL22[[#This Row],[CODIGO]],Tabla5[codigo],Tabla5[SEGÚN JULIO],_xlfn.XLOOKUP(TJUL22[[#This Row],[cargo]],Tabla19[CARGO],Tabla19[CATEGORIA]))</f>
        <v>FIJO</v>
      </c>
      <c r="I527" s="43">
        <v>45000</v>
      </c>
      <c r="J527" s="45">
        <v>1148.33</v>
      </c>
      <c r="K527" s="43">
        <v>1368</v>
      </c>
      <c r="L527" s="43">
        <v>1291.5</v>
      </c>
      <c r="M527" s="43">
        <v>25</v>
      </c>
      <c r="N527" s="43">
        <v>41167.17</v>
      </c>
      <c r="O527" s="65" t="str">
        <f>LEFT(_xlfn.XLOOKUP(TJUL22[[#This Row],[CODIGO]],Tabla5[codigo],Tabla5[Genero]),1)</f>
        <v>F</v>
      </c>
      <c r="P527" s="15" t="str">
        <f>_xlfn.XLOOKUP(TJUL22[[#This Row],[nomdepto]],tdepto[DEPTO],tdepto[CODLUG])</f>
        <v>01.83.02</v>
      </c>
    </row>
    <row r="528" spans="1:16" hidden="1">
      <c r="A528" s="65" t="s">
        <v>3417</v>
      </c>
      <c r="B528" s="65" t="str">
        <f t="shared" si="8"/>
        <v>2.1.1.1.0100107232829</v>
      </c>
      <c r="C528" s="65" t="s">
        <v>3368</v>
      </c>
      <c r="D528" s="65" t="s">
        <v>2395</v>
      </c>
      <c r="E528" s="65" t="s">
        <v>2098</v>
      </c>
      <c r="F528" s="65" t="s">
        <v>305</v>
      </c>
      <c r="G528" s="65" t="str">
        <f>_xlfn.XLOOKUP(TJUL22[[#This Row],[CODIGO]],Tabla5[codigo],Tabla5[Lugar Funciones])</f>
        <v>VICEMINISTERIO DE CREATIVIDAD Y FORMACION ARTISTICA</v>
      </c>
      <c r="H528" s="65" t="str">
        <f>_xlfn.XLOOKUP(TJUL22[[#This Row],[CODIGO]],Tabla5[codigo],Tabla5[SEGÚN JULIO],_xlfn.XLOOKUP(TJUL22[[#This Row],[cargo]],Tabla19[CARGO],Tabla19[CATEGORIA]))</f>
        <v>ESTATUTO SIMPLIFICADO</v>
      </c>
      <c r="I528" s="43">
        <v>45000</v>
      </c>
      <c r="J528" s="45">
        <v>1148.33</v>
      </c>
      <c r="K528" s="43">
        <v>1368</v>
      </c>
      <c r="L528" s="43">
        <v>1291.5</v>
      </c>
      <c r="M528" s="43">
        <v>25</v>
      </c>
      <c r="N528" s="43">
        <v>41167.17</v>
      </c>
      <c r="O528" s="65" t="str">
        <f>LEFT(_xlfn.XLOOKUP(TJUL22[[#This Row],[CODIGO]],Tabla5[codigo],Tabla5[Genero]),1)</f>
        <v>M</v>
      </c>
      <c r="P528" s="15" t="str">
        <f>_xlfn.XLOOKUP(TJUL22[[#This Row],[nomdepto]],tdepto[DEPTO],tdepto[CODLUG])</f>
        <v>01.83.02</v>
      </c>
    </row>
    <row r="529" spans="1:16" hidden="1">
      <c r="A529" s="65" t="s">
        <v>3417</v>
      </c>
      <c r="B529" s="65" t="str">
        <f t="shared" si="8"/>
        <v>2.1.1.1.0104700890074</v>
      </c>
      <c r="C529" s="65" t="s">
        <v>3368</v>
      </c>
      <c r="D529" s="65" t="s">
        <v>1437</v>
      </c>
      <c r="E529" s="65" t="s">
        <v>720</v>
      </c>
      <c r="F529" s="65" t="s">
        <v>10</v>
      </c>
      <c r="G529" s="65" t="str">
        <f>_xlfn.XLOOKUP(TJUL22[[#This Row],[CODIGO]],Tabla5[codigo],Tabla5[Lugar Funciones])</f>
        <v>VICEMINISTERIO DE CREATIVIDAD Y FORMACION ARTISTICA</v>
      </c>
      <c r="H529" s="65" t="str">
        <f>_xlfn.XLOOKUP(TJUL22[[#This Row],[CODIGO]],Tabla5[codigo],Tabla5[SEGÚN JULIO],_xlfn.XLOOKUP(TJUL22[[#This Row],[cargo]],Tabla19[CARGO],Tabla19[CATEGORIA]))</f>
        <v>CARRERA ADMINISTRATIVA</v>
      </c>
      <c r="I529" s="43">
        <v>45000</v>
      </c>
      <c r="J529" s="45">
        <v>1854</v>
      </c>
      <c r="K529" s="43">
        <v>1368</v>
      </c>
      <c r="L529" s="43">
        <v>1291.5</v>
      </c>
      <c r="M529" s="43">
        <v>1275</v>
      </c>
      <c r="N529" s="43">
        <v>39211.5</v>
      </c>
      <c r="O529" s="65" t="str">
        <f>LEFT(_xlfn.XLOOKUP(TJUL22[[#This Row],[CODIGO]],Tabla5[codigo],Tabla5[Genero]),1)</f>
        <v>F</v>
      </c>
      <c r="P529" s="15" t="str">
        <f>_xlfn.XLOOKUP(TJUL22[[#This Row],[nomdepto]],tdepto[DEPTO],tdepto[CODLUG])</f>
        <v>01.83.02</v>
      </c>
    </row>
    <row r="530" spans="1:16" hidden="1">
      <c r="A530" s="65" t="s">
        <v>3417</v>
      </c>
      <c r="B530" s="65" t="str">
        <f t="shared" si="8"/>
        <v>2.1.1.1.0100116871047</v>
      </c>
      <c r="C530" s="65" t="s">
        <v>3368</v>
      </c>
      <c r="D530" s="65" t="s">
        <v>2292</v>
      </c>
      <c r="E530" s="65" t="s">
        <v>957</v>
      </c>
      <c r="F530" s="65" t="s">
        <v>85</v>
      </c>
      <c r="G530" s="65" t="str">
        <f>_xlfn.XLOOKUP(TJUL22[[#This Row],[CODIGO]],Tabla5[codigo],Tabla5[Lugar Funciones])</f>
        <v>VICEMINISTERIO DE CREATIVIDAD Y FORMACION ARTISTICA</v>
      </c>
      <c r="H530" s="65" t="str">
        <f>_xlfn.XLOOKUP(TJUL22[[#This Row],[CODIGO]],Tabla5[codigo],Tabla5[SEGÚN JULIO],_xlfn.XLOOKUP(TJUL22[[#This Row],[cargo]],Tabla19[CARGO],Tabla19[CATEGORIA]))</f>
        <v>FIJO</v>
      </c>
      <c r="I530" s="43">
        <v>35000</v>
      </c>
      <c r="J530" s="46">
        <v>0</v>
      </c>
      <c r="K530" s="43">
        <v>1064</v>
      </c>
      <c r="L530" s="43">
        <v>1004.5</v>
      </c>
      <c r="M530" s="43">
        <v>2789.46</v>
      </c>
      <c r="N530" s="43">
        <v>30142.04</v>
      </c>
      <c r="O530" s="65" t="str">
        <f>LEFT(_xlfn.XLOOKUP(TJUL22[[#This Row],[CODIGO]],Tabla5[codigo],Tabla5[Genero]),1)</f>
        <v>F</v>
      </c>
      <c r="P530" s="15" t="str">
        <f>_xlfn.XLOOKUP(TJUL22[[#This Row],[nomdepto]],tdepto[DEPTO],tdepto[CODLUG])</f>
        <v>01.83.02</v>
      </c>
    </row>
    <row r="531" spans="1:16" hidden="1">
      <c r="A531" s="65" t="s">
        <v>3417</v>
      </c>
      <c r="B531" s="65" t="str">
        <f t="shared" si="8"/>
        <v>2.1.1.1.0107300123135</v>
      </c>
      <c r="C531" s="65" t="s">
        <v>3368</v>
      </c>
      <c r="D531" s="65" t="s">
        <v>2333</v>
      </c>
      <c r="E531" s="65" t="s">
        <v>12</v>
      </c>
      <c r="F531" s="65" t="s">
        <v>13</v>
      </c>
      <c r="G531" s="65" t="str">
        <f>_xlfn.XLOOKUP(TJUL22[[#This Row],[CODIGO]],Tabla5[codigo],Tabla5[Lugar Funciones])</f>
        <v>VICEMINISTERIO DE CREATIVIDAD Y FORMACION ARTISTICA</v>
      </c>
      <c r="H531" s="65" t="str">
        <f>_xlfn.XLOOKUP(TJUL22[[#This Row],[CODIGO]],Tabla5[codigo],Tabla5[SEGÚN JULIO],_xlfn.XLOOKUP(TJUL22[[#This Row],[cargo]],Tabla19[CARGO],Tabla19[CATEGORIA]))</f>
        <v>FIJO</v>
      </c>
      <c r="I531" s="43">
        <v>35000</v>
      </c>
      <c r="J531" s="46">
        <v>0</v>
      </c>
      <c r="K531" s="43">
        <v>1064</v>
      </c>
      <c r="L531" s="43">
        <v>1004.5</v>
      </c>
      <c r="M531" s="43">
        <v>325</v>
      </c>
      <c r="N531" s="43">
        <v>32606.5</v>
      </c>
      <c r="O531" s="65" t="str">
        <f>LEFT(_xlfn.XLOOKUP(TJUL22[[#This Row],[CODIGO]],Tabla5[codigo],Tabla5[Genero]),1)</f>
        <v>M</v>
      </c>
      <c r="P531" s="15" t="str">
        <f>_xlfn.XLOOKUP(TJUL22[[#This Row],[nomdepto]],tdepto[DEPTO],tdepto[CODLUG])</f>
        <v>01.83.02</v>
      </c>
    </row>
    <row r="532" spans="1:16" hidden="1">
      <c r="A532" s="65" t="s">
        <v>3417</v>
      </c>
      <c r="B532" s="65" t="str">
        <f t="shared" si="8"/>
        <v>2.1.1.1.0102600745703</v>
      </c>
      <c r="C532" s="65" t="s">
        <v>3368</v>
      </c>
      <c r="D532" s="65" t="s">
        <v>2381</v>
      </c>
      <c r="E532" s="65" t="s">
        <v>2022</v>
      </c>
      <c r="F532" s="65" t="s">
        <v>409</v>
      </c>
      <c r="G532" s="65" t="str">
        <f>_xlfn.XLOOKUP(TJUL22[[#This Row],[CODIGO]],Tabla5[codigo],Tabla5[Lugar Funciones])</f>
        <v>VICEMINISTERIO DE CREATIVIDAD Y FORMACION ARTISTICA</v>
      </c>
      <c r="H532" s="65" t="str">
        <f>_xlfn.XLOOKUP(TJUL22[[#This Row],[CODIGO]],Tabla5[codigo],Tabla5[SEGÚN JULIO],_xlfn.XLOOKUP(TJUL22[[#This Row],[cargo]],Tabla19[CARGO],Tabla19[CATEGORIA]))</f>
        <v>FIJO</v>
      </c>
      <c r="I532" s="43">
        <v>35000</v>
      </c>
      <c r="J532" s="46">
        <v>0</v>
      </c>
      <c r="K532" s="43">
        <v>1064</v>
      </c>
      <c r="L532" s="43">
        <v>1004.5</v>
      </c>
      <c r="M532" s="43">
        <v>25</v>
      </c>
      <c r="N532" s="43">
        <v>32906.5</v>
      </c>
      <c r="O532" s="65" t="str">
        <f>LEFT(_xlfn.XLOOKUP(TJUL22[[#This Row],[CODIGO]],Tabla5[codigo],Tabla5[Genero]),1)</f>
        <v>F</v>
      </c>
      <c r="P532" s="15" t="str">
        <f>_xlfn.XLOOKUP(TJUL22[[#This Row],[nomdepto]],tdepto[DEPTO],tdepto[CODLUG])</f>
        <v>01.83.02</v>
      </c>
    </row>
    <row r="533" spans="1:16" hidden="1">
      <c r="A533" s="65" t="s">
        <v>3417</v>
      </c>
      <c r="B533" s="65" t="str">
        <f t="shared" si="8"/>
        <v>2.1.1.1.0100108241415</v>
      </c>
      <c r="C533" s="65" t="s">
        <v>3368</v>
      </c>
      <c r="D533" s="65" t="s">
        <v>2297</v>
      </c>
      <c r="E533" s="65" t="s">
        <v>959</v>
      </c>
      <c r="F533" s="65" t="s">
        <v>604</v>
      </c>
      <c r="G533" s="65" t="str">
        <f>_xlfn.XLOOKUP(TJUL22[[#This Row],[CODIGO]],Tabla5[codigo],Tabla5[Lugar Funciones])</f>
        <v>VICEMINISTERIO DE CREATIVIDAD Y FORMACION ARTISTICA</v>
      </c>
      <c r="H533" s="65" t="str">
        <f>_xlfn.XLOOKUP(TJUL22[[#This Row],[CODIGO]],Tabla5[codigo],Tabla5[SEGÚN JULIO],_xlfn.XLOOKUP(TJUL22[[#This Row],[cargo]],Tabla19[CARGO],Tabla19[CATEGORIA]))</f>
        <v>FIJO</v>
      </c>
      <c r="I533" s="43">
        <v>31500</v>
      </c>
      <c r="J533" s="46">
        <v>0</v>
      </c>
      <c r="K533" s="43">
        <v>957.6</v>
      </c>
      <c r="L533" s="43">
        <v>904.05</v>
      </c>
      <c r="M533" s="43">
        <v>8475.24</v>
      </c>
      <c r="N533" s="43">
        <v>21163.11</v>
      </c>
      <c r="O533" s="65" t="str">
        <f>LEFT(_xlfn.XLOOKUP(TJUL22[[#This Row],[CODIGO]],Tabla5[codigo],Tabla5[Genero]),1)</f>
        <v>M</v>
      </c>
      <c r="P533" s="15" t="str">
        <f>_xlfn.XLOOKUP(TJUL22[[#This Row],[nomdepto]],tdepto[DEPTO],tdepto[CODLUG])</f>
        <v>01.83.02</v>
      </c>
    </row>
    <row r="534" spans="1:16" hidden="1">
      <c r="A534" s="65" t="s">
        <v>3417</v>
      </c>
      <c r="B534" s="65" t="str">
        <f t="shared" si="8"/>
        <v>2.1.1.1.0140223559150</v>
      </c>
      <c r="C534" s="65" t="s">
        <v>3368</v>
      </c>
      <c r="D534" s="65" t="s">
        <v>2407</v>
      </c>
      <c r="E534" s="65" t="s">
        <v>982</v>
      </c>
      <c r="F534" s="65" t="s">
        <v>61</v>
      </c>
      <c r="G534" s="65" t="str">
        <f>_xlfn.XLOOKUP(TJUL22[[#This Row],[CODIGO]],Tabla5[codigo],Tabla5[Lugar Funciones])</f>
        <v>VICEMINISTERIO DE CREATIVIDAD Y FORMACION ARTISTICA</v>
      </c>
      <c r="H534" s="65" t="str">
        <f>_xlfn.XLOOKUP(TJUL22[[#This Row],[CODIGO]],Tabla5[codigo],Tabla5[SEGÚN JULIO],_xlfn.XLOOKUP(TJUL22[[#This Row],[cargo]],Tabla19[CARGO],Tabla19[CATEGORIA]))</f>
        <v>FIJO</v>
      </c>
      <c r="I534" s="43">
        <v>31500</v>
      </c>
      <c r="J534" s="46">
        <v>0</v>
      </c>
      <c r="K534" s="43">
        <v>957.6</v>
      </c>
      <c r="L534" s="43">
        <v>904.05</v>
      </c>
      <c r="M534" s="43">
        <v>25.000000000000114</v>
      </c>
      <c r="N534" s="43">
        <v>29613.35</v>
      </c>
      <c r="O534" s="65" t="str">
        <f>LEFT(_xlfn.XLOOKUP(TJUL22[[#This Row],[CODIGO]],Tabla5[codigo],Tabla5[Genero]),1)</f>
        <v>M</v>
      </c>
      <c r="P534" s="15" t="str">
        <f>_xlfn.XLOOKUP(TJUL22[[#This Row],[nomdepto]],tdepto[DEPTO],tdepto[CODLUG])</f>
        <v>01.83.02</v>
      </c>
    </row>
    <row r="535" spans="1:16" hidden="1">
      <c r="A535" s="65" t="s">
        <v>3417</v>
      </c>
      <c r="B535" s="65" t="str">
        <f t="shared" si="8"/>
        <v>2.1.1.1.0102700260819</v>
      </c>
      <c r="C535" s="65" t="s">
        <v>3368</v>
      </c>
      <c r="D535" s="65" t="s">
        <v>2330</v>
      </c>
      <c r="E535" s="65" t="s">
        <v>966</v>
      </c>
      <c r="F535" s="65" t="s">
        <v>78</v>
      </c>
      <c r="G535" s="65" t="str">
        <f>_xlfn.XLOOKUP(TJUL22[[#This Row],[CODIGO]],Tabla5[codigo],Tabla5[Lugar Funciones])</f>
        <v>VICEMINISTERIO DE CREATIVIDAD Y FORMACION ARTISTICA</v>
      </c>
      <c r="H535" s="65" t="str">
        <f>_xlfn.XLOOKUP(TJUL22[[#This Row],[CODIGO]],Tabla5[codigo],Tabla5[SEGÚN JULIO],_xlfn.XLOOKUP(TJUL22[[#This Row],[cargo]],Tabla19[CARGO],Tabla19[CATEGORIA]))</f>
        <v>FIJO</v>
      </c>
      <c r="I535" s="43">
        <v>26620</v>
      </c>
      <c r="J535" s="46">
        <v>0</v>
      </c>
      <c r="K535" s="43">
        <v>809.25</v>
      </c>
      <c r="L535" s="43">
        <v>763.99</v>
      </c>
      <c r="M535" s="43">
        <v>1375.12</v>
      </c>
      <c r="N535" s="43">
        <v>23671.64</v>
      </c>
      <c r="O535" s="65" t="str">
        <f>LEFT(_xlfn.XLOOKUP(TJUL22[[#This Row],[CODIGO]],Tabla5[codigo],Tabla5[Genero]),1)</f>
        <v>M</v>
      </c>
      <c r="P535" s="15" t="str">
        <f>_xlfn.XLOOKUP(TJUL22[[#This Row],[nomdepto]],tdepto[DEPTO],tdepto[CODLUG])</f>
        <v>01.83.02</v>
      </c>
    </row>
    <row r="536" spans="1:16" hidden="1">
      <c r="A536" s="65" t="s">
        <v>3417</v>
      </c>
      <c r="B536" s="65" t="str">
        <f t="shared" si="8"/>
        <v>2.1.1.1.0103700243342</v>
      </c>
      <c r="C536" s="65" t="s">
        <v>3368</v>
      </c>
      <c r="D536" s="65" t="s">
        <v>2214</v>
      </c>
      <c r="E536" s="65" t="s">
        <v>801</v>
      </c>
      <c r="F536" s="65" t="s">
        <v>71</v>
      </c>
      <c r="G536" s="65" t="str">
        <f>_xlfn.XLOOKUP(TJUL22[[#This Row],[CODIGO]],Tabla5[codigo],Tabla5[Lugar Funciones])</f>
        <v>VICEMINISTERIO DE CREATIVIDAD Y FORMACION ARTISTICA</v>
      </c>
      <c r="H536" s="65" t="str">
        <f>_xlfn.XLOOKUP(TJUL22[[#This Row],[CODIGO]],Tabla5[codigo],Tabla5[SEGÚN JULIO],_xlfn.XLOOKUP(TJUL22[[#This Row],[cargo]],Tabla19[CARGO],Tabla19[CATEGORIA]))</f>
        <v>FIJO</v>
      </c>
      <c r="I536" s="43">
        <v>26250</v>
      </c>
      <c r="J536" s="46">
        <v>0</v>
      </c>
      <c r="K536" s="43">
        <v>798</v>
      </c>
      <c r="L536" s="43">
        <v>753.38</v>
      </c>
      <c r="M536" s="43">
        <v>1071</v>
      </c>
      <c r="N536" s="43">
        <v>23627.62</v>
      </c>
      <c r="O536" s="65" t="str">
        <f>LEFT(_xlfn.XLOOKUP(TJUL22[[#This Row],[CODIGO]],Tabla5[codigo],Tabla5[Genero]),1)</f>
        <v>F</v>
      </c>
      <c r="P536" s="15" t="str">
        <f>_xlfn.XLOOKUP(TJUL22[[#This Row],[nomdepto]],tdepto[DEPTO],tdepto[CODLUG])</f>
        <v>01.83.02</v>
      </c>
    </row>
    <row r="537" spans="1:16" hidden="1">
      <c r="A537" s="65" t="s">
        <v>3417</v>
      </c>
      <c r="B537" s="65" t="str">
        <f t="shared" si="8"/>
        <v>2.1.1.1.0100100639921</v>
      </c>
      <c r="C537" s="65" t="s">
        <v>3368</v>
      </c>
      <c r="D537" s="65" t="s">
        <v>2463</v>
      </c>
      <c r="E537" s="65" t="s">
        <v>1267</v>
      </c>
      <c r="F537" s="65" t="s">
        <v>1266</v>
      </c>
      <c r="G537" s="65" t="str">
        <f>_xlfn.XLOOKUP(TJUL22[[#This Row],[CODIGO]],Tabla5[codigo],Tabla5[Lugar Funciones])</f>
        <v>VICEMINISTERIO DE CREATIVIDAD Y FORMACION ARTISTICA</v>
      </c>
      <c r="H537" s="65" t="str">
        <f>_xlfn.XLOOKUP(TJUL22[[#This Row],[CODIGO]],Tabla5[codigo],Tabla5[SEGÚN JULIO],_xlfn.XLOOKUP(TJUL22[[#This Row],[cargo]],Tabla19[CARGO],Tabla19[CATEGORIA]))</f>
        <v>FIJO</v>
      </c>
      <c r="I537" s="43">
        <v>26250</v>
      </c>
      <c r="J537" s="46">
        <v>0</v>
      </c>
      <c r="K537" s="43">
        <v>798</v>
      </c>
      <c r="L537" s="43">
        <v>753.38</v>
      </c>
      <c r="M537" s="43">
        <v>25.000000000000114</v>
      </c>
      <c r="N537" s="43">
        <v>24673.62</v>
      </c>
      <c r="O537" s="65" t="str">
        <f>LEFT(_xlfn.XLOOKUP(TJUL22[[#This Row],[CODIGO]],Tabla5[codigo],Tabla5[Genero]),1)</f>
        <v>F</v>
      </c>
      <c r="P537" s="15" t="str">
        <f>_xlfn.XLOOKUP(TJUL22[[#This Row],[nomdepto]],tdepto[DEPTO],tdepto[CODLUG])</f>
        <v>01.83.02</v>
      </c>
    </row>
    <row r="538" spans="1:16" hidden="1">
      <c r="A538" s="65" t="s">
        <v>3417</v>
      </c>
      <c r="B538" s="65" t="str">
        <f t="shared" si="8"/>
        <v>2.1.1.1.0100100386010</v>
      </c>
      <c r="C538" s="65" t="s">
        <v>3368</v>
      </c>
      <c r="D538" s="65" t="s">
        <v>2313</v>
      </c>
      <c r="E538" s="65" t="s">
        <v>210</v>
      </c>
      <c r="F538" s="65" t="s">
        <v>205</v>
      </c>
      <c r="G538" s="65" t="str">
        <f>_xlfn.XLOOKUP(TJUL22[[#This Row],[CODIGO]],Tabla5[codigo],Tabla5[Lugar Funciones])</f>
        <v>VICEMINISTERIO DE CREATIVIDAD Y FORMACION ARTISTICA</v>
      </c>
      <c r="H538" s="65" t="str">
        <f>_xlfn.XLOOKUP(TJUL22[[#This Row],[CODIGO]],Tabla5[codigo],Tabla5[SEGÚN JULIO],_xlfn.XLOOKUP(TJUL22[[#This Row],[cargo]],Tabla19[CARGO],Tabla19[CATEGORIA]))</f>
        <v>FIJO</v>
      </c>
      <c r="I538" s="43">
        <v>25000</v>
      </c>
      <c r="J538" s="46">
        <v>0</v>
      </c>
      <c r="K538" s="43">
        <v>760</v>
      </c>
      <c r="L538" s="43">
        <v>717.5</v>
      </c>
      <c r="M538" s="43">
        <v>16184.16</v>
      </c>
      <c r="N538" s="43">
        <v>7338.34</v>
      </c>
      <c r="O538" s="65" t="str">
        <f>LEFT(_xlfn.XLOOKUP(TJUL22[[#This Row],[CODIGO]],Tabla5[codigo],Tabla5[Genero]),1)</f>
        <v>M</v>
      </c>
      <c r="P538" s="15" t="str">
        <f>_xlfn.XLOOKUP(TJUL22[[#This Row],[nomdepto]],tdepto[DEPTO],tdepto[CODLUG])</f>
        <v>01.83.02</v>
      </c>
    </row>
    <row r="539" spans="1:16" hidden="1">
      <c r="A539" s="65" t="s">
        <v>3417</v>
      </c>
      <c r="B539" s="65" t="str">
        <f t="shared" si="8"/>
        <v>2.1.1.1.0101800698423</v>
      </c>
      <c r="C539" s="65" t="s">
        <v>3368</v>
      </c>
      <c r="D539" s="65" t="s">
        <v>2349</v>
      </c>
      <c r="E539" s="65" t="s">
        <v>2151</v>
      </c>
      <c r="F539" s="65" t="s">
        <v>56</v>
      </c>
      <c r="G539" s="65" t="str">
        <f>_xlfn.XLOOKUP(TJUL22[[#This Row],[CODIGO]],Tabla5[codigo],Tabla5[Lugar Funciones])</f>
        <v>VICEMINISTERIO DE CREATIVIDAD Y FORMACION ARTISTICA</v>
      </c>
      <c r="H539" s="65" t="str">
        <f>_xlfn.XLOOKUP(TJUL22[[#This Row],[CODIGO]],Tabla5[codigo],Tabla5[SEGÚN JULIO],_xlfn.XLOOKUP(TJUL22[[#This Row],[cargo]],Tabla19[CARGO],Tabla19[CATEGORIA]))</f>
        <v>FIJO</v>
      </c>
      <c r="I539" s="43">
        <v>25000</v>
      </c>
      <c r="J539" s="44">
        <v>0</v>
      </c>
      <c r="K539" s="43">
        <v>760</v>
      </c>
      <c r="L539" s="43">
        <v>717.5</v>
      </c>
      <c r="M539" s="43">
        <v>25</v>
      </c>
      <c r="N539" s="43">
        <v>23497.5</v>
      </c>
      <c r="O539" s="65" t="str">
        <f>LEFT(_xlfn.XLOOKUP(TJUL22[[#This Row],[CODIGO]],Tabla5[codigo],Tabla5[Genero]),1)</f>
        <v>F</v>
      </c>
      <c r="P539" s="15" t="str">
        <f>_xlfn.XLOOKUP(TJUL22[[#This Row],[nomdepto]],tdepto[DEPTO],tdepto[CODLUG])</f>
        <v>01.83.02</v>
      </c>
    </row>
    <row r="540" spans="1:16" hidden="1">
      <c r="A540" s="65" t="s">
        <v>3417</v>
      </c>
      <c r="B540" s="65" t="str">
        <f t="shared" si="8"/>
        <v>2.1.1.1.0101600023145</v>
      </c>
      <c r="C540" s="65" t="s">
        <v>3368</v>
      </c>
      <c r="D540" s="65" t="s">
        <v>2425</v>
      </c>
      <c r="E540" s="65" t="s">
        <v>1937</v>
      </c>
      <c r="F540" s="65" t="s">
        <v>457</v>
      </c>
      <c r="G540" s="65" t="str">
        <f>_xlfn.XLOOKUP(TJUL22[[#This Row],[CODIGO]],Tabla5[codigo],Tabla5[Lugar Funciones])</f>
        <v>VICEMINISTERIO DE CREATIVIDAD Y FORMACION ARTISTICA</v>
      </c>
      <c r="H540" s="65" t="str">
        <f>_xlfn.XLOOKUP(TJUL22[[#This Row],[CODIGO]],Tabla5[codigo],Tabla5[SEGÚN JULIO],_xlfn.XLOOKUP(TJUL22[[#This Row],[cargo]],Tabla19[CARGO],Tabla19[CATEGORIA]))</f>
        <v>FIJO</v>
      </c>
      <c r="I540" s="43">
        <v>25000</v>
      </c>
      <c r="J540" s="46">
        <v>0</v>
      </c>
      <c r="K540" s="43">
        <v>760</v>
      </c>
      <c r="L540" s="43">
        <v>717.5</v>
      </c>
      <c r="M540" s="43">
        <v>25</v>
      </c>
      <c r="N540" s="43">
        <v>23497.5</v>
      </c>
      <c r="O540" s="65" t="str">
        <f>LEFT(_xlfn.XLOOKUP(TJUL22[[#This Row],[CODIGO]],Tabla5[codigo],Tabla5[Genero]),1)</f>
        <v>M</v>
      </c>
      <c r="P540" s="15" t="str">
        <f>_xlfn.XLOOKUP(TJUL22[[#This Row],[nomdepto]],tdepto[DEPTO],tdepto[CODLUG])</f>
        <v>01.83.02</v>
      </c>
    </row>
    <row r="541" spans="1:16" hidden="1">
      <c r="A541" s="65" t="s">
        <v>3417</v>
      </c>
      <c r="B541" s="65" t="str">
        <f t="shared" si="8"/>
        <v>2.1.1.1.0101800541300</v>
      </c>
      <c r="C541" s="65" t="s">
        <v>3368</v>
      </c>
      <c r="D541" s="65" t="s">
        <v>2462</v>
      </c>
      <c r="E541" s="65" t="s">
        <v>1853</v>
      </c>
      <c r="F541" s="65" t="s">
        <v>139</v>
      </c>
      <c r="G541" s="65" t="str">
        <f>_xlfn.XLOOKUP(TJUL22[[#This Row],[CODIGO]],Tabla5[codigo],Tabla5[Lugar Funciones])</f>
        <v>VICEMINISTERIO DE CREATIVIDAD Y FORMACION ARTISTICA</v>
      </c>
      <c r="H541" s="65" t="str">
        <f>_xlfn.XLOOKUP(TJUL22[[#This Row],[CODIGO]],Tabla5[codigo],Tabla5[SEGÚN JULIO],_xlfn.XLOOKUP(TJUL22[[#This Row],[cargo]],Tabla19[CARGO],Tabla19[CATEGORIA]))</f>
        <v>ESTATUTO SIMPLIFICADO</v>
      </c>
      <c r="I541" s="43">
        <v>25000</v>
      </c>
      <c r="J541" s="46">
        <v>0</v>
      </c>
      <c r="K541" s="43">
        <v>760</v>
      </c>
      <c r="L541" s="43">
        <v>717.5</v>
      </c>
      <c r="M541" s="43">
        <v>25</v>
      </c>
      <c r="N541" s="43">
        <v>23497.5</v>
      </c>
      <c r="O541" s="65" t="str">
        <f>LEFT(_xlfn.XLOOKUP(TJUL22[[#This Row],[CODIGO]],Tabla5[codigo],Tabla5[Genero]),1)</f>
        <v>M</v>
      </c>
      <c r="P541" s="15" t="str">
        <f>_xlfn.XLOOKUP(TJUL22[[#This Row],[nomdepto]],tdepto[DEPTO],tdepto[CODLUG])</f>
        <v>01.83.02</v>
      </c>
    </row>
    <row r="542" spans="1:16" hidden="1">
      <c r="A542" s="65" t="s">
        <v>3417</v>
      </c>
      <c r="B542" s="65" t="str">
        <f t="shared" si="8"/>
        <v>2.1.1.1.0100100017029</v>
      </c>
      <c r="C542" s="65" t="s">
        <v>3368</v>
      </c>
      <c r="D542" s="65" t="s">
        <v>2337</v>
      </c>
      <c r="E542" s="65" t="s">
        <v>968</v>
      </c>
      <c r="F542" s="65" t="s">
        <v>400</v>
      </c>
      <c r="G542" s="65" t="str">
        <f>_xlfn.XLOOKUP(TJUL22[[#This Row],[CODIGO]],Tabla5[codigo],Tabla5[Lugar Funciones])</f>
        <v>VICEMINISTERIO DE CREATIVIDAD Y FORMACION ARTISTICA</v>
      </c>
      <c r="H542" s="65" t="str">
        <f>_xlfn.XLOOKUP(TJUL22[[#This Row],[CODIGO]],Tabla5[codigo],Tabla5[SEGÚN JULIO],_xlfn.XLOOKUP(TJUL22[[#This Row],[cargo]],Tabla19[CARGO],Tabla19[CATEGORIA]))</f>
        <v>FIJO</v>
      </c>
      <c r="I542" s="43">
        <v>22000</v>
      </c>
      <c r="J542" s="44">
        <v>0</v>
      </c>
      <c r="K542" s="43">
        <v>668.8</v>
      </c>
      <c r="L542" s="43">
        <v>631.4</v>
      </c>
      <c r="M542" s="43">
        <v>375.00000000000023</v>
      </c>
      <c r="N542" s="43">
        <v>20324.8</v>
      </c>
      <c r="O542" s="65" t="str">
        <f>LEFT(_xlfn.XLOOKUP(TJUL22[[#This Row],[CODIGO]],Tabla5[codigo],Tabla5[Genero]),1)</f>
        <v>F</v>
      </c>
      <c r="P542" s="15" t="str">
        <f>_xlfn.XLOOKUP(TJUL22[[#This Row],[nomdepto]],tdepto[DEPTO],tdepto[CODLUG])</f>
        <v>01.83.02</v>
      </c>
    </row>
    <row r="543" spans="1:16" hidden="1">
      <c r="A543" s="65" t="s">
        <v>3417</v>
      </c>
      <c r="B543" s="65" t="str">
        <f t="shared" si="8"/>
        <v>2.1.1.1.0100109705848</v>
      </c>
      <c r="C543" s="65" t="s">
        <v>3368</v>
      </c>
      <c r="D543" s="65" t="s">
        <v>1443</v>
      </c>
      <c r="E543" s="65" t="s">
        <v>988</v>
      </c>
      <c r="F543" s="65" t="s">
        <v>380</v>
      </c>
      <c r="G543" s="65" t="str">
        <f>_xlfn.XLOOKUP(TJUL22[[#This Row],[CODIGO]],Tabla5[codigo],Tabla5[Lugar Funciones])</f>
        <v>VICEMINISTERIO DE CREATIVIDAD Y FORMACION ARTISTICA</v>
      </c>
      <c r="H543" s="65" t="str">
        <f>_xlfn.XLOOKUP(TJUL22[[#This Row],[CODIGO]],Tabla5[codigo],Tabla5[SEGÚN JULIO],_xlfn.XLOOKUP(TJUL22[[#This Row],[cargo]],Tabla19[CARGO],Tabla19[CATEGORIA]))</f>
        <v>CARRERA ADMINISTRATIVA</v>
      </c>
      <c r="I543" s="43">
        <v>22000</v>
      </c>
      <c r="J543" s="46">
        <v>0</v>
      </c>
      <c r="K543" s="43">
        <v>668.8</v>
      </c>
      <c r="L543" s="43">
        <v>631.4</v>
      </c>
      <c r="M543" s="43">
        <v>1080.9999999999998</v>
      </c>
      <c r="N543" s="43">
        <v>19618.8</v>
      </c>
      <c r="O543" s="65" t="str">
        <f>LEFT(_xlfn.XLOOKUP(TJUL22[[#This Row],[CODIGO]],Tabla5[codigo],Tabla5[Genero]),1)</f>
        <v>F</v>
      </c>
      <c r="P543" s="15" t="str">
        <f>_xlfn.XLOOKUP(TJUL22[[#This Row],[nomdepto]],tdepto[DEPTO],tdepto[CODLUG])</f>
        <v>01.83.02</v>
      </c>
    </row>
    <row r="544" spans="1:16" hidden="1">
      <c r="A544" s="65" t="s">
        <v>3417</v>
      </c>
      <c r="B544" s="65" t="str">
        <f t="shared" si="8"/>
        <v>2.1.1.1.0100117907022</v>
      </c>
      <c r="C544" s="65" t="s">
        <v>3368</v>
      </c>
      <c r="D544" s="65" t="s">
        <v>2477</v>
      </c>
      <c r="E544" s="65" t="s">
        <v>991</v>
      </c>
      <c r="F544" s="65" t="s">
        <v>413</v>
      </c>
      <c r="G544" s="65" t="str">
        <f>_xlfn.XLOOKUP(TJUL22[[#This Row],[CODIGO]],Tabla5[codigo],Tabla5[Lugar Funciones])</f>
        <v>VICEMINISTERIO DE CREATIVIDAD Y FORMACION ARTISTICA</v>
      </c>
      <c r="H544" s="65" t="str">
        <f>_xlfn.XLOOKUP(TJUL22[[#This Row],[CODIGO]],Tabla5[codigo],Tabla5[SEGÚN JULIO],_xlfn.XLOOKUP(TJUL22[[#This Row],[cargo]],Tabla19[CARGO],Tabla19[CATEGORIA]))</f>
        <v>FIJO</v>
      </c>
      <c r="I544" s="43">
        <v>22000</v>
      </c>
      <c r="J544" s="46">
        <v>0</v>
      </c>
      <c r="K544" s="43">
        <v>668.8</v>
      </c>
      <c r="L544" s="43">
        <v>631.4</v>
      </c>
      <c r="M544" s="43">
        <v>125.00000000000011</v>
      </c>
      <c r="N544" s="43">
        <v>20574.8</v>
      </c>
      <c r="O544" s="65" t="str">
        <f>LEFT(_xlfn.XLOOKUP(TJUL22[[#This Row],[CODIGO]],Tabla5[codigo],Tabla5[Genero]),1)</f>
        <v>F</v>
      </c>
      <c r="P544" s="15" t="str">
        <f>_xlfn.XLOOKUP(TJUL22[[#This Row],[nomdepto]],tdepto[DEPTO],tdepto[CODLUG])</f>
        <v>01.83.02</v>
      </c>
    </row>
    <row r="545" spans="1:16" hidden="1">
      <c r="A545" s="65" t="s">
        <v>3417</v>
      </c>
      <c r="B545" s="65" t="str">
        <f t="shared" si="8"/>
        <v>2.1.1.1.0100103194387</v>
      </c>
      <c r="C545" s="65" t="s">
        <v>3368</v>
      </c>
      <c r="D545" s="65" t="s">
        <v>2448</v>
      </c>
      <c r="E545" s="65" t="s">
        <v>986</v>
      </c>
      <c r="F545" s="65" t="s">
        <v>325</v>
      </c>
      <c r="G545" s="65" t="str">
        <f>_xlfn.XLOOKUP(TJUL22[[#This Row],[CODIGO]],Tabla5[codigo],Tabla5[Lugar Funciones])</f>
        <v>VICEMINISTERIO DE CREATIVIDAD Y FORMACION ARTISTICA</v>
      </c>
      <c r="H545" s="65" t="str">
        <f>_xlfn.XLOOKUP(TJUL22[[#This Row],[CODIGO]],Tabla5[codigo],Tabla5[SEGÚN JULIO],_xlfn.XLOOKUP(TJUL22[[#This Row],[cargo]],Tabla19[CARGO],Tabla19[CATEGORIA]))</f>
        <v>FIJO</v>
      </c>
      <c r="I545" s="43">
        <v>19800</v>
      </c>
      <c r="J545" s="46">
        <v>0</v>
      </c>
      <c r="K545" s="43">
        <v>601.91999999999996</v>
      </c>
      <c r="L545" s="43">
        <v>568.26</v>
      </c>
      <c r="M545" s="43">
        <v>25.000000000000114</v>
      </c>
      <c r="N545" s="43">
        <v>18604.82</v>
      </c>
      <c r="O545" s="65" t="str">
        <f>LEFT(_xlfn.XLOOKUP(TJUL22[[#This Row],[CODIGO]],Tabla5[codigo],Tabla5[Genero]),1)</f>
        <v>F</v>
      </c>
      <c r="P545" s="15" t="str">
        <f>_xlfn.XLOOKUP(TJUL22[[#This Row],[nomdepto]],tdepto[DEPTO],tdepto[CODLUG])</f>
        <v>01.83.02</v>
      </c>
    </row>
    <row r="546" spans="1:16" hidden="1">
      <c r="A546" s="65" t="s">
        <v>3417</v>
      </c>
      <c r="B546" s="65" t="str">
        <f t="shared" si="8"/>
        <v>2.1.1.1.0140224924478</v>
      </c>
      <c r="C546" s="65" t="s">
        <v>3368</v>
      </c>
      <c r="D546" s="65" t="s">
        <v>2368</v>
      </c>
      <c r="E546" s="65" t="s">
        <v>974</v>
      </c>
      <c r="F546" s="65" t="s">
        <v>78</v>
      </c>
      <c r="G546" s="65" t="s">
        <v>2052</v>
      </c>
      <c r="H546" s="65" t="str">
        <f>_xlfn.XLOOKUP(TJUL22[[#This Row],[CODIGO]],Tabla5[codigo],Tabla5[SEGÚN JULIO],_xlfn.XLOOKUP(TJUL22[[#This Row],[cargo]],Tabla19[CARGO],Tabla19[CATEGORIA]))</f>
        <v>FIJO</v>
      </c>
      <c r="I546" s="43">
        <v>16500</v>
      </c>
      <c r="J546" s="46">
        <v>0</v>
      </c>
      <c r="K546" s="43">
        <v>501.6</v>
      </c>
      <c r="L546" s="43">
        <v>473.55</v>
      </c>
      <c r="M546" s="43">
        <v>24.999999999999886</v>
      </c>
      <c r="N546" s="43">
        <v>15499.85</v>
      </c>
      <c r="O546" s="65" t="s">
        <v>1655</v>
      </c>
      <c r="P546" s="15" t="str">
        <f>_xlfn.XLOOKUP(TJUL22[[#This Row],[nomdepto]],tdepto[DEPTO],tdepto[CODLUG])</f>
        <v>01.83.02</v>
      </c>
    </row>
    <row r="547" spans="1:16" hidden="1">
      <c r="A547" s="65" t="s">
        <v>3417</v>
      </c>
      <c r="B547" s="65" t="str">
        <f t="shared" si="8"/>
        <v>2.1.1.1.0100112699426</v>
      </c>
      <c r="C547" s="65" t="s">
        <v>3368</v>
      </c>
      <c r="D547" s="65" t="s">
        <v>2390</v>
      </c>
      <c r="E547" s="65" t="s">
        <v>980</v>
      </c>
      <c r="F547" s="65" t="s">
        <v>105</v>
      </c>
      <c r="G547" s="65" t="str">
        <f>_xlfn.XLOOKUP(TJUL22[[#This Row],[CODIGO]],Tabla5[codigo],Tabla5[Lugar Funciones])</f>
        <v>VICEMINISTERIO DE CREATIVIDAD Y FORMACION ARTISTICA</v>
      </c>
      <c r="H547" s="65" t="str">
        <f>_xlfn.XLOOKUP(TJUL22[[#This Row],[CODIGO]],Tabla5[codigo],Tabla5[SEGÚN JULIO],_xlfn.XLOOKUP(TJUL22[[#This Row],[cargo]],Tabla19[CARGO],Tabla19[CATEGORIA]))</f>
        <v>FIJO</v>
      </c>
      <c r="I547" s="43">
        <v>16500</v>
      </c>
      <c r="J547" s="46">
        <v>0</v>
      </c>
      <c r="K547" s="43">
        <v>501.6</v>
      </c>
      <c r="L547" s="43">
        <v>473.55</v>
      </c>
      <c r="M547" s="43">
        <v>24.999999999999886</v>
      </c>
      <c r="N547" s="43">
        <v>15499.85</v>
      </c>
      <c r="O547" s="65" t="str">
        <f>LEFT(_xlfn.XLOOKUP(TJUL22[[#This Row],[CODIGO]],Tabla5[codigo],Tabla5[Genero]),1)</f>
        <v>M</v>
      </c>
      <c r="P547" s="15" t="str">
        <f>_xlfn.XLOOKUP(TJUL22[[#This Row],[nomdepto]],tdepto[DEPTO],tdepto[CODLUG])</f>
        <v>01.83.02</v>
      </c>
    </row>
    <row r="548" spans="1:16" hidden="1">
      <c r="A548" s="65" t="s">
        <v>3417</v>
      </c>
      <c r="B548" s="65" t="str">
        <f t="shared" si="8"/>
        <v>2.1.1.1.0100100337302</v>
      </c>
      <c r="C548" s="65" t="s">
        <v>3368</v>
      </c>
      <c r="D548" s="65" t="s">
        <v>2416</v>
      </c>
      <c r="E548" s="65" t="s">
        <v>2012</v>
      </c>
      <c r="F548" s="65" t="s">
        <v>27</v>
      </c>
      <c r="G548" s="65" t="str">
        <f>_xlfn.XLOOKUP(TJUL22[[#This Row],[CODIGO]],Tabla5[codigo],Tabla5[Lugar Funciones])</f>
        <v>VICEMINISTERIO DE CREATIVIDAD Y FORMACION ARTISTICA</v>
      </c>
      <c r="H548" s="65" t="str">
        <f>_xlfn.XLOOKUP(TJUL22[[#This Row],[CODIGO]],Tabla5[codigo],Tabla5[SEGÚN JULIO],_xlfn.XLOOKUP(TJUL22[[#This Row],[cargo]],Tabla19[CARGO],Tabla19[CATEGORIA]))</f>
        <v>ESTATUTO SIMPLIFICADO</v>
      </c>
      <c r="I548" s="43">
        <v>16500</v>
      </c>
      <c r="J548" s="44">
        <v>0</v>
      </c>
      <c r="K548" s="43">
        <v>501.6</v>
      </c>
      <c r="L548" s="43">
        <v>473.55</v>
      </c>
      <c r="M548" s="43">
        <v>24.999999999999886</v>
      </c>
      <c r="N548" s="43">
        <v>15499.85</v>
      </c>
      <c r="O548" s="65" t="str">
        <f>LEFT(_xlfn.XLOOKUP(TJUL22[[#This Row],[CODIGO]],Tabla5[codigo],Tabla5[Genero]),1)</f>
        <v>M</v>
      </c>
      <c r="P548" s="15" t="str">
        <f>_xlfn.XLOOKUP(TJUL22[[#This Row],[nomdepto]],tdepto[DEPTO],tdepto[CODLUG])</f>
        <v>01.83.02</v>
      </c>
    </row>
    <row r="549" spans="1:16" hidden="1">
      <c r="A549" s="65" t="s">
        <v>3417</v>
      </c>
      <c r="B549" s="65" t="str">
        <f t="shared" si="8"/>
        <v>2.1.1.1.0100110502614</v>
      </c>
      <c r="C549" s="65" t="s">
        <v>3368</v>
      </c>
      <c r="D549" s="65" t="s">
        <v>2197</v>
      </c>
      <c r="E549" s="65" t="s">
        <v>1664</v>
      </c>
      <c r="F549" s="65" t="s">
        <v>8</v>
      </c>
      <c r="G549" s="65" t="str">
        <f>_xlfn.XLOOKUP(TJUL22[[#This Row],[CODIGO]],Tabla5[codigo],Tabla5[Lugar Funciones])</f>
        <v>VICEMINISTERIO DE CREATIVIDAD Y FORMACION ARTISTICA</v>
      </c>
      <c r="H549" s="65" t="str">
        <f>_xlfn.XLOOKUP(TJUL22[[#This Row],[CODIGO]],Tabla5[codigo],Tabla5[SEGÚN JULIO],_xlfn.XLOOKUP(TJUL22[[#This Row],[cargo]],Tabla19[CARGO],Tabla19[CATEGORIA]))</f>
        <v>ESTATUTO SIMPLIFICADO</v>
      </c>
      <c r="I549" s="43">
        <v>15000</v>
      </c>
      <c r="J549" s="46">
        <v>0</v>
      </c>
      <c r="K549" s="43">
        <v>456</v>
      </c>
      <c r="L549" s="43">
        <v>430.5</v>
      </c>
      <c r="M549" s="43">
        <v>25</v>
      </c>
      <c r="N549" s="43">
        <v>14088.5</v>
      </c>
      <c r="O549" s="65" t="str">
        <f>LEFT(_xlfn.XLOOKUP(TJUL22[[#This Row],[CODIGO]],Tabla5[codigo],Tabla5[Genero]),1)</f>
        <v>F</v>
      </c>
      <c r="P549" s="15" t="str">
        <f>_xlfn.XLOOKUP(TJUL22[[#This Row],[nomdepto]],tdepto[DEPTO],tdepto[CODLUG])</f>
        <v>01.83.02</v>
      </c>
    </row>
    <row r="550" spans="1:16" hidden="1">
      <c r="A550" s="65" t="s">
        <v>3417</v>
      </c>
      <c r="B550" s="65" t="str">
        <f t="shared" si="8"/>
        <v>2.1.1.1.0108100053415</v>
      </c>
      <c r="C550" s="65" t="s">
        <v>3368</v>
      </c>
      <c r="D550" s="65" t="s">
        <v>2270</v>
      </c>
      <c r="E550" s="65" t="s">
        <v>955</v>
      </c>
      <c r="F550" s="65" t="s">
        <v>114</v>
      </c>
      <c r="G550" s="65" t="str">
        <f>_xlfn.XLOOKUP(TJUL22[[#This Row],[CODIGO]],Tabla5[codigo],Tabla5[Lugar Funciones])</f>
        <v>VICEMINISTERIO DE CREATIVIDAD Y FORMACION ARTISTICA</v>
      </c>
      <c r="H550" s="65" t="str">
        <f>_xlfn.XLOOKUP(TJUL22[[#This Row],[CODIGO]],Tabla5[codigo],Tabla5[SEGÚN JULIO],_xlfn.XLOOKUP(TJUL22[[#This Row],[cargo]],Tabla19[CARGO],Tabla19[CATEGORIA]))</f>
        <v>FIJO</v>
      </c>
      <c r="I550" s="43">
        <v>14300</v>
      </c>
      <c r="J550" s="46">
        <v>0</v>
      </c>
      <c r="K550" s="43">
        <v>434.72</v>
      </c>
      <c r="L550" s="43">
        <v>410.41</v>
      </c>
      <c r="M550" s="43">
        <v>24.999999999999943</v>
      </c>
      <c r="N550" s="43">
        <v>13429.87</v>
      </c>
      <c r="O550" s="65" t="str">
        <f>LEFT(_xlfn.XLOOKUP(TJUL22[[#This Row],[CODIGO]],Tabla5[codigo],Tabla5[Genero]),1)</f>
        <v>M</v>
      </c>
      <c r="P550" s="15" t="str">
        <f>_xlfn.XLOOKUP(TJUL22[[#This Row],[nomdepto]],tdepto[DEPTO],tdepto[CODLUG])</f>
        <v>01.83.02</v>
      </c>
    </row>
    <row r="551" spans="1:16" hidden="1">
      <c r="A551" s="65" t="s">
        <v>3417</v>
      </c>
      <c r="B551" s="65" t="str">
        <f t="shared" si="8"/>
        <v>2.1.1.1.0105500343891</v>
      </c>
      <c r="C551" s="65" t="s">
        <v>3368</v>
      </c>
      <c r="D551" s="65" t="s">
        <v>2307</v>
      </c>
      <c r="E551" s="65" t="s">
        <v>962</v>
      </c>
      <c r="F551" s="65" t="s">
        <v>114</v>
      </c>
      <c r="G551" s="65" t="str">
        <f>_xlfn.XLOOKUP(TJUL22[[#This Row],[CODIGO]],Tabla5[codigo],Tabla5[Lugar Funciones])</f>
        <v>VICEMINISTERIO DE CREATIVIDAD Y FORMACION ARTISTICA</v>
      </c>
      <c r="H551" s="65" t="str">
        <f>_xlfn.XLOOKUP(TJUL22[[#This Row],[CODIGO]],Tabla5[codigo],Tabla5[SEGÚN JULIO],_xlfn.XLOOKUP(TJUL22[[#This Row],[cargo]],Tabla19[CARGO],Tabla19[CATEGORIA]))</f>
        <v>FIJO</v>
      </c>
      <c r="I551" s="43">
        <v>14300</v>
      </c>
      <c r="J551" s="46">
        <v>0</v>
      </c>
      <c r="K551" s="43">
        <v>434.72</v>
      </c>
      <c r="L551" s="43">
        <v>410.41</v>
      </c>
      <c r="M551" s="43">
        <v>24.999999999999943</v>
      </c>
      <c r="N551" s="43">
        <v>13429.87</v>
      </c>
      <c r="O551" s="65" t="str">
        <f>LEFT(_xlfn.XLOOKUP(TJUL22[[#This Row],[CODIGO]],Tabla5[codigo],Tabla5[Genero]),1)</f>
        <v>M</v>
      </c>
      <c r="P551" s="15" t="str">
        <f>_xlfn.XLOOKUP(TJUL22[[#This Row],[nomdepto]],tdepto[DEPTO],tdepto[CODLUG])</f>
        <v>01.83.02</v>
      </c>
    </row>
    <row r="552" spans="1:16" hidden="1">
      <c r="A552" s="65" t="s">
        <v>3417</v>
      </c>
      <c r="B552" s="65" t="str">
        <f t="shared" si="8"/>
        <v>2.1.1.1.0100102444502</v>
      </c>
      <c r="C552" s="65" t="s">
        <v>3368</v>
      </c>
      <c r="D552" s="65" t="s">
        <v>2262</v>
      </c>
      <c r="E552" s="65" t="s">
        <v>954</v>
      </c>
      <c r="F552" s="65" t="s">
        <v>114</v>
      </c>
      <c r="G552" s="65" t="str">
        <f>_xlfn.XLOOKUP(TJUL22[[#This Row],[CODIGO]],Tabla5[codigo],Tabla5[Lugar Funciones])</f>
        <v>VICEMINISTERIO DE CREATIVIDAD Y FORMACION ARTISTICA</v>
      </c>
      <c r="H552" s="65" t="str">
        <f>_xlfn.XLOOKUP(TJUL22[[#This Row],[CODIGO]],Tabla5[codigo],Tabla5[SEGÚN JULIO],_xlfn.XLOOKUP(TJUL22[[#This Row],[cargo]],Tabla19[CARGO],Tabla19[CATEGORIA]))</f>
        <v>FIJO</v>
      </c>
      <c r="I552" s="43">
        <v>13200</v>
      </c>
      <c r="J552" s="46">
        <v>0</v>
      </c>
      <c r="K552" s="43">
        <v>401.28</v>
      </c>
      <c r="L552" s="43">
        <v>378.84</v>
      </c>
      <c r="M552" s="43">
        <v>25.000000000000057</v>
      </c>
      <c r="N552" s="43">
        <v>12394.88</v>
      </c>
      <c r="O552" s="65" t="str">
        <f>LEFT(_xlfn.XLOOKUP(TJUL22[[#This Row],[CODIGO]],Tabla5[codigo],Tabla5[Genero]),1)</f>
        <v>F</v>
      </c>
      <c r="P552" s="15" t="str">
        <f>_xlfn.XLOOKUP(TJUL22[[#This Row],[nomdepto]],tdepto[DEPTO],tdepto[CODLUG])</f>
        <v>01.83.02</v>
      </c>
    </row>
    <row r="553" spans="1:16" hidden="1">
      <c r="A553" s="65" t="s">
        <v>3417</v>
      </c>
      <c r="B553" s="65" t="str">
        <f t="shared" si="8"/>
        <v>2.1.1.1.0140221050533</v>
      </c>
      <c r="C553" s="65" t="s">
        <v>3368</v>
      </c>
      <c r="D553" s="65" t="s">
        <v>2321</v>
      </c>
      <c r="E553" s="65" t="s">
        <v>963</v>
      </c>
      <c r="F553" s="65" t="s">
        <v>78</v>
      </c>
      <c r="G553" s="65" t="str">
        <f>_xlfn.XLOOKUP(TJUL22[[#This Row],[CODIGO]],Tabla5[codigo],Tabla5[Lugar Funciones])</f>
        <v>VICEMINISTERIO DE CREATIVIDAD Y FORMACION ARTISTICA</v>
      </c>
      <c r="H553" s="65" t="str">
        <f>_xlfn.XLOOKUP(TJUL22[[#This Row],[CODIGO]],Tabla5[codigo],Tabla5[SEGÚN JULIO],_xlfn.XLOOKUP(TJUL22[[#This Row],[cargo]],Tabla19[CARGO],Tabla19[CATEGORIA]))</f>
        <v>FIJO</v>
      </c>
      <c r="I553" s="43">
        <v>13200</v>
      </c>
      <c r="J553" s="46">
        <v>0</v>
      </c>
      <c r="K553" s="43">
        <v>401.28</v>
      </c>
      <c r="L553" s="43">
        <v>378.84</v>
      </c>
      <c r="M553" s="43">
        <v>25.000000000000057</v>
      </c>
      <c r="N553" s="43">
        <v>12394.88</v>
      </c>
      <c r="O553" s="65" t="str">
        <f>LEFT(_xlfn.XLOOKUP(TJUL22[[#This Row],[CODIGO]],Tabla5[codigo],Tabla5[Genero]),1)</f>
        <v>M</v>
      </c>
      <c r="P553" s="15" t="str">
        <f>_xlfn.XLOOKUP(TJUL22[[#This Row],[nomdepto]],tdepto[DEPTO],tdepto[CODLUG])</f>
        <v>01.83.02</v>
      </c>
    </row>
    <row r="554" spans="1:16" hidden="1">
      <c r="A554" s="65" t="s">
        <v>3417</v>
      </c>
      <c r="B554" s="65" t="str">
        <f t="shared" si="8"/>
        <v>2.1.1.1.0100115669665</v>
      </c>
      <c r="C554" s="65" t="s">
        <v>3368</v>
      </c>
      <c r="D554" s="65" t="s">
        <v>2332</v>
      </c>
      <c r="E554" s="65" t="s">
        <v>967</v>
      </c>
      <c r="F554" s="65" t="s">
        <v>78</v>
      </c>
      <c r="G554" s="65" t="str">
        <f>_xlfn.XLOOKUP(TJUL22[[#This Row],[CODIGO]],Tabla5[codigo],Tabla5[Lugar Funciones])</f>
        <v>VICEMINISTERIO DE CREATIVIDAD Y FORMACION ARTISTICA</v>
      </c>
      <c r="H554" s="65" t="str">
        <f>_xlfn.XLOOKUP(TJUL22[[#This Row],[CODIGO]],Tabla5[codigo],Tabla5[SEGÚN JULIO],_xlfn.XLOOKUP(TJUL22[[#This Row],[cargo]],Tabla19[CARGO],Tabla19[CATEGORIA]))</f>
        <v>FIJO</v>
      </c>
      <c r="I554" s="43">
        <v>13200</v>
      </c>
      <c r="J554" s="46">
        <v>0</v>
      </c>
      <c r="K554" s="43">
        <v>401.28</v>
      </c>
      <c r="L554" s="43">
        <v>378.84</v>
      </c>
      <c r="M554" s="43">
        <v>25.000000000000057</v>
      </c>
      <c r="N554" s="43">
        <v>12394.88</v>
      </c>
      <c r="O554" s="65" t="str">
        <f>LEFT(_xlfn.XLOOKUP(TJUL22[[#This Row],[CODIGO]],Tabla5[codigo],Tabla5[Genero]),1)</f>
        <v>M</v>
      </c>
      <c r="P554" s="15" t="str">
        <f>_xlfn.XLOOKUP(TJUL22[[#This Row],[nomdepto]],tdepto[DEPTO],tdepto[CODLUG])</f>
        <v>01.83.02</v>
      </c>
    </row>
    <row r="555" spans="1:16">
      <c r="A555" s="65" t="s">
        <v>3451</v>
      </c>
      <c r="B555" s="65" t="str">
        <f t="shared" si="8"/>
        <v>2.1.1.2.0806800394857</v>
      </c>
      <c r="C555" s="65" t="s">
        <v>3367</v>
      </c>
      <c r="D555" s="65" t="s">
        <v>2998</v>
      </c>
      <c r="E555" s="65" t="s">
        <v>1688</v>
      </c>
      <c r="F555" s="65" t="s">
        <v>105</v>
      </c>
      <c r="G555" s="65" t="str">
        <f>_xlfn.XLOOKUP(TJUL22[[#This Row],[CODIGO]],Tabla5[codigo],Tabla5[Lugar Funciones])</f>
        <v>VICEMINISTERIO DE CREATIVIDAD Y FORMACION ARTISTICA</v>
      </c>
      <c r="H555" s="65" t="str">
        <f>_xlfn.XLOOKUP(TJUL22[[#This Row],[CODIGO]],Tabla5[codigo],Tabla5[SEGÚN JULIO],_xlfn.XLOOKUP(TJUL22[[#This Row],[cargo]],Tabla19[CARGO],Tabla19[CATEGORIA]))</f>
        <v>EMPLEADOS TEMPORALES</v>
      </c>
      <c r="I555" s="43">
        <v>13200</v>
      </c>
      <c r="J555" s="46">
        <v>0</v>
      </c>
      <c r="K555" s="43">
        <v>401.28</v>
      </c>
      <c r="L555" s="43">
        <v>378.84</v>
      </c>
      <c r="M555" s="43">
        <v>25.000000000000057</v>
      </c>
      <c r="N555" s="43">
        <v>12394.88</v>
      </c>
      <c r="O555" s="65" t="str">
        <f>LEFT(_xlfn.XLOOKUP(TJUL22[[#This Row],[CODIGO]],Tabla5[codigo],Tabla5[Genero]),1)</f>
        <v>M</v>
      </c>
      <c r="P555" s="15" t="str">
        <f>_xlfn.XLOOKUP(TJUL22[[#This Row],[nomdepto]],tdepto[DEPTO],tdepto[CODLUG])</f>
        <v>01.83.02</v>
      </c>
    </row>
    <row r="556" spans="1:16" hidden="1">
      <c r="A556" s="65" t="s">
        <v>3417</v>
      </c>
      <c r="B556" s="65" t="str">
        <f t="shared" si="8"/>
        <v>2.1.1.1.0100115518706</v>
      </c>
      <c r="C556" s="65" t="s">
        <v>3368</v>
      </c>
      <c r="D556" s="65" t="s">
        <v>2475</v>
      </c>
      <c r="E556" s="65" t="s">
        <v>989</v>
      </c>
      <c r="F556" s="65" t="s">
        <v>78</v>
      </c>
      <c r="G556" s="65" t="str">
        <f>_xlfn.XLOOKUP(TJUL22[[#This Row],[CODIGO]],Tabla5[codigo],Tabla5[Lugar Funciones])</f>
        <v>VICEMINISTERIO DE CREATIVIDAD Y FORMACION ARTISTICA</v>
      </c>
      <c r="H556" s="65" t="str">
        <f>_xlfn.XLOOKUP(TJUL22[[#This Row],[CODIGO]],Tabla5[codigo],Tabla5[SEGÚN JULIO],_xlfn.XLOOKUP(TJUL22[[#This Row],[cargo]],Tabla19[CARGO],Tabla19[CATEGORIA]))</f>
        <v>FIJO</v>
      </c>
      <c r="I556" s="43">
        <v>12375</v>
      </c>
      <c r="J556" s="46">
        <v>0</v>
      </c>
      <c r="K556" s="43">
        <v>376.2</v>
      </c>
      <c r="L556" s="43">
        <v>355.16</v>
      </c>
      <c r="M556" s="43">
        <v>25</v>
      </c>
      <c r="N556" s="43">
        <v>11618.64</v>
      </c>
      <c r="O556" s="65" t="str">
        <f>LEFT(_xlfn.XLOOKUP(TJUL22[[#This Row],[CODIGO]],Tabla5[codigo],Tabla5[Genero]),1)</f>
        <v>F</v>
      </c>
      <c r="P556" s="15" t="str">
        <f>_xlfn.XLOOKUP(TJUL22[[#This Row],[nomdepto]],tdepto[DEPTO],tdepto[CODLUG])</f>
        <v>01.83.02</v>
      </c>
    </row>
    <row r="557" spans="1:16" hidden="1">
      <c r="A557" s="65" t="s">
        <v>3417</v>
      </c>
      <c r="B557" s="65" t="str">
        <f t="shared" si="8"/>
        <v>2.1.1.1.0109300123172</v>
      </c>
      <c r="C557" s="65" t="s">
        <v>3368</v>
      </c>
      <c r="D557" s="65" t="s">
        <v>2245</v>
      </c>
      <c r="E557" s="65" t="s">
        <v>951</v>
      </c>
      <c r="F557" s="65" t="s">
        <v>78</v>
      </c>
      <c r="G557" s="65" t="str">
        <f>_xlfn.XLOOKUP(TJUL22[[#This Row],[CODIGO]],Tabla5[codigo],Tabla5[Lugar Funciones])</f>
        <v>VICEMINISTERIO DE CREATIVIDAD Y FORMACION ARTISTICA</v>
      </c>
      <c r="H557" s="65" t="str">
        <f>_xlfn.XLOOKUP(TJUL22[[#This Row],[CODIGO]],Tabla5[codigo],Tabla5[SEGÚN JULIO],_xlfn.XLOOKUP(TJUL22[[#This Row],[cargo]],Tabla19[CARGO],Tabla19[CATEGORIA]))</f>
        <v>FIJO</v>
      </c>
      <c r="I557" s="43">
        <v>12320</v>
      </c>
      <c r="J557" s="46">
        <v>0</v>
      </c>
      <c r="K557" s="43">
        <v>374.53</v>
      </c>
      <c r="L557" s="43">
        <v>353.58</v>
      </c>
      <c r="M557" s="43">
        <v>7517.88</v>
      </c>
      <c r="N557" s="43">
        <v>4074.01</v>
      </c>
      <c r="O557" s="65" t="str">
        <f>LEFT(_xlfn.XLOOKUP(TJUL22[[#This Row],[CODIGO]],Tabla5[codigo],Tabla5[Genero]),1)</f>
        <v>F</v>
      </c>
      <c r="P557" s="15" t="str">
        <f>_xlfn.XLOOKUP(TJUL22[[#This Row],[nomdepto]],tdepto[DEPTO],tdepto[CODLUG])</f>
        <v>01.83.02</v>
      </c>
    </row>
    <row r="558" spans="1:16" hidden="1">
      <c r="A558" s="65" t="s">
        <v>3417</v>
      </c>
      <c r="B558" s="65" t="str">
        <f t="shared" si="8"/>
        <v>2.1.1.1.0100102872660</v>
      </c>
      <c r="C558" s="65" t="s">
        <v>3368</v>
      </c>
      <c r="D558" s="65" t="s">
        <v>2385</v>
      </c>
      <c r="E558" s="65" t="s">
        <v>978</v>
      </c>
      <c r="F558" s="65" t="s">
        <v>979</v>
      </c>
      <c r="G558" s="65" t="str">
        <f>_xlfn.XLOOKUP(TJUL22[[#This Row],[CODIGO]],Tabla5[codigo],Tabla5[Lugar Funciones])</f>
        <v>VICEMINISTERIO DE CREATIVIDAD Y FORMACION ARTISTICA</v>
      </c>
      <c r="H558" s="65" t="str">
        <f>_xlfn.XLOOKUP(TJUL22[[#This Row],[CODIGO]],Tabla5[codigo],Tabla5[SEGÚN JULIO],_xlfn.XLOOKUP(TJUL22[[#This Row],[cargo]],Tabla19[CARGO],Tabla19[CATEGORIA]))</f>
        <v>FIJO</v>
      </c>
      <c r="I558" s="43">
        <v>11400.33</v>
      </c>
      <c r="J558" s="46">
        <v>0</v>
      </c>
      <c r="K558" s="43">
        <v>346.57</v>
      </c>
      <c r="L558" s="43">
        <v>327.19</v>
      </c>
      <c r="M558" s="43">
        <v>3735.05</v>
      </c>
      <c r="N558" s="43">
        <v>6991.52</v>
      </c>
      <c r="O558" s="65" t="str">
        <f>LEFT(_xlfn.XLOOKUP(TJUL22[[#This Row],[CODIGO]],Tabla5[codigo],Tabla5[Genero]),1)</f>
        <v>F</v>
      </c>
      <c r="P558" s="15" t="str">
        <f>_xlfn.XLOOKUP(TJUL22[[#This Row],[nomdepto]],tdepto[DEPTO],tdepto[CODLUG])</f>
        <v>01.83.02</v>
      </c>
    </row>
    <row r="559" spans="1:16" hidden="1">
      <c r="A559" s="65" t="s">
        <v>3417</v>
      </c>
      <c r="B559" s="65" t="str">
        <f t="shared" si="8"/>
        <v>2.1.1.1.0103300083809</v>
      </c>
      <c r="C559" s="65" t="s">
        <v>3368</v>
      </c>
      <c r="D559" s="65" t="s">
        <v>2232</v>
      </c>
      <c r="E559" s="65" t="s">
        <v>950</v>
      </c>
      <c r="F559" s="65" t="s">
        <v>114</v>
      </c>
      <c r="G559" s="65" t="str">
        <f>_xlfn.XLOOKUP(TJUL22[[#This Row],[CODIGO]],Tabla5[codigo],Tabla5[Lugar Funciones])</f>
        <v>VICEMINISTERIO DE CREATIVIDAD Y FORMACION ARTISTICA</v>
      </c>
      <c r="H559" s="65" t="str">
        <f>_xlfn.XLOOKUP(TJUL22[[#This Row],[CODIGO]],Tabla5[codigo],Tabla5[SEGÚN JULIO],_xlfn.XLOOKUP(TJUL22[[#This Row],[cargo]],Tabla19[CARGO],Tabla19[CATEGORIA]))</f>
        <v>FIJO</v>
      </c>
      <c r="I559" s="43">
        <v>11000</v>
      </c>
      <c r="J559" s="46">
        <v>0</v>
      </c>
      <c r="K559" s="43">
        <v>334.4</v>
      </c>
      <c r="L559" s="43">
        <v>315.7</v>
      </c>
      <c r="M559" s="43">
        <v>25.000000000000057</v>
      </c>
      <c r="N559" s="43">
        <v>10324.9</v>
      </c>
      <c r="O559" s="65" t="str">
        <f>LEFT(_xlfn.XLOOKUP(TJUL22[[#This Row],[CODIGO]],Tabla5[codigo],Tabla5[Genero]),1)</f>
        <v>M</v>
      </c>
      <c r="P559" s="15" t="str">
        <f>_xlfn.XLOOKUP(TJUL22[[#This Row],[nomdepto]],tdepto[DEPTO],tdepto[CODLUG])</f>
        <v>01.83.02</v>
      </c>
    </row>
    <row r="560" spans="1:16" hidden="1">
      <c r="A560" s="65" t="s">
        <v>3417</v>
      </c>
      <c r="B560" s="65" t="str">
        <f t="shared" si="8"/>
        <v>2.1.1.1.0109300263275</v>
      </c>
      <c r="C560" s="65" t="s">
        <v>3368</v>
      </c>
      <c r="D560" s="65" t="s">
        <v>2230</v>
      </c>
      <c r="E560" s="65" t="s">
        <v>949</v>
      </c>
      <c r="F560" s="65" t="s">
        <v>103</v>
      </c>
      <c r="G560" s="65" t="str">
        <f>_xlfn.XLOOKUP(TJUL22[[#This Row],[CODIGO]],Tabla5[codigo],Tabla5[Lugar Funciones])</f>
        <v>VICEMINISTERIO DE CREATIVIDAD Y FORMACION ARTISTICA</v>
      </c>
      <c r="H560" s="65" t="str">
        <f>_xlfn.XLOOKUP(TJUL22[[#This Row],[CODIGO]],Tabla5[codigo],Tabla5[SEGÚN JULIO],_xlfn.XLOOKUP(TJUL22[[#This Row],[cargo]],Tabla19[CARGO],Tabla19[CATEGORIA]))</f>
        <v>FIJO</v>
      </c>
      <c r="I560" s="43">
        <v>10000</v>
      </c>
      <c r="J560" s="46">
        <v>0</v>
      </c>
      <c r="K560" s="43">
        <v>304</v>
      </c>
      <c r="L560" s="43">
        <v>287</v>
      </c>
      <c r="M560" s="43">
        <v>25</v>
      </c>
      <c r="N560" s="43">
        <v>9384</v>
      </c>
      <c r="O560" s="65" t="str">
        <f>LEFT(_xlfn.XLOOKUP(TJUL22[[#This Row],[CODIGO]],Tabla5[codigo],Tabla5[Genero]),1)</f>
        <v>M</v>
      </c>
      <c r="P560" s="15" t="str">
        <f>_xlfn.XLOOKUP(TJUL22[[#This Row],[nomdepto]],tdepto[DEPTO],tdepto[CODLUG])</f>
        <v>01.83.02</v>
      </c>
    </row>
    <row r="561" spans="1:16" hidden="1">
      <c r="A561" s="65" t="s">
        <v>3417</v>
      </c>
      <c r="B561" s="65" t="str">
        <f t="shared" si="8"/>
        <v>2.1.1.1.0100800272593</v>
      </c>
      <c r="C561" s="65" t="s">
        <v>3368</v>
      </c>
      <c r="D561" s="65" t="s">
        <v>2248</v>
      </c>
      <c r="E561" s="65" t="s">
        <v>952</v>
      </c>
      <c r="F561" s="65" t="s">
        <v>953</v>
      </c>
      <c r="G561" s="65" t="str">
        <f>_xlfn.XLOOKUP(TJUL22[[#This Row],[CODIGO]],Tabla5[codigo],Tabla5[Lugar Funciones])</f>
        <v>VICEMINISTERIO DE CREATIVIDAD Y FORMACION ARTISTICA</v>
      </c>
      <c r="H561" s="65" t="str">
        <f>_xlfn.XLOOKUP(TJUL22[[#This Row],[CODIGO]],Tabla5[codigo],Tabla5[SEGÚN JULIO],_xlfn.XLOOKUP(TJUL22[[#This Row],[cargo]],Tabla19[CARGO],Tabla19[CATEGORIA]))</f>
        <v>FIJO</v>
      </c>
      <c r="I561" s="43">
        <v>10000</v>
      </c>
      <c r="J561" s="46">
        <v>0</v>
      </c>
      <c r="K561" s="43">
        <v>304</v>
      </c>
      <c r="L561" s="43">
        <v>287</v>
      </c>
      <c r="M561" s="43">
        <v>25</v>
      </c>
      <c r="N561" s="43">
        <v>9384</v>
      </c>
      <c r="O561" s="65" t="str">
        <f>LEFT(_xlfn.XLOOKUP(TJUL22[[#This Row],[CODIGO]],Tabla5[codigo],Tabla5[Genero]),1)</f>
        <v>F</v>
      </c>
      <c r="P561" s="15" t="str">
        <f>_xlfn.XLOOKUP(TJUL22[[#This Row],[nomdepto]],tdepto[DEPTO],tdepto[CODLUG])</f>
        <v>01.83.02</v>
      </c>
    </row>
    <row r="562" spans="1:16" hidden="1">
      <c r="A562" s="65" t="s">
        <v>3417</v>
      </c>
      <c r="B562" s="65" t="str">
        <f t="shared" si="8"/>
        <v>2.1.1.1.0101800610808</v>
      </c>
      <c r="C562" s="65" t="s">
        <v>3368</v>
      </c>
      <c r="D562" s="65" t="s">
        <v>2261</v>
      </c>
      <c r="E562" s="65" t="s">
        <v>2149</v>
      </c>
      <c r="F562" s="65" t="s">
        <v>27</v>
      </c>
      <c r="G562" s="65" t="str">
        <f>_xlfn.XLOOKUP(TJUL22[[#This Row],[CODIGO]],Tabla5[codigo],Tabla5[Lugar Funciones])</f>
        <v>VICEMINISTERIO DE CREATIVIDAD Y FORMACION ARTISTICA</v>
      </c>
      <c r="H562" s="65" t="str">
        <f>_xlfn.XLOOKUP(TJUL22[[#This Row],[CODIGO]],Tabla5[codigo],Tabla5[SEGÚN JULIO],_xlfn.XLOOKUP(TJUL22[[#This Row],[cargo]],Tabla19[CARGO],Tabla19[CATEGORIA]))</f>
        <v>ESTATUTO SIMPLIFICADO</v>
      </c>
      <c r="I562" s="43">
        <v>10000</v>
      </c>
      <c r="J562" s="46">
        <v>0</v>
      </c>
      <c r="K562" s="43">
        <v>304</v>
      </c>
      <c r="L562" s="43">
        <v>287</v>
      </c>
      <c r="M562" s="43">
        <v>25</v>
      </c>
      <c r="N562" s="43">
        <v>9384</v>
      </c>
      <c r="O562" s="65" t="str">
        <f>LEFT(_xlfn.XLOOKUP(TJUL22[[#This Row],[CODIGO]],Tabla5[codigo],Tabla5[Genero]),1)</f>
        <v>M</v>
      </c>
      <c r="P562" s="15" t="str">
        <f>_xlfn.XLOOKUP(TJUL22[[#This Row],[nomdepto]],tdepto[DEPTO],tdepto[CODLUG])</f>
        <v>01.83.02</v>
      </c>
    </row>
    <row r="563" spans="1:16" hidden="1">
      <c r="A563" s="65" t="s">
        <v>3417</v>
      </c>
      <c r="B563" s="65" t="str">
        <f t="shared" si="8"/>
        <v>2.1.1.1.0101800081752</v>
      </c>
      <c r="C563" s="65" t="s">
        <v>3368</v>
      </c>
      <c r="D563" s="65" t="s">
        <v>2269</v>
      </c>
      <c r="E563" s="65" t="s">
        <v>2150</v>
      </c>
      <c r="F563" s="65" t="s">
        <v>8</v>
      </c>
      <c r="G563" s="65" t="str">
        <f>_xlfn.XLOOKUP(TJUL22[[#This Row],[CODIGO]],Tabla5[codigo],Tabla5[Lugar Funciones])</f>
        <v>VICEMINISTERIO DE CREATIVIDAD Y FORMACION ARTISTICA</v>
      </c>
      <c r="H563" s="65" t="str">
        <f>_xlfn.XLOOKUP(TJUL22[[#This Row],[CODIGO]],Tabla5[codigo],Tabla5[SEGÚN JULIO],_xlfn.XLOOKUP(TJUL22[[#This Row],[cargo]],Tabla19[CARGO],Tabla19[CATEGORIA]))</f>
        <v>ESTATUTO SIMPLIFICADO</v>
      </c>
      <c r="I563" s="43">
        <v>10000</v>
      </c>
      <c r="J563" s="46">
        <v>0</v>
      </c>
      <c r="K563" s="43">
        <v>304</v>
      </c>
      <c r="L563" s="43">
        <v>287</v>
      </c>
      <c r="M563" s="43">
        <v>25</v>
      </c>
      <c r="N563" s="43">
        <v>9384</v>
      </c>
      <c r="O563" s="65" t="str">
        <f>LEFT(_xlfn.XLOOKUP(TJUL22[[#This Row],[CODIGO]],Tabla5[codigo],Tabla5[Genero]),1)</f>
        <v>F</v>
      </c>
      <c r="P563" s="15" t="str">
        <f>_xlfn.XLOOKUP(TJUL22[[#This Row],[nomdepto]],tdepto[DEPTO],tdepto[CODLUG])</f>
        <v>01.83.02</v>
      </c>
    </row>
    <row r="564" spans="1:16" hidden="1">
      <c r="A564" s="65" t="s">
        <v>3417</v>
      </c>
      <c r="B564" s="65" t="str">
        <f t="shared" si="8"/>
        <v>2.1.1.1.0103400195826</v>
      </c>
      <c r="C564" s="65" t="s">
        <v>3368</v>
      </c>
      <c r="D564" s="65" t="s">
        <v>2291</v>
      </c>
      <c r="E564" s="65" t="s">
        <v>956</v>
      </c>
      <c r="F564" s="65" t="s">
        <v>78</v>
      </c>
      <c r="G564" s="65" t="str">
        <f>_xlfn.XLOOKUP(TJUL22[[#This Row],[CODIGO]],Tabla5[codigo],Tabla5[Lugar Funciones])</f>
        <v>VICEMINISTERIO DE CREATIVIDAD Y FORMACION ARTISTICA</v>
      </c>
      <c r="H564" s="65" t="str">
        <f>_xlfn.XLOOKUP(TJUL22[[#This Row],[CODIGO]],Tabla5[codigo],Tabla5[SEGÚN JULIO],_xlfn.XLOOKUP(TJUL22[[#This Row],[cargo]],Tabla19[CARGO],Tabla19[CATEGORIA]))</f>
        <v>FIJO</v>
      </c>
      <c r="I564" s="43">
        <v>10000</v>
      </c>
      <c r="J564" s="46">
        <v>0</v>
      </c>
      <c r="K564" s="43">
        <v>304</v>
      </c>
      <c r="L564" s="43">
        <v>287</v>
      </c>
      <c r="M564" s="43">
        <v>25</v>
      </c>
      <c r="N564" s="43">
        <v>9384</v>
      </c>
      <c r="O564" s="65" t="str">
        <f>LEFT(_xlfn.XLOOKUP(TJUL22[[#This Row],[CODIGO]],Tabla5[codigo],Tabla5[Genero]),1)</f>
        <v>M</v>
      </c>
      <c r="P564" s="15" t="str">
        <f>_xlfn.XLOOKUP(TJUL22[[#This Row],[nomdepto]],tdepto[DEPTO],tdepto[CODLUG])</f>
        <v>01.83.02</v>
      </c>
    </row>
    <row r="565" spans="1:16" hidden="1">
      <c r="A565" s="65" t="s">
        <v>3417</v>
      </c>
      <c r="B565" s="65" t="str">
        <f t="shared" si="8"/>
        <v>2.1.1.1.0109300677029</v>
      </c>
      <c r="C565" s="65" t="s">
        <v>3368</v>
      </c>
      <c r="D565" s="65" t="s">
        <v>2294</v>
      </c>
      <c r="E565" s="65" t="s">
        <v>958</v>
      </c>
      <c r="F565" s="65" t="s">
        <v>78</v>
      </c>
      <c r="G565" s="65" t="str">
        <f>_xlfn.XLOOKUP(TJUL22[[#This Row],[CODIGO]],Tabla5[codigo],Tabla5[Lugar Funciones])</f>
        <v>VICEMINISTERIO DE CREATIVIDAD Y FORMACION ARTISTICA</v>
      </c>
      <c r="H565" s="65" t="str">
        <f>_xlfn.XLOOKUP(TJUL22[[#This Row],[CODIGO]],Tabla5[codigo],Tabla5[SEGÚN JULIO],_xlfn.XLOOKUP(TJUL22[[#This Row],[cargo]],Tabla19[CARGO],Tabla19[CATEGORIA]))</f>
        <v>FIJO</v>
      </c>
      <c r="I565" s="43">
        <v>10000</v>
      </c>
      <c r="J565" s="46">
        <v>0</v>
      </c>
      <c r="K565" s="43">
        <v>304</v>
      </c>
      <c r="L565" s="43">
        <v>287</v>
      </c>
      <c r="M565" s="43">
        <v>25</v>
      </c>
      <c r="N565" s="43">
        <v>9384</v>
      </c>
      <c r="O565" s="65" t="str">
        <f>LEFT(_xlfn.XLOOKUP(TJUL22[[#This Row],[CODIGO]],Tabla5[codigo],Tabla5[Genero]),1)</f>
        <v>F</v>
      </c>
      <c r="P565" s="15" t="str">
        <f>_xlfn.XLOOKUP(TJUL22[[#This Row],[nomdepto]],tdepto[DEPTO],tdepto[CODLUG])</f>
        <v>01.83.02</v>
      </c>
    </row>
    <row r="566" spans="1:16" hidden="1">
      <c r="A566" s="65" t="s">
        <v>3417</v>
      </c>
      <c r="B566" s="65" t="str">
        <f t="shared" si="8"/>
        <v>2.1.1.1.0100109868687</v>
      </c>
      <c r="C566" s="65" t="s">
        <v>3368</v>
      </c>
      <c r="D566" s="65" t="s">
        <v>2301</v>
      </c>
      <c r="E566" s="65" t="s">
        <v>960</v>
      </c>
      <c r="F566" s="65" t="s">
        <v>325</v>
      </c>
      <c r="G566" s="65" t="str">
        <f>_xlfn.XLOOKUP(TJUL22[[#This Row],[CODIGO]],Tabla5[codigo],Tabla5[Lugar Funciones])</f>
        <v>VICEMINISTERIO DE CREATIVIDAD Y FORMACION ARTISTICA</v>
      </c>
      <c r="H566" s="65" t="str">
        <f>_xlfn.XLOOKUP(TJUL22[[#This Row],[CODIGO]],Tabla5[codigo],Tabla5[SEGÚN JULIO],_xlfn.XLOOKUP(TJUL22[[#This Row],[cargo]],Tabla19[CARGO],Tabla19[CATEGORIA]))</f>
        <v>FIJO</v>
      </c>
      <c r="I566" s="43">
        <v>10000</v>
      </c>
      <c r="J566" s="46">
        <v>0</v>
      </c>
      <c r="K566" s="43">
        <v>304</v>
      </c>
      <c r="L566" s="43">
        <v>287</v>
      </c>
      <c r="M566" s="43">
        <v>5568.36</v>
      </c>
      <c r="N566" s="43">
        <v>3840.64</v>
      </c>
      <c r="O566" s="65" t="str">
        <f>LEFT(_xlfn.XLOOKUP(TJUL22[[#This Row],[CODIGO]],Tabla5[codigo],Tabla5[Genero]),1)</f>
        <v>F</v>
      </c>
      <c r="P566" s="15" t="str">
        <f>_xlfn.XLOOKUP(TJUL22[[#This Row],[nomdepto]],tdepto[DEPTO],tdepto[CODLUG])</f>
        <v>01.83.02</v>
      </c>
    </row>
    <row r="567" spans="1:16" hidden="1">
      <c r="A567" s="65" t="s">
        <v>3417</v>
      </c>
      <c r="B567" s="65" t="str">
        <f t="shared" si="8"/>
        <v>2.1.1.1.0100116773318</v>
      </c>
      <c r="C567" s="65" t="s">
        <v>3368</v>
      </c>
      <c r="D567" s="65" t="s">
        <v>2342</v>
      </c>
      <c r="E567" s="65" t="s">
        <v>969</v>
      </c>
      <c r="F567" s="65" t="s">
        <v>78</v>
      </c>
      <c r="G567" s="65" t="str">
        <f>_xlfn.XLOOKUP(TJUL22[[#This Row],[CODIGO]],Tabla5[codigo],Tabla5[Lugar Funciones])</f>
        <v>VICEMINISTERIO DE CREATIVIDAD Y FORMACION ARTISTICA</v>
      </c>
      <c r="H567" s="65" t="str">
        <f>_xlfn.XLOOKUP(TJUL22[[#This Row],[CODIGO]],Tabla5[codigo],Tabla5[SEGÚN JULIO],_xlfn.XLOOKUP(TJUL22[[#This Row],[cargo]],Tabla19[CARGO],Tabla19[CATEGORIA]))</f>
        <v>FIJO</v>
      </c>
      <c r="I567" s="43">
        <v>10000</v>
      </c>
      <c r="J567" s="46">
        <v>0</v>
      </c>
      <c r="K567" s="43">
        <v>304</v>
      </c>
      <c r="L567" s="43">
        <v>287</v>
      </c>
      <c r="M567" s="43">
        <v>25</v>
      </c>
      <c r="N567" s="43">
        <v>9384</v>
      </c>
      <c r="O567" s="65" t="str">
        <f>LEFT(_xlfn.XLOOKUP(TJUL22[[#This Row],[CODIGO]],Tabla5[codigo],Tabla5[Genero]),1)</f>
        <v>F</v>
      </c>
      <c r="P567" s="15" t="str">
        <f>_xlfn.XLOOKUP(TJUL22[[#This Row],[nomdepto]],tdepto[DEPTO],tdepto[CODLUG])</f>
        <v>01.83.02</v>
      </c>
    </row>
    <row r="568" spans="1:16" hidden="1">
      <c r="A568" s="65" t="s">
        <v>3417</v>
      </c>
      <c r="B568" s="65" t="str">
        <f t="shared" si="8"/>
        <v>2.1.1.1.0122500100676</v>
      </c>
      <c r="C568" s="65" t="s">
        <v>3368</v>
      </c>
      <c r="D568" s="65" t="s">
        <v>2350</v>
      </c>
      <c r="E568" s="65" t="s">
        <v>971</v>
      </c>
      <c r="F568" s="65" t="s">
        <v>114</v>
      </c>
      <c r="G568" s="65" t="str">
        <f>_xlfn.XLOOKUP(TJUL22[[#This Row],[CODIGO]],Tabla5[codigo],Tabla5[Lugar Funciones])</f>
        <v>VICEMINISTERIO DE CREATIVIDAD Y FORMACION ARTISTICA</v>
      </c>
      <c r="H568" s="65" t="str">
        <f>_xlfn.XLOOKUP(TJUL22[[#This Row],[CODIGO]],Tabla5[codigo],Tabla5[SEGÚN JULIO],_xlfn.XLOOKUP(TJUL22[[#This Row],[cargo]],Tabla19[CARGO],Tabla19[CATEGORIA]))</f>
        <v>FIJO</v>
      </c>
      <c r="I568" s="43">
        <v>10000</v>
      </c>
      <c r="J568" s="44">
        <v>0</v>
      </c>
      <c r="K568" s="43">
        <v>304</v>
      </c>
      <c r="L568" s="43">
        <v>287</v>
      </c>
      <c r="M568" s="43">
        <v>25</v>
      </c>
      <c r="N568" s="43">
        <v>9384</v>
      </c>
      <c r="O568" s="65" t="str">
        <f>LEFT(_xlfn.XLOOKUP(TJUL22[[#This Row],[CODIGO]],Tabla5[codigo],Tabla5[Genero]),1)</f>
        <v>M</v>
      </c>
      <c r="P568" s="15" t="str">
        <f>_xlfn.XLOOKUP(TJUL22[[#This Row],[nomdepto]],tdepto[DEPTO],tdepto[CODLUG])</f>
        <v>01.83.02</v>
      </c>
    </row>
    <row r="569" spans="1:16" hidden="1">
      <c r="A569" s="65" t="s">
        <v>3417</v>
      </c>
      <c r="B569" s="65" t="str">
        <f t="shared" si="8"/>
        <v>2.1.1.1.0105400873542</v>
      </c>
      <c r="C569" s="65" t="s">
        <v>3368</v>
      </c>
      <c r="D569" s="65" t="s">
        <v>2361</v>
      </c>
      <c r="E569" s="65" t="s">
        <v>972</v>
      </c>
      <c r="F569" s="65" t="s">
        <v>973</v>
      </c>
      <c r="G569" s="65" t="str">
        <f>_xlfn.XLOOKUP(TJUL22[[#This Row],[CODIGO]],Tabla5[codigo],Tabla5[Lugar Funciones])</f>
        <v>VICEMINISTERIO DE CREATIVIDAD Y FORMACION ARTISTICA</v>
      </c>
      <c r="H569" s="65" t="str">
        <f>_xlfn.XLOOKUP(TJUL22[[#This Row],[CODIGO]],Tabla5[codigo],Tabla5[SEGÚN JULIO],_xlfn.XLOOKUP(TJUL22[[#This Row],[cargo]],Tabla19[CARGO],Tabla19[CATEGORIA]))</f>
        <v>FIJO</v>
      </c>
      <c r="I569" s="43">
        <v>10000</v>
      </c>
      <c r="J569" s="46">
        <v>0</v>
      </c>
      <c r="K569" s="43">
        <v>304</v>
      </c>
      <c r="L569" s="43">
        <v>287</v>
      </c>
      <c r="M569" s="43">
        <v>1375.12</v>
      </c>
      <c r="N569" s="43">
        <v>8033.88</v>
      </c>
      <c r="O569" s="65" t="str">
        <f>LEFT(_xlfn.XLOOKUP(TJUL22[[#This Row],[CODIGO]],Tabla5[codigo],Tabla5[Genero]),1)</f>
        <v>M</v>
      </c>
      <c r="P569" s="15" t="str">
        <f>_xlfn.XLOOKUP(TJUL22[[#This Row],[nomdepto]],tdepto[DEPTO],tdepto[CODLUG])</f>
        <v>01.83.02</v>
      </c>
    </row>
    <row r="570" spans="1:16" hidden="1">
      <c r="A570" s="65" t="s">
        <v>3417</v>
      </c>
      <c r="B570" s="65" t="str">
        <f t="shared" si="8"/>
        <v>2.1.1.1.0100109099192</v>
      </c>
      <c r="C570" s="65" t="s">
        <v>3368</v>
      </c>
      <c r="D570" s="65" t="s">
        <v>2383</v>
      </c>
      <c r="E570" s="65" t="s">
        <v>977</v>
      </c>
      <c r="F570" s="65" t="s">
        <v>78</v>
      </c>
      <c r="G570" s="65" t="str">
        <f>_xlfn.XLOOKUP(TJUL22[[#This Row],[CODIGO]],Tabla5[codigo],Tabla5[Lugar Funciones])</f>
        <v>VICEMINISTERIO DE CREATIVIDAD Y FORMACION ARTISTICA</v>
      </c>
      <c r="H570" s="65" t="str">
        <f>_xlfn.XLOOKUP(TJUL22[[#This Row],[CODIGO]],Tabla5[codigo],Tabla5[SEGÚN JULIO],_xlfn.XLOOKUP(TJUL22[[#This Row],[cargo]],Tabla19[CARGO],Tabla19[CATEGORIA]))</f>
        <v>FIJO</v>
      </c>
      <c r="I570" s="43">
        <v>10000</v>
      </c>
      <c r="J570" s="45">
        <v>1411.35</v>
      </c>
      <c r="K570" s="43">
        <v>304</v>
      </c>
      <c r="L570" s="43">
        <v>287</v>
      </c>
      <c r="M570" s="43">
        <v>7897.65</v>
      </c>
      <c r="N570" s="43">
        <v>100</v>
      </c>
      <c r="O570" s="65" t="str">
        <f>LEFT(_xlfn.XLOOKUP(TJUL22[[#This Row],[CODIGO]],Tabla5[codigo],Tabla5[Genero]),1)</f>
        <v>M</v>
      </c>
      <c r="P570" s="15" t="str">
        <f>_xlfn.XLOOKUP(TJUL22[[#This Row],[nomdepto]],tdepto[DEPTO],tdepto[CODLUG])</f>
        <v>01.83.02</v>
      </c>
    </row>
    <row r="571" spans="1:16" hidden="1">
      <c r="A571" s="65" t="s">
        <v>3417</v>
      </c>
      <c r="B571" s="65" t="str">
        <f t="shared" si="8"/>
        <v>2.1.1.1.0100107068314</v>
      </c>
      <c r="C571" s="65" t="s">
        <v>3368</v>
      </c>
      <c r="D571" s="65" t="s">
        <v>3382</v>
      </c>
      <c r="E571" s="65" t="s">
        <v>3402</v>
      </c>
      <c r="F571" s="65" t="s">
        <v>42</v>
      </c>
      <c r="G571" s="65" t="str">
        <f>_xlfn.XLOOKUP(TJUL22[[#This Row],[CODIGO]],Tabla5[codigo],Tabla5[Lugar Funciones])</f>
        <v>VICEMINISTERIO DE CREATIVIDAD Y FORMACION ARTISTICA</v>
      </c>
      <c r="H571" s="65" t="str">
        <f>_xlfn.XLOOKUP(TJUL22[[#This Row],[CODIGO]],Tabla5[codigo],Tabla5[SEGÚN JULIO],_xlfn.XLOOKUP(TJUL22[[#This Row],[cargo]],Tabla19[CARGO],Tabla19[CATEGORIA]))</f>
        <v>FIJO</v>
      </c>
      <c r="I571" s="43">
        <v>10000</v>
      </c>
      <c r="J571" s="46">
        <v>0</v>
      </c>
      <c r="K571" s="43">
        <v>304</v>
      </c>
      <c r="L571" s="43">
        <v>287</v>
      </c>
      <c r="M571" s="43">
        <v>25</v>
      </c>
      <c r="N571" s="43">
        <v>9384</v>
      </c>
      <c r="O571" s="65" t="str">
        <f>LEFT(_xlfn.XLOOKUP(TJUL22[[#This Row],[CODIGO]],Tabla5[codigo],Tabla5[Genero]),1)</f>
        <v>M</v>
      </c>
      <c r="P571" s="15" t="str">
        <f>_xlfn.XLOOKUP(TJUL22[[#This Row],[nomdepto]],tdepto[DEPTO],tdepto[CODLUG])</f>
        <v>01.83.02</v>
      </c>
    </row>
    <row r="572" spans="1:16" hidden="1">
      <c r="A572" s="65" t="s">
        <v>3417</v>
      </c>
      <c r="B572" s="65" t="str">
        <f t="shared" si="8"/>
        <v>2.1.1.1.0140224771754</v>
      </c>
      <c r="C572" s="65" t="s">
        <v>3368</v>
      </c>
      <c r="D572" s="65" t="s">
        <v>2402</v>
      </c>
      <c r="E572" s="65" t="s">
        <v>2152</v>
      </c>
      <c r="F572" s="65" t="s">
        <v>8</v>
      </c>
      <c r="G572" s="65" t="str">
        <f>_xlfn.XLOOKUP(TJUL22[[#This Row],[CODIGO]],Tabla5[codigo],Tabla5[Lugar Funciones])</f>
        <v>VICEMINISTERIO DE CREATIVIDAD Y FORMACION ARTISTICA</v>
      </c>
      <c r="H572" s="65" t="str">
        <f>_xlfn.XLOOKUP(TJUL22[[#This Row],[CODIGO]],Tabla5[codigo],Tabla5[SEGÚN JULIO],_xlfn.XLOOKUP(TJUL22[[#This Row],[cargo]],Tabla19[CARGO],Tabla19[CATEGORIA]))</f>
        <v>ESTATUTO SIMPLIFICADO</v>
      </c>
      <c r="I572" s="43">
        <v>10000</v>
      </c>
      <c r="J572" s="46">
        <v>0</v>
      </c>
      <c r="K572" s="43">
        <v>304</v>
      </c>
      <c r="L572" s="43">
        <v>287</v>
      </c>
      <c r="M572" s="43">
        <v>25</v>
      </c>
      <c r="N572" s="43">
        <v>9384</v>
      </c>
      <c r="O572" s="65" t="str">
        <f>LEFT(_xlfn.XLOOKUP(TJUL22[[#This Row],[CODIGO]],Tabla5[codigo],Tabla5[Genero]),1)</f>
        <v>F</v>
      </c>
      <c r="P572" s="15" t="str">
        <f>_xlfn.XLOOKUP(TJUL22[[#This Row],[nomdepto]],tdepto[DEPTO],tdepto[CODLUG])</f>
        <v>01.83.02</v>
      </c>
    </row>
    <row r="573" spans="1:16" hidden="1">
      <c r="A573" s="65" t="s">
        <v>3417</v>
      </c>
      <c r="B573" s="65" t="str">
        <f t="shared" si="8"/>
        <v>2.1.1.1.0102300769656</v>
      </c>
      <c r="C573" s="65" t="s">
        <v>3368</v>
      </c>
      <c r="D573" s="65" t="s">
        <v>2408</v>
      </c>
      <c r="E573" s="65" t="s">
        <v>983</v>
      </c>
      <c r="F573" s="65" t="s">
        <v>973</v>
      </c>
      <c r="G573" s="65" t="str">
        <f>_xlfn.XLOOKUP(TJUL22[[#This Row],[CODIGO]],Tabla5[codigo],Tabla5[Lugar Funciones])</f>
        <v>VICEMINISTERIO DE CREATIVIDAD Y FORMACION ARTISTICA</v>
      </c>
      <c r="H573" s="65" t="str">
        <f>_xlfn.XLOOKUP(TJUL22[[#This Row],[CODIGO]],Tabla5[codigo],Tabla5[SEGÚN JULIO],_xlfn.XLOOKUP(TJUL22[[#This Row],[cargo]],Tabla19[CARGO],Tabla19[CATEGORIA]))</f>
        <v>FIJO</v>
      </c>
      <c r="I573" s="43">
        <v>10000</v>
      </c>
      <c r="J573" s="44">
        <v>0</v>
      </c>
      <c r="K573" s="43">
        <v>304</v>
      </c>
      <c r="L573" s="43">
        <v>287</v>
      </c>
      <c r="M573" s="43">
        <v>25</v>
      </c>
      <c r="N573" s="43">
        <v>9384</v>
      </c>
      <c r="O573" s="65" t="str">
        <f>LEFT(_xlfn.XLOOKUP(TJUL22[[#This Row],[CODIGO]],Tabla5[codigo],Tabla5[Genero]),1)</f>
        <v>M</v>
      </c>
      <c r="P573" s="15" t="str">
        <f>_xlfn.XLOOKUP(TJUL22[[#This Row],[nomdepto]],tdepto[DEPTO],tdepto[CODLUG])</f>
        <v>01.83.02</v>
      </c>
    </row>
    <row r="574" spans="1:16" hidden="1">
      <c r="A574" s="65" t="s">
        <v>3417</v>
      </c>
      <c r="B574" s="65" t="str">
        <f t="shared" si="8"/>
        <v>2.1.1.1.0109300640506</v>
      </c>
      <c r="C574" s="65" t="s">
        <v>3368</v>
      </c>
      <c r="D574" s="65" t="s">
        <v>2431</v>
      </c>
      <c r="E574" s="65" t="s">
        <v>984</v>
      </c>
      <c r="F574" s="65" t="s">
        <v>114</v>
      </c>
      <c r="G574" s="65" t="str">
        <f>_xlfn.XLOOKUP(TJUL22[[#This Row],[CODIGO]],Tabla5[codigo],Tabla5[Lugar Funciones])</f>
        <v>VICEMINISTERIO DE CREATIVIDAD Y FORMACION ARTISTICA</v>
      </c>
      <c r="H574" s="65" t="str">
        <f>_xlfn.XLOOKUP(TJUL22[[#This Row],[CODIGO]],Tabla5[codigo],Tabla5[SEGÚN JULIO],_xlfn.XLOOKUP(TJUL22[[#This Row],[cargo]],Tabla19[CARGO],Tabla19[CATEGORIA]))</f>
        <v>FIJO</v>
      </c>
      <c r="I574" s="43">
        <v>10000</v>
      </c>
      <c r="J574" s="46">
        <v>0</v>
      </c>
      <c r="K574" s="43">
        <v>304</v>
      </c>
      <c r="L574" s="43">
        <v>287</v>
      </c>
      <c r="M574" s="43">
        <v>25</v>
      </c>
      <c r="N574" s="43">
        <v>9384</v>
      </c>
      <c r="O574" s="65" t="str">
        <f>LEFT(_xlfn.XLOOKUP(TJUL22[[#This Row],[CODIGO]],Tabla5[codigo],Tabla5[Genero]),1)</f>
        <v>M</v>
      </c>
      <c r="P574" s="15" t="str">
        <f>_xlfn.XLOOKUP(TJUL22[[#This Row],[nomdepto]],tdepto[DEPTO],tdepto[CODLUG])</f>
        <v>01.83.02</v>
      </c>
    </row>
    <row r="575" spans="1:16" hidden="1">
      <c r="A575" s="65" t="s">
        <v>3417</v>
      </c>
      <c r="B575" s="65" t="str">
        <f t="shared" si="8"/>
        <v>2.1.1.1.0100106833973</v>
      </c>
      <c r="C575" s="65" t="s">
        <v>3368</v>
      </c>
      <c r="D575" s="65" t="s">
        <v>2436</v>
      </c>
      <c r="E575" s="65" t="s">
        <v>985</v>
      </c>
      <c r="F575" s="65" t="s">
        <v>78</v>
      </c>
      <c r="G575" s="65" t="str">
        <f>_xlfn.XLOOKUP(TJUL22[[#This Row],[CODIGO]],Tabla5[codigo],Tabla5[Lugar Funciones])</f>
        <v>VICEMINISTERIO DE CREATIVIDAD Y FORMACION ARTISTICA</v>
      </c>
      <c r="H575" s="65" t="str">
        <f>_xlfn.XLOOKUP(TJUL22[[#This Row],[CODIGO]],Tabla5[codigo],Tabla5[SEGÚN JULIO],_xlfn.XLOOKUP(TJUL22[[#This Row],[cargo]],Tabla19[CARGO],Tabla19[CATEGORIA]))</f>
        <v>FIJO</v>
      </c>
      <c r="I575" s="43">
        <v>10000</v>
      </c>
      <c r="J575" s="46">
        <v>0</v>
      </c>
      <c r="K575" s="43">
        <v>304</v>
      </c>
      <c r="L575" s="43">
        <v>287</v>
      </c>
      <c r="M575" s="43">
        <v>25</v>
      </c>
      <c r="N575" s="43">
        <v>9384</v>
      </c>
      <c r="O575" s="65" t="str">
        <f>LEFT(_xlfn.XLOOKUP(TJUL22[[#This Row],[CODIGO]],Tabla5[codigo],Tabla5[Genero]),1)</f>
        <v>F</v>
      </c>
      <c r="P575" s="15" t="str">
        <f>_xlfn.XLOOKUP(TJUL22[[#This Row],[nomdepto]],tdepto[DEPTO],tdepto[CODLUG])</f>
        <v>01.83.02</v>
      </c>
    </row>
    <row r="576" spans="1:16" hidden="1">
      <c r="A576" s="65" t="s">
        <v>3417</v>
      </c>
      <c r="B576" s="65" t="str">
        <f t="shared" si="8"/>
        <v>2.1.1.1.0101800199265</v>
      </c>
      <c r="C576" s="65" t="s">
        <v>3368</v>
      </c>
      <c r="D576" s="65" t="s">
        <v>2460</v>
      </c>
      <c r="E576" s="65" t="s">
        <v>2021</v>
      </c>
      <c r="F576" s="65" t="s">
        <v>27</v>
      </c>
      <c r="G576" s="65" t="str">
        <f>_xlfn.XLOOKUP(TJUL22[[#This Row],[CODIGO]],Tabla5[codigo],Tabla5[Lugar Funciones])</f>
        <v>VICEMINISTERIO DE CREATIVIDAD Y FORMACION ARTISTICA</v>
      </c>
      <c r="H576" s="65" t="str">
        <f>_xlfn.XLOOKUP(TJUL22[[#This Row],[CODIGO]],Tabla5[codigo],Tabla5[SEGÚN JULIO],_xlfn.XLOOKUP(TJUL22[[#This Row],[cargo]],Tabla19[CARGO],Tabla19[CATEGORIA]))</f>
        <v>ESTATUTO SIMPLIFICADO</v>
      </c>
      <c r="I576" s="43">
        <v>10000</v>
      </c>
      <c r="J576" s="46">
        <v>0</v>
      </c>
      <c r="K576" s="43">
        <v>304</v>
      </c>
      <c r="L576" s="43">
        <v>287</v>
      </c>
      <c r="M576" s="43">
        <v>25</v>
      </c>
      <c r="N576" s="43">
        <v>9384</v>
      </c>
      <c r="O576" s="65" t="str">
        <f>LEFT(_xlfn.XLOOKUP(TJUL22[[#This Row],[CODIGO]],Tabla5[codigo],Tabla5[Genero]),1)</f>
        <v>M</v>
      </c>
      <c r="P576" s="15" t="str">
        <f>_xlfn.XLOOKUP(TJUL22[[#This Row],[nomdepto]],tdepto[DEPTO],tdepto[CODLUG])</f>
        <v>01.83.02</v>
      </c>
    </row>
    <row r="577" spans="1:16" hidden="1">
      <c r="A577" s="65" t="s">
        <v>3417</v>
      </c>
      <c r="B577" s="65" t="str">
        <f t="shared" si="8"/>
        <v>2.1.1.1.0100104823786</v>
      </c>
      <c r="C577" s="65" t="s">
        <v>3368</v>
      </c>
      <c r="D577" s="65" t="s">
        <v>2476</v>
      </c>
      <c r="E577" s="65" t="s">
        <v>990</v>
      </c>
      <c r="F577" s="65" t="s">
        <v>78</v>
      </c>
      <c r="G577" s="65" t="str">
        <f>_xlfn.XLOOKUP(TJUL22[[#This Row],[CODIGO]],Tabla5[codigo],Tabla5[Lugar Funciones])</f>
        <v>VICEMINISTERIO DE CREATIVIDAD Y FORMACION ARTISTICA</v>
      </c>
      <c r="H577" s="65" t="str">
        <f>_xlfn.XLOOKUP(TJUL22[[#This Row],[CODIGO]],Tabla5[codigo],Tabla5[SEGÚN JULIO],_xlfn.XLOOKUP(TJUL22[[#This Row],[cargo]],Tabla19[CARGO],Tabla19[CATEGORIA]))</f>
        <v>FIJO</v>
      </c>
      <c r="I577" s="43">
        <v>10000</v>
      </c>
      <c r="J577" s="46">
        <v>0</v>
      </c>
      <c r="K577" s="43">
        <v>304</v>
      </c>
      <c r="L577" s="43">
        <v>287</v>
      </c>
      <c r="M577" s="43">
        <v>25</v>
      </c>
      <c r="N577" s="43">
        <v>9384</v>
      </c>
      <c r="O577" s="65" t="str">
        <f>LEFT(_xlfn.XLOOKUP(TJUL22[[#This Row],[CODIGO]],Tabla5[codigo],Tabla5[Genero]),1)</f>
        <v>F</v>
      </c>
      <c r="P577" s="15" t="str">
        <f>_xlfn.XLOOKUP(TJUL22[[#This Row],[nomdepto]],tdepto[DEPTO],tdepto[CODLUG])</f>
        <v>01.83.02</v>
      </c>
    </row>
    <row r="578" spans="1:16">
      <c r="A578" s="65" t="s">
        <v>3451</v>
      </c>
      <c r="B578" s="65" t="str">
        <f t="shared" si="8"/>
        <v>2.1.1.2.0840212685727</v>
      </c>
      <c r="C578" s="65" t="s">
        <v>3367</v>
      </c>
      <c r="D578" s="65" t="s">
        <v>3117</v>
      </c>
      <c r="E578" s="65" t="s">
        <v>1707</v>
      </c>
      <c r="F578" s="65" t="s">
        <v>113</v>
      </c>
      <c r="G578" s="65" t="str">
        <f>_xlfn.XLOOKUP(TJUL22[[#This Row],[CODIGO]],Tabla5[codigo],Tabla5[Lugar Funciones])</f>
        <v>VICEMINISTERIO DE CREATIVIDAD Y FORMACION ARTISTICA</v>
      </c>
      <c r="H578" s="65" t="str">
        <f>_xlfn.XLOOKUP(TJUL22[[#This Row],[CODIGO]],Tabla5[codigo],Tabla5[SEGÚN JULIO],_xlfn.XLOOKUP(TJUL22[[#This Row],[cargo]],Tabla19[CARGO],Tabla19[CATEGORIA]))</f>
        <v>EMPLEADOS TEMPORALES</v>
      </c>
      <c r="I578" s="43">
        <v>10000</v>
      </c>
      <c r="J578" s="46">
        <v>0</v>
      </c>
      <c r="K578" s="43">
        <v>304</v>
      </c>
      <c r="L578" s="43">
        <v>287</v>
      </c>
      <c r="M578" s="43">
        <v>25</v>
      </c>
      <c r="N578" s="43">
        <v>9384</v>
      </c>
      <c r="O578" s="65" t="str">
        <f>LEFT(_xlfn.XLOOKUP(TJUL22[[#This Row],[CODIGO]],Tabla5[codigo],Tabla5[Genero]),1)</f>
        <v>M</v>
      </c>
      <c r="P578" s="15" t="str">
        <f>_xlfn.XLOOKUP(TJUL22[[#This Row],[nomdepto]],tdepto[DEPTO],tdepto[CODLUG])</f>
        <v>01.83.02</v>
      </c>
    </row>
    <row r="579" spans="1:16" hidden="1">
      <c r="A579" s="65" t="s">
        <v>3417</v>
      </c>
      <c r="B579" s="65" t="str">
        <f t="shared" si="8"/>
        <v>2.1.1.1.0101800686691</v>
      </c>
      <c r="C579" s="65" t="s">
        <v>3368</v>
      </c>
      <c r="D579" s="65" t="s">
        <v>2221</v>
      </c>
      <c r="E579" s="65" t="s">
        <v>1855</v>
      </c>
      <c r="F579" s="65" t="s">
        <v>10</v>
      </c>
      <c r="G579" s="65" t="str">
        <f>_xlfn.XLOOKUP(TJUL22[[#This Row],[CODIGO]],Tabla5[codigo],Tabla5[Lugar Funciones])</f>
        <v>VICEMINISTERIO DE CREATIVIDAD Y FORMACION ARTISTICA</v>
      </c>
      <c r="H579" s="65" t="str">
        <f>_xlfn.XLOOKUP(TJUL22[[#This Row],[CODIGO]],Tabla5[codigo],Tabla5[SEGÚN JULIO],_xlfn.XLOOKUP(TJUL22[[#This Row],[cargo]],Tabla19[CARGO],Tabla19[CATEGORIA]))</f>
        <v>ESTATUTO SIMPLIFICADO</v>
      </c>
      <c r="I579" s="43">
        <v>6666.67</v>
      </c>
      <c r="J579" s="46">
        <v>0</v>
      </c>
      <c r="K579" s="43">
        <v>202.67</v>
      </c>
      <c r="L579" s="43">
        <v>191.33</v>
      </c>
      <c r="M579" s="43">
        <v>25</v>
      </c>
      <c r="N579" s="43">
        <v>6247.67</v>
      </c>
      <c r="O579" s="65" t="str">
        <f>LEFT(_xlfn.XLOOKUP(TJUL22[[#This Row],[CODIGO]],Tabla5[codigo],Tabla5[Genero]),1)</f>
        <v>F</v>
      </c>
      <c r="P579" s="15" t="str">
        <f>_xlfn.XLOOKUP(TJUL22[[#This Row],[nomdepto]],tdepto[DEPTO],tdepto[CODLUG])</f>
        <v>01.83.02</v>
      </c>
    </row>
    <row r="580" spans="1:16">
      <c r="A580" s="65" t="s">
        <v>3451</v>
      </c>
      <c r="B580" s="65" t="str">
        <f t="shared" ref="B580:B643" si="9">C580&amp;D580</f>
        <v>2.1.1.2.0804700890074</v>
      </c>
      <c r="C580" s="65" t="s">
        <v>3367</v>
      </c>
      <c r="D580" s="65" t="s">
        <v>1437</v>
      </c>
      <c r="E580" s="65" t="s">
        <v>720</v>
      </c>
      <c r="F580" s="65" t="s">
        <v>10</v>
      </c>
      <c r="G580" s="65" t="str">
        <f>_xlfn.XLOOKUP(TJUL22[[#This Row],[CODIGO]],Tabla5[codigo],Tabla5[Lugar Funciones])</f>
        <v>VICEMINISTERIO DE CREATIVIDAD Y FORMACION ARTISTICA</v>
      </c>
      <c r="H580" s="65" t="str">
        <f>_xlfn.XLOOKUP(TJUL22[[#This Row],[CODIGO]],Tabla5[codigo],Tabla5[SEGÚN JULIO],_xlfn.XLOOKUP(TJUL22[[#This Row],[cargo]],Tabla19[CARGO],Tabla19[CATEGORIA]))</f>
        <v>CARRERA ADMINISTRATIVA</v>
      </c>
      <c r="I580" s="43">
        <v>5000</v>
      </c>
      <c r="J580" s="46">
        <v>0</v>
      </c>
      <c r="K580" s="43">
        <v>152</v>
      </c>
      <c r="L580" s="43">
        <v>143.5</v>
      </c>
      <c r="M580" s="43">
        <v>25</v>
      </c>
      <c r="N580" s="43">
        <v>4679.5</v>
      </c>
      <c r="O580" s="65" t="str">
        <f>LEFT(_xlfn.XLOOKUP(TJUL22[[#This Row],[CODIGO]],Tabla5[codigo],Tabla5[Genero]),1)</f>
        <v>F</v>
      </c>
      <c r="P580" s="15" t="str">
        <f>_xlfn.XLOOKUP(TJUL22[[#This Row],[nomdepto]],tdepto[DEPTO],tdepto[CODLUG])</f>
        <v>01.83.02</v>
      </c>
    </row>
    <row r="581" spans="1:16" hidden="1">
      <c r="A581" s="65" t="s">
        <v>3417</v>
      </c>
      <c r="B581" s="65" t="str">
        <f t="shared" si="9"/>
        <v>2.1.1.1.0100115600124</v>
      </c>
      <c r="C581" s="65" t="s">
        <v>3368</v>
      </c>
      <c r="D581" s="65" t="s">
        <v>2370</v>
      </c>
      <c r="E581" s="65" t="s">
        <v>975</v>
      </c>
      <c r="F581" s="65" t="s">
        <v>114</v>
      </c>
      <c r="G581" s="65" t="str">
        <f>_xlfn.XLOOKUP(TJUL22[[#This Row],[CODIGO]],Tabla5[codigo],Tabla5[Lugar Funciones])</f>
        <v>VICEMINISTERIO DE CREATIVIDAD Y FORMACION ARTISTICA</v>
      </c>
      <c r="H581" s="65" t="str">
        <f>_xlfn.XLOOKUP(TJUL22[[#This Row],[CODIGO]],Tabla5[codigo],Tabla5[SEGÚN JULIO],_xlfn.XLOOKUP(TJUL22[[#This Row],[cargo]],Tabla19[CARGO],Tabla19[CATEGORIA]))</f>
        <v>FIJO</v>
      </c>
      <c r="I581" s="43">
        <v>2566.67</v>
      </c>
      <c r="J581" s="46">
        <v>0</v>
      </c>
      <c r="K581" s="43">
        <v>78.03</v>
      </c>
      <c r="L581" s="43">
        <v>73.66</v>
      </c>
      <c r="M581" s="43">
        <v>25</v>
      </c>
      <c r="N581" s="43">
        <v>2389.98</v>
      </c>
      <c r="O581" s="65" t="str">
        <f>LEFT(_xlfn.XLOOKUP(TJUL22[[#This Row],[CODIGO]],Tabla5[codigo],Tabla5[Genero]),1)</f>
        <v>F</v>
      </c>
      <c r="P581" s="15" t="str">
        <f>_xlfn.XLOOKUP(TJUL22[[#This Row],[nomdepto]],tdepto[DEPTO],tdepto[CODLUG])</f>
        <v>01.83.02</v>
      </c>
    </row>
    <row r="582" spans="1:16" hidden="1">
      <c r="A582" s="65" t="s">
        <v>3417</v>
      </c>
      <c r="B582" s="65" t="str">
        <f t="shared" si="9"/>
        <v>2.1.1.1.0100115318941</v>
      </c>
      <c r="C582" s="65" t="s">
        <v>3368</v>
      </c>
      <c r="D582" s="65" t="s">
        <v>2786</v>
      </c>
      <c r="E582" s="65" t="s">
        <v>875</v>
      </c>
      <c r="F582" s="65" t="s">
        <v>404</v>
      </c>
      <c r="G582" s="65" t="str">
        <f>_xlfn.XLOOKUP(TJUL22[[#This Row],[CODIGO]],Tabla5[codigo],Tabla5[Lugar Funciones])</f>
        <v>TEATRO NACIONAL</v>
      </c>
      <c r="H582" s="65" t="str">
        <f>_xlfn.XLOOKUP(TJUL22[[#This Row],[CODIGO]],Tabla5[codigo],Tabla5[SEGÚN JULIO],_xlfn.XLOOKUP(TJUL22[[#This Row],[cargo]],Tabla19[CARGO],Tabla19[CATEGORIA]))</f>
        <v>FIJO</v>
      </c>
      <c r="I582" s="43">
        <v>200000</v>
      </c>
      <c r="J582" s="45">
        <v>35911.919999999998</v>
      </c>
      <c r="K582" s="43">
        <v>4943.8</v>
      </c>
      <c r="L582" s="43">
        <v>5740</v>
      </c>
      <c r="M582" s="43">
        <v>425</v>
      </c>
      <c r="N582" s="43">
        <v>152979.28</v>
      </c>
      <c r="O582" s="65" t="str">
        <f>LEFT(_xlfn.XLOOKUP(TJUL22[[#This Row],[CODIGO]],Tabla5[codigo],Tabla5[Genero]),1)</f>
        <v>M</v>
      </c>
      <c r="P582" s="15" t="str">
        <f>_xlfn.XLOOKUP(TJUL22[[#This Row],[nomdepto]],tdepto[DEPTO],tdepto[CODLUG])</f>
        <v>01.83.02.00.01</v>
      </c>
    </row>
    <row r="583" spans="1:16" hidden="1">
      <c r="A583" s="65" t="s">
        <v>3417</v>
      </c>
      <c r="B583" s="65" t="str">
        <f t="shared" si="9"/>
        <v>2.1.1.1.0100101756237</v>
      </c>
      <c r="C583" s="65" t="s">
        <v>3368</v>
      </c>
      <c r="D583" s="65" t="s">
        <v>2770</v>
      </c>
      <c r="E583" s="65" t="s">
        <v>1249</v>
      </c>
      <c r="F583" s="65" t="s">
        <v>1248</v>
      </c>
      <c r="G583" s="65" t="str">
        <f>_xlfn.XLOOKUP(TJUL22[[#This Row],[CODIGO]],Tabla5[codigo],Tabla5[Lugar Funciones])</f>
        <v>TEATRO NACIONAL</v>
      </c>
      <c r="H583" s="65" t="str">
        <f>_xlfn.XLOOKUP(TJUL22[[#This Row],[CODIGO]],Tabla5[codigo],Tabla5[SEGÚN JULIO],_xlfn.XLOOKUP(TJUL22[[#This Row],[cargo]],Tabla19[CARGO],Tabla19[CATEGORIA]))</f>
        <v>DE LIBRE NOMBRAMIENTO Y REMOCION</v>
      </c>
      <c r="I583" s="43">
        <v>175000</v>
      </c>
      <c r="J583" s="45">
        <v>29841.29</v>
      </c>
      <c r="K583" s="43">
        <v>4943.8</v>
      </c>
      <c r="L583" s="43">
        <v>5022.5</v>
      </c>
      <c r="M583" s="43">
        <v>1024.9999999999964</v>
      </c>
      <c r="N583" s="43">
        <v>134167.41</v>
      </c>
      <c r="O583" s="65" t="str">
        <f>LEFT(_xlfn.XLOOKUP(TJUL22[[#This Row],[CODIGO]],Tabla5[codigo],Tabla5[Genero]),1)</f>
        <v>F</v>
      </c>
      <c r="P583" s="15" t="str">
        <f>_xlfn.XLOOKUP(TJUL22[[#This Row],[nomdepto]],tdepto[DEPTO],tdepto[CODLUG])</f>
        <v>01.83.02.00.01</v>
      </c>
    </row>
    <row r="584" spans="1:16" hidden="1">
      <c r="A584" s="65" t="s">
        <v>3417</v>
      </c>
      <c r="B584" s="65" t="str">
        <f t="shared" si="9"/>
        <v>2.1.1.1.0100100895937</v>
      </c>
      <c r="C584" s="65" t="s">
        <v>3368</v>
      </c>
      <c r="D584" s="65" t="s">
        <v>2803</v>
      </c>
      <c r="E584" s="65" t="s">
        <v>1244</v>
      </c>
      <c r="F584" s="65" t="s">
        <v>127</v>
      </c>
      <c r="G584" s="65" t="str">
        <f>_xlfn.XLOOKUP(TJUL22[[#This Row],[CODIGO]],Tabla5[codigo],Tabla5[Lugar Funciones])</f>
        <v>TEATRO NACIONAL</v>
      </c>
      <c r="H584" s="65" t="str">
        <f>_xlfn.XLOOKUP(TJUL22[[#This Row],[CODIGO]],Tabla5[codigo],Tabla5[SEGÚN JULIO],_xlfn.XLOOKUP(TJUL22[[#This Row],[cargo]],Tabla19[CARGO],Tabla19[CATEGORIA]))</f>
        <v>DE LIBRE NOMBRAMIENTO Y REMOCION</v>
      </c>
      <c r="I584" s="43">
        <v>175000</v>
      </c>
      <c r="J584" s="45">
        <v>29841.29</v>
      </c>
      <c r="K584" s="43">
        <v>4943.8</v>
      </c>
      <c r="L584" s="43">
        <v>5022.5</v>
      </c>
      <c r="M584" s="43">
        <v>424.99999999999636</v>
      </c>
      <c r="N584" s="43">
        <v>134767.41</v>
      </c>
      <c r="O584" s="65" t="str">
        <f>LEFT(_xlfn.XLOOKUP(TJUL22[[#This Row],[CODIGO]],Tabla5[codigo],Tabla5[Genero]),1)</f>
        <v>M</v>
      </c>
      <c r="P584" s="15" t="str">
        <f>_xlfn.XLOOKUP(TJUL22[[#This Row],[nomdepto]],tdepto[DEPTO],tdepto[CODLUG])</f>
        <v>01.83.02.00.01</v>
      </c>
    </row>
    <row r="585" spans="1:16" hidden="1">
      <c r="A585" s="65" t="s">
        <v>3417</v>
      </c>
      <c r="B585" s="65" t="str">
        <f t="shared" si="9"/>
        <v>2.1.1.1.0100100996420</v>
      </c>
      <c r="C585" s="65" t="s">
        <v>3368</v>
      </c>
      <c r="D585" s="65" t="s">
        <v>1574</v>
      </c>
      <c r="E585" s="65" t="s">
        <v>870</v>
      </c>
      <c r="F585" s="65" t="s">
        <v>871</v>
      </c>
      <c r="G585" s="65" t="str">
        <f>_xlfn.XLOOKUP(TJUL22[[#This Row],[CODIGO]],Tabla5[codigo],Tabla5[Lugar Funciones])</f>
        <v>TEATRO NACIONAL</v>
      </c>
      <c r="H585" s="65" t="str">
        <f>_xlfn.XLOOKUP(TJUL22[[#This Row],[CODIGO]],Tabla5[codigo],Tabla5[SEGÚN JULIO],_xlfn.XLOOKUP(TJUL22[[#This Row],[cargo]],Tabla19[CARGO],Tabla19[CATEGORIA]))</f>
        <v>CARRERA ADMINISTRATIVA</v>
      </c>
      <c r="I585" s="43">
        <v>110000</v>
      </c>
      <c r="J585" s="45">
        <v>14457.62</v>
      </c>
      <c r="K585" s="43">
        <v>3344</v>
      </c>
      <c r="L585" s="43">
        <v>3157</v>
      </c>
      <c r="M585" s="43">
        <v>674.99999999999818</v>
      </c>
      <c r="N585" s="43">
        <v>88366.38</v>
      </c>
      <c r="O585" s="65" t="str">
        <f>LEFT(_xlfn.XLOOKUP(TJUL22[[#This Row],[CODIGO]],Tabla5[codigo],Tabla5[Genero]),1)</f>
        <v>F</v>
      </c>
      <c r="P585" s="15" t="str">
        <f>_xlfn.XLOOKUP(TJUL22[[#This Row],[nomdepto]],tdepto[DEPTO],tdepto[CODLUG])</f>
        <v>01.83.02.00.01</v>
      </c>
    </row>
    <row r="586" spans="1:16" hidden="1">
      <c r="A586" s="65" t="s">
        <v>3417</v>
      </c>
      <c r="B586" s="65" t="str">
        <f t="shared" si="9"/>
        <v>2.1.1.1.0100100581263</v>
      </c>
      <c r="C586" s="65" t="s">
        <v>3368</v>
      </c>
      <c r="D586" s="65" t="s">
        <v>1572</v>
      </c>
      <c r="E586" s="65" t="s">
        <v>866</v>
      </c>
      <c r="F586" s="65" t="s">
        <v>1311</v>
      </c>
      <c r="G586" s="65" t="str">
        <f>_xlfn.XLOOKUP(TJUL22[[#This Row],[CODIGO]],Tabla5[codigo],Tabla5[Lugar Funciones])</f>
        <v>TEATRO NACIONAL</v>
      </c>
      <c r="H586" s="65" t="str">
        <f>_xlfn.XLOOKUP(TJUL22[[#This Row],[CODIGO]],Tabla5[codigo],Tabla5[SEGÚN JULIO],_xlfn.XLOOKUP(TJUL22[[#This Row],[cargo]],Tabla19[CARGO],Tabla19[CATEGORIA]))</f>
        <v>CARRERA ADMINISTRATIVA</v>
      </c>
      <c r="I586" s="43">
        <v>90000</v>
      </c>
      <c r="J586" s="45">
        <v>9753.1200000000008</v>
      </c>
      <c r="K586" s="43">
        <v>2736</v>
      </c>
      <c r="L586" s="43">
        <v>2583</v>
      </c>
      <c r="M586" s="43">
        <v>2866.9999999999982</v>
      </c>
      <c r="N586" s="43">
        <v>72060.88</v>
      </c>
      <c r="O586" s="65" t="str">
        <f>LEFT(_xlfn.XLOOKUP(TJUL22[[#This Row],[CODIGO]],Tabla5[codigo],Tabla5[Genero]),1)</f>
        <v>F</v>
      </c>
      <c r="P586" s="15" t="str">
        <f>_xlfn.XLOOKUP(TJUL22[[#This Row],[nomdepto]],tdepto[DEPTO],tdepto[CODLUG])</f>
        <v>01.83.02.00.01</v>
      </c>
    </row>
    <row r="587" spans="1:16" hidden="1">
      <c r="A587" s="65" t="s">
        <v>3417</v>
      </c>
      <c r="B587" s="65" t="str">
        <f t="shared" si="9"/>
        <v>2.1.1.1.0100109215871</v>
      </c>
      <c r="C587" s="65" t="s">
        <v>3368</v>
      </c>
      <c r="D587" s="65" t="s">
        <v>1629</v>
      </c>
      <c r="E587" s="65" t="s">
        <v>942</v>
      </c>
      <c r="F587" s="65" t="s">
        <v>943</v>
      </c>
      <c r="G587" s="65" t="str">
        <f>_xlfn.XLOOKUP(TJUL22[[#This Row],[CODIGO]],Tabla5[codigo],Tabla5[Lugar Funciones])</f>
        <v>TEATRO NACIONAL</v>
      </c>
      <c r="H587" s="65" t="str">
        <f>_xlfn.XLOOKUP(TJUL22[[#This Row],[CODIGO]],Tabla5[codigo],Tabla5[SEGÚN JULIO],_xlfn.XLOOKUP(TJUL22[[#This Row],[cargo]],Tabla19[CARGO],Tabla19[CATEGORIA]))</f>
        <v>CARRERA ADMINISTRATIVA</v>
      </c>
      <c r="I587" s="43">
        <v>90000</v>
      </c>
      <c r="J587" s="45">
        <v>9753.1200000000008</v>
      </c>
      <c r="K587" s="43">
        <v>2736</v>
      </c>
      <c r="L587" s="43">
        <v>2583</v>
      </c>
      <c r="M587" s="43">
        <v>2816.9999999999982</v>
      </c>
      <c r="N587" s="43">
        <v>72110.880000000005</v>
      </c>
      <c r="O587" s="65" t="str">
        <f>LEFT(_xlfn.XLOOKUP(TJUL22[[#This Row],[CODIGO]],Tabla5[codigo],Tabla5[Genero]),1)</f>
        <v>F</v>
      </c>
      <c r="P587" s="15" t="str">
        <f>_xlfn.XLOOKUP(TJUL22[[#This Row],[nomdepto]],tdepto[DEPTO],tdepto[CODLUG])</f>
        <v>01.83.02.00.01</v>
      </c>
    </row>
    <row r="588" spans="1:16">
      <c r="A588" s="65" t="s">
        <v>3451</v>
      </c>
      <c r="B588" s="65" t="str">
        <f t="shared" si="9"/>
        <v>2.1.1.2.0800104862065</v>
      </c>
      <c r="C588" s="65" t="s">
        <v>3367</v>
      </c>
      <c r="D588" s="65" t="s">
        <v>3103</v>
      </c>
      <c r="E588" s="65" t="s">
        <v>1336</v>
      </c>
      <c r="F588" s="65" t="s">
        <v>1337</v>
      </c>
      <c r="G588" s="65" t="str">
        <f>_xlfn.XLOOKUP(TJUL22[[#This Row],[CODIGO]],Tabla5[codigo],Tabla5[Lugar Funciones])</f>
        <v>TEATRO NACIONAL</v>
      </c>
      <c r="H588" s="65" t="str">
        <f>_xlfn.XLOOKUP(TJUL22[[#This Row],[CODIGO]],Tabla5[codigo],Tabla5[SEGÚN JULIO],_xlfn.XLOOKUP(TJUL22[[#This Row],[cargo]],Tabla19[CARGO],Tabla19[CATEGORIA]))</f>
        <v>EMPLEADOS TEMPORALES</v>
      </c>
      <c r="I588" s="43">
        <v>80000</v>
      </c>
      <c r="J588" s="45">
        <v>7400.87</v>
      </c>
      <c r="K588" s="43">
        <v>2432</v>
      </c>
      <c r="L588" s="43">
        <v>2296</v>
      </c>
      <c r="M588" s="43">
        <v>25.000000000000909</v>
      </c>
      <c r="N588" s="43">
        <v>67846.13</v>
      </c>
      <c r="O588" s="65" t="str">
        <f>LEFT(_xlfn.XLOOKUP(TJUL22[[#This Row],[CODIGO]],Tabla5[codigo],Tabla5[Genero]),1)</f>
        <v>F</v>
      </c>
      <c r="P588" s="15" t="str">
        <f>_xlfn.XLOOKUP(TJUL22[[#This Row],[nomdepto]],tdepto[DEPTO],tdepto[CODLUG])</f>
        <v>01.83.02.00.01</v>
      </c>
    </row>
    <row r="589" spans="1:16" hidden="1">
      <c r="A589" s="65" t="s">
        <v>3417</v>
      </c>
      <c r="B589" s="65" t="str">
        <f t="shared" si="9"/>
        <v>2.1.1.1.0100111579025</v>
      </c>
      <c r="C589" s="65" t="s">
        <v>3368</v>
      </c>
      <c r="D589" s="65" t="s">
        <v>1573</v>
      </c>
      <c r="E589" s="65" t="s">
        <v>868</v>
      </c>
      <c r="F589" s="65" t="s">
        <v>869</v>
      </c>
      <c r="G589" s="65" t="str">
        <f>_xlfn.XLOOKUP(TJUL22[[#This Row],[CODIGO]],Tabla5[codigo],Tabla5[Lugar Funciones])</f>
        <v>TEATRO NACIONAL</v>
      </c>
      <c r="H589" s="65" t="str">
        <f>_xlfn.XLOOKUP(TJUL22[[#This Row],[CODIGO]],Tabla5[codigo],Tabla5[SEGÚN JULIO],_xlfn.XLOOKUP(TJUL22[[#This Row],[cargo]],Tabla19[CARGO],Tabla19[CATEGORIA]))</f>
        <v>CARRERA ADMINISTRATIVA</v>
      </c>
      <c r="I589" s="43">
        <v>75000</v>
      </c>
      <c r="J589" s="45">
        <v>6039.35</v>
      </c>
      <c r="K589" s="43">
        <v>2280</v>
      </c>
      <c r="L589" s="43">
        <v>2152.5</v>
      </c>
      <c r="M589" s="43">
        <v>8221.1200000000008</v>
      </c>
      <c r="N589" s="43">
        <v>56307.03</v>
      </c>
      <c r="O589" s="65" t="str">
        <f>LEFT(_xlfn.XLOOKUP(TJUL22[[#This Row],[CODIGO]],Tabla5[codigo],Tabla5[Genero]),1)</f>
        <v>M</v>
      </c>
      <c r="P589" s="15" t="str">
        <f>_xlfn.XLOOKUP(TJUL22[[#This Row],[nomdepto]],tdepto[DEPTO],tdepto[CODLUG])</f>
        <v>01.83.02.00.01</v>
      </c>
    </row>
    <row r="590" spans="1:16" hidden="1">
      <c r="A590" s="65" t="s">
        <v>3417</v>
      </c>
      <c r="B590" s="65" t="str">
        <f t="shared" si="9"/>
        <v>2.1.1.1.0100103019600</v>
      </c>
      <c r="C590" s="65" t="s">
        <v>3368</v>
      </c>
      <c r="D590" s="65" t="s">
        <v>1587</v>
      </c>
      <c r="E590" s="65" t="s">
        <v>885</v>
      </c>
      <c r="F590" s="65" t="s">
        <v>886</v>
      </c>
      <c r="G590" s="65" t="str">
        <f>_xlfn.XLOOKUP(TJUL22[[#This Row],[CODIGO]],Tabla5[codigo],Tabla5[Lugar Funciones])</f>
        <v>TEATRO NACIONAL</v>
      </c>
      <c r="H590" s="65" t="str">
        <f>_xlfn.XLOOKUP(TJUL22[[#This Row],[CODIGO]],Tabla5[codigo],Tabla5[SEGÚN JULIO],_xlfn.XLOOKUP(TJUL22[[#This Row],[cargo]],Tabla19[CARGO],Tabla19[CATEGORIA]))</f>
        <v>CARRERA ADMINISTRATIVA</v>
      </c>
      <c r="I590" s="43">
        <v>75000</v>
      </c>
      <c r="J590" s="45">
        <v>14955.94</v>
      </c>
      <c r="K590" s="43">
        <v>2280</v>
      </c>
      <c r="L590" s="43">
        <v>2152.5</v>
      </c>
      <c r="M590" s="43">
        <v>24294.28</v>
      </c>
      <c r="N590" s="43">
        <v>31317.279999999999</v>
      </c>
      <c r="O590" s="65" t="str">
        <f>LEFT(_xlfn.XLOOKUP(TJUL22[[#This Row],[CODIGO]],Tabla5[codigo],Tabla5[Genero]),1)</f>
        <v>M</v>
      </c>
      <c r="P590" s="15" t="str">
        <f>_xlfn.XLOOKUP(TJUL22[[#This Row],[nomdepto]],tdepto[DEPTO],tdepto[CODLUG])</f>
        <v>01.83.02.00.01</v>
      </c>
    </row>
    <row r="591" spans="1:16" hidden="1">
      <c r="A591" s="65" t="s">
        <v>3417</v>
      </c>
      <c r="B591" s="65" t="str">
        <f t="shared" si="9"/>
        <v>2.1.1.1.0100108810128</v>
      </c>
      <c r="C591" s="65" t="s">
        <v>3368</v>
      </c>
      <c r="D591" s="65" t="s">
        <v>2909</v>
      </c>
      <c r="E591" s="65" t="s">
        <v>927</v>
      </c>
      <c r="F591" s="65" t="s">
        <v>588</v>
      </c>
      <c r="G591" s="65" t="str">
        <f>_xlfn.XLOOKUP(TJUL22[[#This Row],[CODIGO]],Tabla5[codigo],Tabla5[Lugar Funciones])</f>
        <v>TEATRO NACIONAL</v>
      </c>
      <c r="H591" s="65" t="str">
        <f>_xlfn.XLOOKUP(TJUL22[[#This Row],[CODIGO]],Tabla5[codigo],Tabla5[SEGÚN JULIO],_xlfn.XLOOKUP(TJUL22[[#This Row],[cargo]],Tabla19[CARGO],Tabla19[CATEGORIA]))</f>
        <v>FIJO</v>
      </c>
      <c r="I591" s="43">
        <v>75000</v>
      </c>
      <c r="J591" s="45">
        <v>6309.38</v>
      </c>
      <c r="K591" s="43">
        <v>2280</v>
      </c>
      <c r="L591" s="43">
        <v>2152.5</v>
      </c>
      <c r="M591" s="43">
        <v>24.999999999999091</v>
      </c>
      <c r="N591" s="43">
        <v>64233.120000000003</v>
      </c>
      <c r="O591" s="65" t="str">
        <f>LEFT(_xlfn.XLOOKUP(TJUL22[[#This Row],[CODIGO]],Tabla5[codigo],Tabla5[Genero]),1)</f>
        <v>F</v>
      </c>
      <c r="P591" s="15" t="str">
        <f>_xlfn.XLOOKUP(TJUL22[[#This Row],[nomdepto]],tdepto[DEPTO],tdepto[CODLUG])</f>
        <v>01.83.02.00.01</v>
      </c>
    </row>
    <row r="592" spans="1:16" hidden="1">
      <c r="A592" s="65" t="s">
        <v>3417</v>
      </c>
      <c r="B592" s="65" t="str">
        <f t="shared" si="9"/>
        <v>2.1.1.1.0100101550051</v>
      </c>
      <c r="C592" s="65" t="s">
        <v>3368</v>
      </c>
      <c r="D592" s="65" t="s">
        <v>1625</v>
      </c>
      <c r="E592" s="65" t="s">
        <v>930</v>
      </c>
      <c r="F592" s="65" t="s">
        <v>931</v>
      </c>
      <c r="G592" s="65" t="str">
        <f>_xlfn.XLOOKUP(TJUL22[[#This Row],[CODIGO]],Tabla5[codigo],Tabla5[Lugar Funciones])</f>
        <v>TEATRO NACIONAL</v>
      </c>
      <c r="H592" s="65" t="str">
        <f>_xlfn.XLOOKUP(TJUL22[[#This Row],[CODIGO]],Tabla5[codigo],Tabla5[SEGÚN JULIO],_xlfn.XLOOKUP(TJUL22[[#This Row],[cargo]],Tabla19[CARGO],Tabla19[CATEGORIA]))</f>
        <v>CARRERA ADMINISTRATIVA</v>
      </c>
      <c r="I592" s="43">
        <v>75000</v>
      </c>
      <c r="J592" s="45">
        <v>5769.33</v>
      </c>
      <c r="K592" s="43">
        <v>2280</v>
      </c>
      <c r="L592" s="43">
        <v>2152.5</v>
      </c>
      <c r="M592" s="43">
        <v>5361.24</v>
      </c>
      <c r="N592" s="43">
        <v>59436.93</v>
      </c>
      <c r="O592" s="65" t="str">
        <f>LEFT(_xlfn.XLOOKUP(TJUL22[[#This Row],[CODIGO]],Tabla5[codigo],Tabla5[Genero]),1)</f>
        <v>M</v>
      </c>
      <c r="P592" s="15" t="str">
        <f>_xlfn.XLOOKUP(TJUL22[[#This Row],[nomdepto]],tdepto[DEPTO],tdepto[CODLUG])</f>
        <v>01.83.02.00.01</v>
      </c>
    </row>
    <row r="593" spans="1:16">
      <c r="A593" s="65" t="s">
        <v>3451</v>
      </c>
      <c r="B593" s="65" t="str">
        <f t="shared" si="9"/>
        <v>2.1.1.2.0800116514092</v>
      </c>
      <c r="C593" s="65" t="s">
        <v>3367</v>
      </c>
      <c r="D593" s="65" t="s">
        <v>3081</v>
      </c>
      <c r="E593" s="65" t="s">
        <v>1098</v>
      </c>
      <c r="F593" s="65" t="s">
        <v>1099</v>
      </c>
      <c r="G593" s="65" t="str">
        <f>_xlfn.XLOOKUP(TJUL22[[#This Row],[CODIGO]],Tabla5[codigo],Tabla5[Lugar Funciones])</f>
        <v>TEATRO NACIONAL</v>
      </c>
      <c r="H593" s="65" t="str">
        <f>_xlfn.XLOOKUP(TJUL22[[#This Row],[CODIGO]],Tabla5[codigo],Tabla5[SEGÚN JULIO],_xlfn.XLOOKUP(TJUL22[[#This Row],[cargo]],Tabla19[CARGO],Tabla19[CATEGORIA]))</f>
        <v>EMPLEADOS TEMPORALES</v>
      </c>
      <c r="I593" s="43">
        <v>75000</v>
      </c>
      <c r="J593" s="45">
        <v>6309.38</v>
      </c>
      <c r="K593" s="43">
        <v>2280</v>
      </c>
      <c r="L593" s="43">
        <v>2152.5</v>
      </c>
      <c r="M593" s="43">
        <v>24.999999999999091</v>
      </c>
      <c r="N593" s="43">
        <v>64233.120000000003</v>
      </c>
      <c r="O593" s="65" t="str">
        <f>LEFT(_xlfn.XLOOKUP(TJUL22[[#This Row],[CODIGO]],Tabla5[codigo],Tabla5[Genero]),1)</f>
        <v>M</v>
      </c>
      <c r="P593" s="15" t="str">
        <f>_xlfn.XLOOKUP(TJUL22[[#This Row],[nomdepto]],tdepto[DEPTO],tdepto[CODLUG])</f>
        <v>01.83.02.00.01</v>
      </c>
    </row>
    <row r="594" spans="1:16" hidden="1">
      <c r="A594" s="65" t="s">
        <v>3417</v>
      </c>
      <c r="B594" s="65" t="str">
        <f t="shared" si="9"/>
        <v>2.1.1.1.0100107789745</v>
      </c>
      <c r="C594" s="65" t="s">
        <v>3368</v>
      </c>
      <c r="D594" s="65" t="s">
        <v>2809</v>
      </c>
      <c r="E594" s="65" t="s">
        <v>289</v>
      </c>
      <c r="F594" s="65" t="s">
        <v>32</v>
      </c>
      <c r="G594" s="65" t="str">
        <f>_xlfn.XLOOKUP(TJUL22[[#This Row],[CODIGO]],Tabla5[codigo],Tabla5[Lugar Funciones])</f>
        <v>TEATRO NACIONAL</v>
      </c>
      <c r="H594" s="65" t="str">
        <f>_xlfn.XLOOKUP(TJUL22[[#This Row],[CODIGO]],Tabla5[codigo],Tabla5[SEGÚN JULIO],_xlfn.XLOOKUP(TJUL22[[#This Row],[cargo]],Tabla19[CARGO],Tabla19[CATEGORIA]))</f>
        <v>FIJO</v>
      </c>
      <c r="I594" s="43">
        <v>70000</v>
      </c>
      <c r="J594" s="43">
        <v>5368.48</v>
      </c>
      <c r="K594" s="43">
        <v>2128</v>
      </c>
      <c r="L594" s="43">
        <v>2009</v>
      </c>
      <c r="M594" s="43">
        <v>75</v>
      </c>
      <c r="N594" s="43">
        <v>60419.519999999997</v>
      </c>
      <c r="O594" s="65" t="str">
        <f>LEFT(_xlfn.XLOOKUP(TJUL22[[#This Row],[CODIGO]],Tabla5[codigo],Tabla5[Genero]),1)</f>
        <v>F</v>
      </c>
      <c r="P594" s="15" t="str">
        <f>_xlfn.XLOOKUP(TJUL22[[#This Row],[nomdepto]],tdepto[DEPTO],tdepto[CODLUG])</f>
        <v>01.83.02.00.01</v>
      </c>
    </row>
    <row r="595" spans="1:16" hidden="1">
      <c r="A595" s="65" t="s">
        <v>3417</v>
      </c>
      <c r="B595" s="65" t="str">
        <f t="shared" si="9"/>
        <v>2.1.1.1.0100101637627</v>
      </c>
      <c r="C595" s="65" t="s">
        <v>3368</v>
      </c>
      <c r="D595" s="65" t="s">
        <v>1627</v>
      </c>
      <c r="E595" s="65" t="s">
        <v>937</v>
      </c>
      <c r="F595" s="65" t="s">
        <v>938</v>
      </c>
      <c r="G595" s="65" t="str">
        <f>_xlfn.XLOOKUP(TJUL22[[#This Row],[CODIGO]],Tabla5[codigo],Tabla5[Lugar Funciones])</f>
        <v>TEATRO NACIONAL</v>
      </c>
      <c r="H595" s="65" t="str">
        <f>_xlfn.XLOOKUP(TJUL22[[#This Row],[CODIGO]],Tabla5[codigo],Tabla5[SEGÚN JULIO],_xlfn.XLOOKUP(TJUL22[[#This Row],[cargo]],Tabla19[CARGO],Tabla19[CATEGORIA]))</f>
        <v>CARRERA ADMINISTRATIVA</v>
      </c>
      <c r="I595" s="43">
        <v>70000</v>
      </c>
      <c r="J595" s="43">
        <v>5368.48</v>
      </c>
      <c r="K595" s="43">
        <v>2128</v>
      </c>
      <c r="L595" s="43">
        <v>2009</v>
      </c>
      <c r="M595" s="43">
        <v>10423.279999999999</v>
      </c>
      <c r="N595" s="43">
        <v>50071.24</v>
      </c>
      <c r="O595" s="65" t="str">
        <f>LEFT(_xlfn.XLOOKUP(TJUL22[[#This Row],[CODIGO]],Tabla5[codigo],Tabla5[Genero]),1)</f>
        <v>M</v>
      </c>
      <c r="P595" s="15" t="str">
        <f>_xlfn.XLOOKUP(TJUL22[[#This Row],[nomdepto]],tdepto[DEPTO],tdepto[CODLUG])</f>
        <v>01.83.02.00.01</v>
      </c>
    </row>
    <row r="596" spans="1:16" hidden="1">
      <c r="A596" s="65" t="s">
        <v>3417</v>
      </c>
      <c r="B596" s="65" t="str">
        <f t="shared" si="9"/>
        <v>2.1.1.1.0100103827887</v>
      </c>
      <c r="C596" s="65" t="s">
        <v>3368</v>
      </c>
      <c r="D596" s="65" t="s">
        <v>1590</v>
      </c>
      <c r="E596" s="65" t="s">
        <v>891</v>
      </c>
      <c r="F596" s="65" t="s">
        <v>892</v>
      </c>
      <c r="G596" s="65" t="str">
        <f>_xlfn.XLOOKUP(TJUL22[[#This Row],[CODIGO]],Tabla5[codigo],Tabla5[Lugar Funciones])</f>
        <v>TEATRO NACIONAL</v>
      </c>
      <c r="H596" s="65" t="str">
        <f>_xlfn.XLOOKUP(TJUL22[[#This Row],[CODIGO]],Tabla5[codigo],Tabla5[SEGÚN JULIO],_xlfn.XLOOKUP(TJUL22[[#This Row],[cargo]],Tabla19[CARGO],Tabla19[CATEGORIA]))</f>
        <v>CARRERA ADMINISTRATIVA</v>
      </c>
      <c r="I596" s="43">
        <v>60000</v>
      </c>
      <c r="J596" s="45">
        <v>3216.65</v>
      </c>
      <c r="K596" s="43">
        <v>1824</v>
      </c>
      <c r="L596" s="43">
        <v>1722</v>
      </c>
      <c r="M596" s="43">
        <v>33323.18</v>
      </c>
      <c r="N596" s="43">
        <v>19914.169999999998</v>
      </c>
      <c r="O596" s="65" t="str">
        <f>LEFT(_xlfn.XLOOKUP(TJUL22[[#This Row],[CODIGO]],Tabla5[codigo],Tabla5[Genero]),1)</f>
        <v>F</v>
      </c>
      <c r="P596" s="15" t="str">
        <f>_xlfn.XLOOKUP(TJUL22[[#This Row],[nomdepto]],tdepto[DEPTO],tdepto[CODLUG])</f>
        <v>01.83.02.00.01</v>
      </c>
    </row>
    <row r="597" spans="1:16" hidden="1">
      <c r="A597" s="65" t="s">
        <v>3417</v>
      </c>
      <c r="B597" s="65" t="str">
        <f t="shared" si="9"/>
        <v>2.1.1.1.0100101066306</v>
      </c>
      <c r="C597" s="65" t="s">
        <v>3368</v>
      </c>
      <c r="D597" s="65" t="s">
        <v>1595</v>
      </c>
      <c r="E597" s="65" t="s">
        <v>908</v>
      </c>
      <c r="F597" s="65" t="s">
        <v>909</v>
      </c>
      <c r="G597" s="65" t="str">
        <f>_xlfn.XLOOKUP(TJUL22[[#This Row],[CODIGO]],Tabla5[codigo],Tabla5[Lugar Funciones])</f>
        <v>TEATRO NACIONAL</v>
      </c>
      <c r="H597" s="65" t="str">
        <f>_xlfn.XLOOKUP(TJUL22[[#This Row],[CODIGO]],Tabla5[codigo],Tabla5[SEGÚN JULIO],_xlfn.XLOOKUP(TJUL22[[#This Row],[cargo]],Tabla19[CARGO],Tabla19[CATEGORIA]))</f>
        <v>CARRERA ADMINISTRATIVA</v>
      </c>
      <c r="I597" s="43">
        <v>60000</v>
      </c>
      <c r="J597" s="45">
        <v>3486.68</v>
      </c>
      <c r="K597" s="43">
        <v>1824</v>
      </c>
      <c r="L597" s="43">
        <v>1722</v>
      </c>
      <c r="M597" s="43">
        <v>375.00000000000045</v>
      </c>
      <c r="N597" s="43">
        <v>52592.32</v>
      </c>
      <c r="O597" s="65" t="str">
        <f>LEFT(_xlfn.XLOOKUP(TJUL22[[#This Row],[CODIGO]],Tabla5[codigo],Tabla5[Genero]),1)</f>
        <v>F</v>
      </c>
      <c r="P597" s="15" t="str">
        <f>_xlfn.XLOOKUP(TJUL22[[#This Row],[nomdepto]],tdepto[DEPTO],tdepto[CODLUG])</f>
        <v>01.83.02.00.01</v>
      </c>
    </row>
    <row r="598" spans="1:16" hidden="1">
      <c r="A598" s="65" t="s">
        <v>3417</v>
      </c>
      <c r="B598" s="65" t="str">
        <f t="shared" si="9"/>
        <v>2.1.1.1.0100108796996</v>
      </c>
      <c r="C598" s="65" t="s">
        <v>3368</v>
      </c>
      <c r="D598" s="65" t="s">
        <v>2793</v>
      </c>
      <c r="E598" s="65" t="s">
        <v>1245</v>
      </c>
      <c r="F598" s="65" t="s">
        <v>32</v>
      </c>
      <c r="G598" s="65" t="str">
        <f>_xlfn.XLOOKUP(TJUL22[[#This Row],[CODIGO]],Tabla5[codigo],Tabla5[Lugar Funciones])</f>
        <v>TEATRO NACIONAL</v>
      </c>
      <c r="H598" s="65" t="str">
        <f>_xlfn.XLOOKUP(TJUL22[[#This Row],[CODIGO]],Tabla5[codigo],Tabla5[SEGÚN JULIO],_xlfn.XLOOKUP(TJUL22[[#This Row],[cargo]],Tabla19[CARGO],Tabla19[CATEGORIA]))</f>
        <v>FIJO</v>
      </c>
      <c r="I598" s="43">
        <v>55000</v>
      </c>
      <c r="J598" s="45">
        <v>2559.6799999999998</v>
      </c>
      <c r="K598" s="43">
        <v>1672</v>
      </c>
      <c r="L598" s="43">
        <v>1578.5</v>
      </c>
      <c r="M598" s="43">
        <v>25.000000000000455</v>
      </c>
      <c r="N598" s="43">
        <v>49164.82</v>
      </c>
      <c r="O598" s="65" t="str">
        <f>LEFT(_xlfn.XLOOKUP(TJUL22[[#This Row],[CODIGO]],Tabla5[codigo],Tabla5[Genero]),1)</f>
        <v>F</v>
      </c>
      <c r="P598" s="15" t="str">
        <f>_xlfn.XLOOKUP(TJUL22[[#This Row],[nomdepto]],tdepto[DEPTO],tdepto[CODLUG])</f>
        <v>01.83.02.00.01</v>
      </c>
    </row>
    <row r="599" spans="1:16" hidden="1">
      <c r="A599" s="65" t="s">
        <v>3417</v>
      </c>
      <c r="B599" s="65" t="str">
        <f t="shared" si="9"/>
        <v>2.1.1.1.0100102808805</v>
      </c>
      <c r="C599" s="65" t="s">
        <v>3368</v>
      </c>
      <c r="D599" s="65" t="s">
        <v>1592</v>
      </c>
      <c r="E599" s="65" t="s">
        <v>897</v>
      </c>
      <c r="F599" s="65" t="s">
        <v>30</v>
      </c>
      <c r="G599" s="65" t="str">
        <f>_xlfn.XLOOKUP(TJUL22[[#This Row],[CODIGO]],Tabla5[codigo],Tabla5[Lugar Funciones])</f>
        <v>TEATRO NACIONAL</v>
      </c>
      <c r="H599" s="65" t="str">
        <f>_xlfn.XLOOKUP(TJUL22[[#This Row],[CODIGO]],Tabla5[codigo],Tabla5[SEGÚN JULIO],_xlfn.XLOOKUP(TJUL22[[#This Row],[cargo]],Tabla19[CARGO],Tabla19[CATEGORIA]))</f>
        <v>CARRERA ADMINISTRATIVA</v>
      </c>
      <c r="I599" s="43">
        <v>55000</v>
      </c>
      <c r="J599" s="45">
        <v>2357.16</v>
      </c>
      <c r="K599" s="43">
        <v>1672</v>
      </c>
      <c r="L599" s="43">
        <v>1578.5</v>
      </c>
      <c r="M599" s="43">
        <v>3121.1200000000008</v>
      </c>
      <c r="N599" s="43">
        <v>46271.22</v>
      </c>
      <c r="O599" s="65" t="str">
        <f>LEFT(_xlfn.XLOOKUP(TJUL22[[#This Row],[CODIGO]],Tabla5[codigo],Tabla5[Genero]),1)</f>
        <v>M</v>
      </c>
      <c r="P599" s="15" t="str">
        <f>_xlfn.XLOOKUP(TJUL22[[#This Row],[nomdepto]],tdepto[DEPTO],tdepto[CODLUG])</f>
        <v>01.83.02.00.01</v>
      </c>
    </row>
    <row r="600" spans="1:16" hidden="1">
      <c r="A600" s="65" t="s">
        <v>3417</v>
      </c>
      <c r="B600" s="65" t="str">
        <f t="shared" si="9"/>
        <v>2.1.1.1.0100106538077</v>
      </c>
      <c r="C600" s="65" t="s">
        <v>3368</v>
      </c>
      <c r="D600" s="65" t="s">
        <v>2854</v>
      </c>
      <c r="E600" s="65" t="s">
        <v>899</v>
      </c>
      <c r="F600" s="65" t="s">
        <v>900</v>
      </c>
      <c r="G600" s="65" t="str">
        <f>_xlfn.XLOOKUP(TJUL22[[#This Row],[CODIGO]],Tabla5[codigo],Tabla5[Lugar Funciones])</f>
        <v>TEATRO NACIONAL</v>
      </c>
      <c r="H600" s="65" t="str">
        <f>_xlfn.XLOOKUP(TJUL22[[#This Row],[CODIGO]],Tabla5[codigo],Tabla5[SEGÚN JULIO],_xlfn.XLOOKUP(TJUL22[[#This Row],[cargo]],Tabla19[CARGO],Tabla19[CATEGORIA]))</f>
        <v>FIJO</v>
      </c>
      <c r="I600" s="43">
        <v>55000</v>
      </c>
      <c r="J600" s="45">
        <v>2559.6799999999998</v>
      </c>
      <c r="K600" s="43">
        <v>1672</v>
      </c>
      <c r="L600" s="43">
        <v>1578.5</v>
      </c>
      <c r="M600" s="43">
        <v>75.000000000000455</v>
      </c>
      <c r="N600" s="43">
        <v>49114.82</v>
      </c>
      <c r="O600" s="65" t="str">
        <f>LEFT(_xlfn.XLOOKUP(TJUL22[[#This Row],[CODIGO]],Tabla5[codigo],Tabla5[Genero]),1)</f>
        <v>F</v>
      </c>
      <c r="P600" s="15" t="str">
        <f>_xlfn.XLOOKUP(TJUL22[[#This Row],[nomdepto]],tdepto[DEPTO],tdepto[CODLUG])</f>
        <v>01.83.02.00.01</v>
      </c>
    </row>
    <row r="601" spans="1:16" hidden="1">
      <c r="A601" s="65" t="s">
        <v>3417</v>
      </c>
      <c r="B601" s="65" t="str">
        <f t="shared" si="9"/>
        <v>2.1.1.1.0100105279012</v>
      </c>
      <c r="C601" s="65" t="s">
        <v>3368</v>
      </c>
      <c r="D601" s="65" t="s">
        <v>1609</v>
      </c>
      <c r="E601" s="65" t="s">
        <v>921</v>
      </c>
      <c r="F601" s="65" t="s">
        <v>922</v>
      </c>
      <c r="G601" s="65" t="str">
        <f>_xlfn.XLOOKUP(TJUL22[[#This Row],[CODIGO]],Tabla5[codigo],Tabla5[Lugar Funciones])</f>
        <v>TEATRO NACIONAL</v>
      </c>
      <c r="H601" s="65" t="str">
        <f>_xlfn.XLOOKUP(TJUL22[[#This Row],[CODIGO]],Tabla5[codigo],Tabla5[SEGÚN JULIO],_xlfn.XLOOKUP(TJUL22[[#This Row],[cargo]],Tabla19[CARGO],Tabla19[CATEGORIA]))</f>
        <v>CARRERA ADMINISTRATIVA</v>
      </c>
      <c r="I601" s="43">
        <v>55000</v>
      </c>
      <c r="J601" s="45">
        <v>2559.6799999999998</v>
      </c>
      <c r="K601" s="43">
        <v>1672</v>
      </c>
      <c r="L601" s="43">
        <v>1578.5</v>
      </c>
      <c r="M601" s="43">
        <v>12142.34</v>
      </c>
      <c r="N601" s="43">
        <v>37047.480000000003</v>
      </c>
      <c r="O601" s="65" t="str">
        <f>LEFT(_xlfn.XLOOKUP(TJUL22[[#This Row],[CODIGO]],Tabla5[codigo],Tabla5[Genero]),1)</f>
        <v>F</v>
      </c>
      <c r="P601" s="15" t="str">
        <f>_xlfn.XLOOKUP(TJUL22[[#This Row],[nomdepto]],tdepto[DEPTO],tdepto[CODLUG])</f>
        <v>01.83.02.00.01</v>
      </c>
    </row>
    <row r="602" spans="1:16" hidden="1">
      <c r="A602" s="65" t="s">
        <v>3417</v>
      </c>
      <c r="B602" s="65" t="str">
        <f t="shared" si="9"/>
        <v>2.1.1.1.0100102490356</v>
      </c>
      <c r="C602" s="65" t="s">
        <v>3368</v>
      </c>
      <c r="D602" s="65" t="s">
        <v>1626</v>
      </c>
      <c r="E602" s="65" t="s">
        <v>934</v>
      </c>
      <c r="F602" s="65" t="s">
        <v>935</v>
      </c>
      <c r="G602" s="65" t="str">
        <f>_xlfn.XLOOKUP(TJUL22[[#This Row],[CODIGO]],Tabla5[codigo],Tabla5[Lugar Funciones])</f>
        <v>TEATRO NACIONAL</v>
      </c>
      <c r="H602" s="65" t="str">
        <f>_xlfn.XLOOKUP(TJUL22[[#This Row],[CODIGO]],Tabla5[codigo],Tabla5[SEGÚN JULIO],_xlfn.XLOOKUP(TJUL22[[#This Row],[cargo]],Tabla19[CARGO],Tabla19[CATEGORIA]))</f>
        <v>CARRERA ADMINISTRATIVA</v>
      </c>
      <c r="I602" s="43">
        <v>55000</v>
      </c>
      <c r="J602" s="45">
        <v>2559.6799999999998</v>
      </c>
      <c r="K602" s="43">
        <v>1672</v>
      </c>
      <c r="L602" s="43">
        <v>1578.5</v>
      </c>
      <c r="M602" s="43">
        <v>18466.689999999999</v>
      </c>
      <c r="N602" s="43">
        <v>30723.13</v>
      </c>
      <c r="O602" s="65" t="str">
        <f>LEFT(_xlfn.XLOOKUP(TJUL22[[#This Row],[CODIGO]],Tabla5[codigo],Tabla5[Genero]),1)</f>
        <v>M</v>
      </c>
      <c r="P602" s="15" t="str">
        <f>_xlfn.XLOOKUP(TJUL22[[#This Row],[nomdepto]],tdepto[DEPTO],tdepto[CODLUG])</f>
        <v>01.83.02.00.01</v>
      </c>
    </row>
    <row r="603" spans="1:16" hidden="1">
      <c r="A603" s="65" t="s">
        <v>3417</v>
      </c>
      <c r="B603" s="65" t="str">
        <f t="shared" si="9"/>
        <v>2.1.1.1.0100111044152</v>
      </c>
      <c r="C603" s="65" t="s">
        <v>3368</v>
      </c>
      <c r="D603" s="65" t="s">
        <v>2930</v>
      </c>
      <c r="E603" s="65" t="s">
        <v>936</v>
      </c>
      <c r="F603" s="65" t="s">
        <v>32</v>
      </c>
      <c r="G603" s="65" t="str">
        <f>_xlfn.XLOOKUP(TJUL22[[#This Row],[CODIGO]],Tabla5[codigo],Tabla5[Lugar Funciones])</f>
        <v>TEATRO NACIONAL</v>
      </c>
      <c r="H603" s="65" t="str">
        <f>_xlfn.XLOOKUP(TJUL22[[#This Row],[CODIGO]],Tabla5[codigo],Tabla5[SEGÚN JULIO],_xlfn.XLOOKUP(TJUL22[[#This Row],[cargo]],Tabla19[CARGO],Tabla19[CATEGORIA]))</f>
        <v>FIJO</v>
      </c>
      <c r="I603" s="43">
        <v>55000</v>
      </c>
      <c r="J603" s="43">
        <v>2559.6799999999998</v>
      </c>
      <c r="K603" s="43">
        <v>1672</v>
      </c>
      <c r="L603" s="43">
        <v>1578.5</v>
      </c>
      <c r="M603" s="43">
        <v>2221.0000000000005</v>
      </c>
      <c r="N603" s="43">
        <v>46968.82</v>
      </c>
      <c r="O603" s="65" t="str">
        <f>LEFT(_xlfn.XLOOKUP(TJUL22[[#This Row],[CODIGO]],Tabla5[codigo],Tabla5[Genero]),1)</f>
        <v>M</v>
      </c>
      <c r="P603" s="15" t="str">
        <f>_xlfn.XLOOKUP(TJUL22[[#This Row],[nomdepto]],tdepto[DEPTO],tdepto[CODLUG])</f>
        <v>01.83.02.00.01</v>
      </c>
    </row>
    <row r="604" spans="1:16" hidden="1">
      <c r="A604" s="65" t="s">
        <v>3417</v>
      </c>
      <c r="B604" s="65" t="str">
        <f t="shared" si="9"/>
        <v>2.1.1.1.0100109593558</v>
      </c>
      <c r="C604" s="65" t="s">
        <v>3368</v>
      </c>
      <c r="D604" s="65" t="s">
        <v>2820</v>
      </c>
      <c r="E604" s="65" t="s">
        <v>887</v>
      </c>
      <c r="F604" s="65" t="s">
        <v>22</v>
      </c>
      <c r="G604" s="65" t="str">
        <f>_xlfn.XLOOKUP(TJUL22[[#This Row],[CODIGO]],Tabla5[codigo],Tabla5[Lugar Funciones])</f>
        <v>TEATRO NACIONAL</v>
      </c>
      <c r="H604" s="65" t="str">
        <f>_xlfn.XLOOKUP(TJUL22[[#This Row],[CODIGO]],Tabla5[codigo],Tabla5[SEGÚN JULIO],_xlfn.XLOOKUP(TJUL22[[#This Row],[cargo]],Tabla19[CARGO],Tabla19[CATEGORIA]))</f>
        <v>ESTATUTO SIMPLIFICADO</v>
      </c>
      <c r="I604" s="43">
        <v>45000</v>
      </c>
      <c r="J604" s="43">
        <v>1148.33</v>
      </c>
      <c r="K604" s="43">
        <v>1368</v>
      </c>
      <c r="L604" s="43">
        <v>1291.5</v>
      </c>
      <c r="M604" s="43">
        <v>27325.07</v>
      </c>
      <c r="N604" s="43">
        <v>13867.1</v>
      </c>
      <c r="O604" s="65" t="str">
        <f>LEFT(_xlfn.XLOOKUP(TJUL22[[#This Row],[CODIGO]],Tabla5[codigo],Tabla5[Genero]),1)</f>
        <v>M</v>
      </c>
      <c r="P604" s="15" t="str">
        <f>_xlfn.XLOOKUP(TJUL22[[#This Row],[nomdepto]],tdepto[DEPTO],tdepto[CODLUG])</f>
        <v>01.83.02.00.01</v>
      </c>
    </row>
    <row r="605" spans="1:16" hidden="1">
      <c r="A605" s="65" t="s">
        <v>3417</v>
      </c>
      <c r="B605" s="65" t="str">
        <f t="shared" si="9"/>
        <v>2.1.1.1.0100100703958</v>
      </c>
      <c r="C605" s="65" t="s">
        <v>3368</v>
      </c>
      <c r="D605" s="65" t="s">
        <v>2875</v>
      </c>
      <c r="E605" s="65" t="s">
        <v>904</v>
      </c>
      <c r="F605" s="65" t="s">
        <v>905</v>
      </c>
      <c r="G605" s="65" t="str">
        <f>_xlfn.XLOOKUP(TJUL22[[#This Row],[CODIGO]],Tabla5[codigo],Tabla5[Lugar Funciones])</f>
        <v>TEATRO NACIONAL</v>
      </c>
      <c r="H605" s="65" t="str">
        <f>_xlfn.XLOOKUP(TJUL22[[#This Row],[CODIGO]],Tabla5[codigo],Tabla5[SEGÚN JULIO],_xlfn.XLOOKUP(TJUL22[[#This Row],[cargo]],Tabla19[CARGO],Tabla19[CATEGORIA]))</f>
        <v>FIJO</v>
      </c>
      <c r="I605" s="43">
        <v>45000</v>
      </c>
      <c r="J605" s="45">
        <v>1148.33</v>
      </c>
      <c r="K605" s="43">
        <v>1368</v>
      </c>
      <c r="L605" s="43">
        <v>1291.5</v>
      </c>
      <c r="M605" s="43">
        <v>975</v>
      </c>
      <c r="N605" s="43">
        <v>40217.17</v>
      </c>
      <c r="O605" s="65" t="str">
        <f>LEFT(_xlfn.XLOOKUP(TJUL22[[#This Row],[CODIGO]],Tabla5[codigo],Tabla5[Genero]),1)</f>
        <v>M</v>
      </c>
      <c r="P605" s="15" t="str">
        <f>_xlfn.XLOOKUP(TJUL22[[#This Row],[nomdepto]],tdepto[DEPTO],tdepto[CODLUG])</f>
        <v>01.83.02.00.01</v>
      </c>
    </row>
    <row r="606" spans="1:16" hidden="1">
      <c r="A606" s="65" t="s">
        <v>3417</v>
      </c>
      <c r="B606" s="65" t="str">
        <f t="shared" si="9"/>
        <v>2.1.1.1.0122300948084</v>
      </c>
      <c r="C606" s="65" t="s">
        <v>3368</v>
      </c>
      <c r="D606" s="65" t="s">
        <v>2907</v>
      </c>
      <c r="E606" s="65" t="s">
        <v>925</v>
      </c>
      <c r="F606" s="65" t="s">
        <v>36</v>
      </c>
      <c r="G606" s="65" t="str">
        <f>_xlfn.XLOOKUP(TJUL22[[#This Row],[CODIGO]],Tabla5[codigo],Tabla5[Lugar Funciones])</f>
        <v>TEATRO NACIONAL</v>
      </c>
      <c r="H606" s="65" t="str">
        <f>_xlfn.XLOOKUP(TJUL22[[#This Row],[CODIGO]],Tabla5[codigo],Tabla5[SEGÚN JULIO],_xlfn.XLOOKUP(TJUL22[[#This Row],[cargo]],Tabla19[CARGO],Tabla19[CATEGORIA]))</f>
        <v>FIJO</v>
      </c>
      <c r="I606" s="43">
        <v>40000</v>
      </c>
      <c r="J606" s="45">
        <v>442.65</v>
      </c>
      <c r="K606" s="43">
        <v>1216</v>
      </c>
      <c r="L606" s="43">
        <v>1148</v>
      </c>
      <c r="M606" s="43">
        <v>325.00000000000011</v>
      </c>
      <c r="N606" s="43">
        <v>36868.35</v>
      </c>
      <c r="O606" s="65" t="str">
        <f>LEFT(_xlfn.XLOOKUP(TJUL22[[#This Row],[CODIGO]],Tabla5[codigo],Tabla5[Genero]),1)</f>
        <v>M</v>
      </c>
      <c r="P606" s="15" t="str">
        <f>_xlfn.XLOOKUP(TJUL22[[#This Row],[nomdepto]],tdepto[DEPTO],tdepto[CODLUG])</f>
        <v>01.83.02.00.01</v>
      </c>
    </row>
    <row r="607" spans="1:16" hidden="1">
      <c r="A607" s="65" t="s">
        <v>3417</v>
      </c>
      <c r="B607" s="65" t="str">
        <f t="shared" si="9"/>
        <v>2.1.1.1.0100102490778</v>
      </c>
      <c r="C607" s="65" t="s">
        <v>3368</v>
      </c>
      <c r="D607" s="65" t="s">
        <v>2799</v>
      </c>
      <c r="E607" s="65" t="s">
        <v>878</v>
      </c>
      <c r="F607" s="65" t="s">
        <v>497</v>
      </c>
      <c r="G607" s="65" t="str">
        <f>_xlfn.XLOOKUP(TJUL22[[#This Row],[CODIGO]],Tabla5[codigo],Tabla5[Lugar Funciones])</f>
        <v>TEATRO NACIONAL</v>
      </c>
      <c r="H607" s="65" t="str">
        <f>_xlfn.XLOOKUP(TJUL22[[#This Row],[CODIGO]],Tabla5[codigo],Tabla5[SEGÚN JULIO],_xlfn.XLOOKUP(TJUL22[[#This Row],[cargo]],Tabla19[CARGO],Tabla19[CATEGORIA]))</f>
        <v>ESTATUTO SIMPLIFICADO</v>
      </c>
      <c r="I607" s="43">
        <v>36000</v>
      </c>
      <c r="J607" s="44">
        <v>0</v>
      </c>
      <c r="K607" s="43">
        <v>1094.4000000000001</v>
      </c>
      <c r="L607" s="43">
        <v>1033.2</v>
      </c>
      <c r="M607" s="43">
        <v>9107.0499999999993</v>
      </c>
      <c r="N607" s="43">
        <v>24765.35</v>
      </c>
      <c r="O607" s="65" t="str">
        <f>LEFT(_xlfn.XLOOKUP(TJUL22[[#This Row],[CODIGO]],Tabla5[codigo],Tabla5[Genero]),1)</f>
        <v>M</v>
      </c>
      <c r="P607" s="15" t="str">
        <f>_xlfn.XLOOKUP(TJUL22[[#This Row],[nomdepto]],tdepto[DEPTO],tdepto[CODLUG])</f>
        <v>01.83.02.00.01</v>
      </c>
    </row>
    <row r="608" spans="1:16" hidden="1">
      <c r="A608" s="65" t="s">
        <v>3417</v>
      </c>
      <c r="B608" s="65" t="str">
        <f t="shared" si="9"/>
        <v>2.1.1.1.0140212588772</v>
      </c>
      <c r="C608" s="65" t="s">
        <v>3368</v>
      </c>
      <c r="D608" s="65" t="s">
        <v>2810</v>
      </c>
      <c r="E608" s="65" t="s">
        <v>1962</v>
      </c>
      <c r="F608" s="65" t="s">
        <v>792</v>
      </c>
      <c r="G608" s="65" t="str">
        <f>_xlfn.XLOOKUP(TJUL22[[#This Row],[CODIGO]],Tabla5[codigo],Tabla5[Lugar Funciones])</f>
        <v>TEATRO NACIONAL</v>
      </c>
      <c r="H608" s="65" t="str">
        <f>_xlfn.XLOOKUP(TJUL22[[#This Row],[CODIGO]],Tabla5[codigo],Tabla5[SEGÚN JULIO],_xlfn.XLOOKUP(TJUL22[[#This Row],[cargo]],Tabla19[CARGO],Tabla19[CATEGORIA]))</f>
        <v>FIJO</v>
      </c>
      <c r="I608" s="43">
        <v>36000</v>
      </c>
      <c r="J608" s="46">
        <v>0</v>
      </c>
      <c r="K608" s="43">
        <v>1094.4000000000001</v>
      </c>
      <c r="L608" s="43">
        <v>1033.2</v>
      </c>
      <c r="M608" s="43">
        <v>24.999999999999773</v>
      </c>
      <c r="N608" s="43">
        <v>33847.4</v>
      </c>
      <c r="O608" s="65" t="str">
        <f>LEFT(_xlfn.XLOOKUP(TJUL22[[#This Row],[CODIGO]],Tabla5[codigo],Tabla5[Genero]),1)</f>
        <v>M</v>
      </c>
      <c r="P608" s="15" t="str">
        <f>_xlfn.XLOOKUP(TJUL22[[#This Row],[nomdepto]],tdepto[DEPTO],tdepto[CODLUG])</f>
        <v>01.83.02.00.01</v>
      </c>
    </row>
    <row r="609" spans="1:16" hidden="1">
      <c r="A609" s="65" t="s">
        <v>3417</v>
      </c>
      <c r="B609" s="65" t="str">
        <f t="shared" si="9"/>
        <v>2.1.1.1.0109000126566</v>
      </c>
      <c r="C609" s="65" t="s">
        <v>3368</v>
      </c>
      <c r="D609" s="65" t="s">
        <v>1588</v>
      </c>
      <c r="E609" s="65" t="s">
        <v>890</v>
      </c>
      <c r="F609" s="65" t="s">
        <v>30</v>
      </c>
      <c r="G609" s="65" t="str">
        <f>_xlfn.XLOOKUP(TJUL22[[#This Row],[CODIGO]],Tabla5[codigo],Tabla5[Lugar Funciones])</f>
        <v>TEATRO NACIONAL</v>
      </c>
      <c r="H609" s="65" t="str">
        <f>_xlfn.XLOOKUP(TJUL22[[#This Row],[CODIGO]],Tabla5[codigo],Tabla5[SEGÚN JULIO],_xlfn.XLOOKUP(TJUL22[[#This Row],[cargo]],Tabla19[CARGO],Tabla19[CATEGORIA]))</f>
        <v>CARRERA ADMINISTRATIVA</v>
      </c>
      <c r="I609" s="43">
        <v>36000</v>
      </c>
      <c r="J609" s="46">
        <v>0</v>
      </c>
      <c r="K609" s="43">
        <v>1094.4000000000001</v>
      </c>
      <c r="L609" s="43">
        <v>1033.2</v>
      </c>
      <c r="M609" s="43">
        <v>16673.55</v>
      </c>
      <c r="N609" s="43">
        <v>17198.849999999999</v>
      </c>
      <c r="O609" s="65" t="str">
        <f>LEFT(_xlfn.XLOOKUP(TJUL22[[#This Row],[CODIGO]],Tabla5[codigo],Tabla5[Genero]),1)</f>
        <v>M</v>
      </c>
      <c r="P609" s="15" t="str">
        <f>_xlfn.XLOOKUP(TJUL22[[#This Row],[nomdepto]],tdepto[DEPTO],tdepto[CODLUG])</f>
        <v>01.83.02.00.01</v>
      </c>
    </row>
    <row r="610" spans="1:16" hidden="1">
      <c r="A610" s="65" t="s">
        <v>3417</v>
      </c>
      <c r="B610" s="65" t="str">
        <f t="shared" si="9"/>
        <v>2.1.1.1.0101200907143</v>
      </c>
      <c r="C610" s="65" t="s">
        <v>3368</v>
      </c>
      <c r="D610" s="65" t="s">
        <v>2861</v>
      </c>
      <c r="E610" s="65" t="s">
        <v>901</v>
      </c>
      <c r="F610" s="65" t="s">
        <v>902</v>
      </c>
      <c r="G610" s="65" t="str">
        <f>_xlfn.XLOOKUP(TJUL22[[#This Row],[CODIGO]],Tabla5[codigo],Tabla5[Lugar Funciones])</f>
        <v>TEATRO NACIONAL</v>
      </c>
      <c r="H610" s="65" t="str">
        <f>_xlfn.XLOOKUP(TJUL22[[#This Row],[CODIGO]],Tabla5[codigo],Tabla5[SEGÚN JULIO],_xlfn.XLOOKUP(TJUL22[[#This Row],[cargo]],Tabla19[CARGO],Tabla19[CATEGORIA]))</f>
        <v>ESTATUTO SIMPLIFICADO</v>
      </c>
      <c r="I610" s="43">
        <v>36000</v>
      </c>
      <c r="J610" s="46">
        <v>0</v>
      </c>
      <c r="K610" s="43">
        <v>1094.4000000000001</v>
      </c>
      <c r="L610" s="43">
        <v>1033.2</v>
      </c>
      <c r="M610" s="43">
        <v>4822.25</v>
      </c>
      <c r="N610" s="43">
        <v>29050.15</v>
      </c>
      <c r="O610" s="65" t="str">
        <f>LEFT(_xlfn.XLOOKUP(TJUL22[[#This Row],[CODIGO]],Tabla5[codigo],Tabla5[Genero]),1)</f>
        <v>M</v>
      </c>
      <c r="P610" s="15" t="str">
        <f>_xlfn.XLOOKUP(TJUL22[[#This Row],[nomdepto]],tdepto[DEPTO],tdepto[CODLUG])</f>
        <v>01.83.02.00.01</v>
      </c>
    </row>
    <row r="611" spans="1:16" hidden="1">
      <c r="A611" s="65" t="s">
        <v>3417</v>
      </c>
      <c r="B611" s="65" t="str">
        <f t="shared" si="9"/>
        <v>2.1.1.1.0103100040389</v>
      </c>
      <c r="C611" s="65" t="s">
        <v>3368</v>
      </c>
      <c r="D611" s="65" t="s">
        <v>2934</v>
      </c>
      <c r="E611" s="65" t="s">
        <v>939</v>
      </c>
      <c r="F611" s="65" t="s">
        <v>940</v>
      </c>
      <c r="G611" s="65" t="str">
        <f>_xlfn.XLOOKUP(TJUL22[[#This Row],[CODIGO]],Tabla5[codigo],Tabla5[Lugar Funciones])</f>
        <v>TEATRO NACIONAL</v>
      </c>
      <c r="H611" s="65" t="str">
        <f>_xlfn.XLOOKUP(TJUL22[[#This Row],[CODIGO]],Tabla5[codigo],Tabla5[SEGÚN JULIO],_xlfn.XLOOKUP(TJUL22[[#This Row],[cargo]],Tabla19[CARGO],Tabla19[CATEGORIA]))</f>
        <v>FIJO</v>
      </c>
      <c r="I611" s="43">
        <v>36000</v>
      </c>
      <c r="J611" s="46">
        <v>0</v>
      </c>
      <c r="K611" s="43">
        <v>1094.4000000000001</v>
      </c>
      <c r="L611" s="43">
        <v>1033.2</v>
      </c>
      <c r="M611" s="43">
        <v>74.999999999999773</v>
      </c>
      <c r="N611" s="43">
        <v>33797.4</v>
      </c>
      <c r="O611" s="65" t="str">
        <f>LEFT(_xlfn.XLOOKUP(TJUL22[[#This Row],[CODIGO]],Tabla5[codigo],Tabla5[Genero]),1)</f>
        <v>M</v>
      </c>
      <c r="P611" s="15" t="str">
        <f>_xlfn.XLOOKUP(TJUL22[[#This Row],[nomdepto]],tdepto[DEPTO],tdepto[CODLUG])</f>
        <v>01.83.02.00.01</v>
      </c>
    </row>
    <row r="612" spans="1:16" hidden="1">
      <c r="A612" s="65" t="s">
        <v>3417</v>
      </c>
      <c r="B612" s="65" t="str">
        <f t="shared" si="9"/>
        <v>2.1.1.1.0105600994197</v>
      </c>
      <c r="C612" s="65" t="s">
        <v>3368</v>
      </c>
      <c r="D612" s="65" t="s">
        <v>1582</v>
      </c>
      <c r="E612" s="65" t="s">
        <v>876</v>
      </c>
      <c r="F612" s="65" t="s">
        <v>22</v>
      </c>
      <c r="G612" s="65" t="str">
        <f>_xlfn.XLOOKUP(TJUL22[[#This Row],[CODIGO]],Tabla5[codigo],Tabla5[Lugar Funciones])</f>
        <v>TEATRO NACIONAL</v>
      </c>
      <c r="H612" s="65" t="str">
        <f>_xlfn.XLOOKUP(TJUL22[[#This Row],[CODIGO]],Tabla5[codigo],Tabla5[SEGÚN JULIO],_xlfn.XLOOKUP(TJUL22[[#This Row],[cargo]],Tabla19[CARGO],Tabla19[CATEGORIA]))</f>
        <v>CARRERA ADMINISTRATIVA</v>
      </c>
      <c r="I612" s="43">
        <v>35000</v>
      </c>
      <c r="J612" s="46">
        <v>0</v>
      </c>
      <c r="K612" s="43">
        <v>1064</v>
      </c>
      <c r="L612" s="43">
        <v>1004.5</v>
      </c>
      <c r="M612" s="43">
        <v>25793.06</v>
      </c>
      <c r="N612" s="43">
        <v>7138.44</v>
      </c>
      <c r="O612" s="65" t="str">
        <f>LEFT(_xlfn.XLOOKUP(TJUL22[[#This Row],[CODIGO]],Tabla5[codigo],Tabla5[Genero]),1)</f>
        <v>M</v>
      </c>
      <c r="P612" s="15" t="str">
        <f>_xlfn.XLOOKUP(TJUL22[[#This Row],[nomdepto]],tdepto[DEPTO],tdepto[CODLUG])</f>
        <v>01.83.02.00.01</v>
      </c>
    </row>
    <row r="613" spans="1:16" hidden="1">
      <c r="A613" s="65" t="s">
        <v>3417</v>
      </c>
      <c r="B613" s="65" t="str">
        <f t="shared" si="9"/>
        <v>2.1.1.1.0100102255130</v>
      </c>
      <c r="C613" s="65" t="s">
        <v>3368</v>
      </c>
      <c r="D613" s="65" t="s">
        <v>2788</v>
      </c>
      <c r="E613" s="65" t="s">
        <v>877</v>
      </c>
      <c r="F613" s="65" t="s">
        <v>824</v>
      </c>
      <c r="G613" s="65" t="str">
        <f>_xlfn.XLOOKUP(TJUL22[[#This Row],[CODIGO]],Tabla5[codigo],Tabla5[Lugar Funciones])</f>
        <v>TEATRO NACIONAL</v>
      </c>
      <c r="H613" s="65" t="str">
        <f>_xlfn.XLOOKUP(TJUL22[[#This Row],[CODIGO]],Tabla5[codigo],Tabla5[SEGÚN JULIO],_xlfn.XLOOKUP(TJUL22[[#This Row],[cargo]],Tabla19[CARGO],Tabla19[CATEGORIA]))</f>
        <v>FIJO</v>
      </c>
      <c r="I613" s="43">
        <v>35000</v>
      </c>
      <c r="J613" s="46">
        <v>0</v>
      </c>
      <c r="K613" s="43">
        <v>1064</v>
      </c>
      <c r="L613" s="43">
        <v>1004.5</v>
      </c>
      <c r="M613" s="43">
        <v>9778.32</v>
      </c>
      <c r="N613" s="43">
        <v>23153.18</v>
      </c>
      <c r="O613" s="65" t="str">
        <f>LEFT(_xlfn.XLOOKUP(TJUL22[[#This Row],[CODIGO]],Tabla5[codigo],Tabla5[Genero]),1)</f>
        <v>F</v>
      </c>
      <c r="P613" s="15" t="str">
        <f>_xlfn.XLOOKUP(TJUL22[[#This Row],[nomdepto]],tdepto[DEPTO],tdepto[CODLUG])</f>
        <v>01.83.02.00.01</v>
      </c>
    </row>
    <row r="614" spans="1:16" hidden="1">
      <c r="A614" s="65" t="s">
        <v>3417</v>
      </c>
      <c r="B614" s="65" t="str">
        <f t="shared" si="9"/>
        <v>2.1.1.1.0100114006976</v>
      </c>
      <c r="C614" s="65" t="s">
        <v>3368</v>
      </c>
      <c r="D614" s="65" t="s">
        <v>2821</v>
      </c>
      <c r="E614" s="65" t="s">
        <v>888</v>
      </c>
      <c r="F614" s="65" t="s">
        <v>22</v>
      </c>
      <c r="G614" s="65" t="str">
        <f>_xlfn.XLOOKUP(TJUL22[[#This Row],[CODIGO]],Tabla5[codigo],Tabla5[Lugar Funciones])</f>
        <v>TEATRO NACIONAL</v>
      </c>
      <c r="H614" s="65" t="str">
        <f>_xlfn.XLOOKUP(TJUL22[[#This Row],[CODIGO]],Tabla5[codigo],Tabla5[SEGÚN JULIO],_xlfn.XLOOKUP(TJUL22[[#This Row],[cargo]],Tabla19[CARGO],Tabla19[CATEGORIA]))</f>
        <v>ESTATUTO SIMPLIFICADO</v>
      </c>
      <c r="I614" s="43">
        <v>35000</v>
      </c>
      <c r="J614" s="46">
        <v>0</v>
      </c>
      <c r="K614" s="43">
        <v>1064</v>
      </c>
      <c r="L614" s="43">
        <v>1004.5</v>
      </c>
      <c r="M614" s="43">
        <v>22137.439999999999</v>
      </c>
      <c r="N614" s="43">
        <v>10794.06</v>
      </c>
      <c r="O614" s="65" t="str">
        <f>LEFT(_xlfn.XLOOKUP(TJUL22[[#This Row],[CODIGO]],Tabla5[codigo],Tabla5[Genero]),1)</f>
        <v>M</v>
      </c>
      <c r="P614" s="15" t="str">
        <f>_xlfn.XLOOKUP(TJUL22[[#This Row],[nomdepto]],tdepto[DEPTO],tdepto[CODLUG])</f>
        <v>01.83.02.00.01</v>
      </c>
    </row>
    <row r="615" spans="1:16" hidden="1">
      <c r="A615" s="65" t="s">
        <v>3417</v>
      </c>
      <c r="B615" s="65" t="str">
        <f t="shared" si="9"/>
        <v>2.1.1.1.0100109061663</v>
      </c>
      <c r="C615" s="65" t="s">
        <v>3368</v>
      </c>
      <c r="D615" s="65" t="s">
        <v>2857</v>
      </c>
      <c r="E615" s="65" t="s">
        <v>3446</v>
      </c>
      <c r="F615" s="65" t="s">
        <v>10</v>
      </c>
      <c r="G615" s="65" t="str">
        <f>_xlfn.XLOOKUP(TJUL22[[#This Row],[CODIGO]],Tabla5[codigo],Tabla5[Lugar Funciones])</f>
        <v>TEATRO NACIONAL</v>
      </c>
      <c r="H615" s="65" t="str">
        <f>_xlfn.XLOOKUP(TJUL22[[#This Row],[CODIGO]],Tabla5[codigo],Tabla5[SEGÚN JULIO],_xlfn.XLOOKUP(TJUL22[[#This Row],[cargo]],Tabla19[CARGO],Tabla19[CATEGORIA]))</f>
        <v>ESTATUTO SIMPLIFICADO</v>
      </c>
      <c r="I615" s="43">
        <v>35000</v>
      </c>
      <c r="J615" s="46">
        <v>0</v>
      </c>
      <c r="K615" s="43">
        <v>1064</v>
      </c>
      <c r="L615" s="43">
        <v>1004.5</v>
      </c>
      <c r="M615" s="43">
        <v>25</v>
      </c>
      <c r="N615" s="43">
        <v>32906.5</v>
      </c>
      <c r="O615" s="65" t="str">
        <f>LEFT(_xlfn.XLOOKUP(TJUL22[[#This Row],[CODIGO]],Tabla5[codigo],Tabla5[Genero]),1)</f>
        <v>F</v>
      </c>
      <c r="P615" s="15" t="str">
        <f>_xlfn.XLOOKUP(TJUL22[[#This Row],[nomdepto]],tdepto[DEPTO],tdepto[CODLUG])</f>
        <v>01.83.02.00.01</v>
      </c>
    </row>
    <row r="616" spans="1:16" hidden="1">
      <c r="A616" s="65" t="s">
        <v>3417</v>
      </c>
      <c r="B616" s="65" t="str">
        <f t="shared" si="9"/>
        <v>2.1.1.1.0140222908994</v>
      </c>
      <c r="C616" s="65" t="s">
        <v>3368</v>
      </c>
      <c r="D616" s="65" t="s">
        <v>2859</v>
      </c>
      <c r="E616" s="65" t="s">
        <v>2030</v>
      </c>
      <c r="F616" s="65" t="s">
        <v>22</v>
      </c>
      <c r="G616" s="65" t="str">
        <f>_xlfn.XLOOKUP(TJUL22[[#This Row],[CODIGO]],Tabla5[codigo],Tabla5[Lugar Funciones])</f>
        <v>TEATRO NACIONAL</v>
      </c>
      <c r="H616" s="65" t="str">
        <f>_xlfn.XLOOKUP(TJUL22[[#This Row],[CODIGO]],Tabla5[codigo],Tabla5[SEGÚN JULIO],_xlfn.XLOOKUP(TJUL22[[#This Row],[cargo]],Tabla19[CARGO],Tabla19[CATEGORIA]))</f>
        <v>ESTATUTO SIMPLIFICADO</v>
      </c>
      <c r="I616" s="43">
        <v>35000</v>
      </c>
      <c r="J616" s="46">
        <v>0</v>
      </c>
      <c r="K616" s="43">
        <v>1064</v>
      </c>
      <c r="L616" s="43">
        <v>1004.5</v>
      </c>
      <c r="M616" s="43">
        <v>25</v>
      </c>
      <c r="N616" s="43">
        <v>32906.5</v>
      </c>
      <c r="O616" s="65" t="str">
        <f>LEFT(_xlfn.XLOOKUP(TJUL22[[#This Row],[CODIGO]],Tabla5[codigo],Tabla5[Genero]),1)</f>
        <v>M</v>
      </c>
      <c r="P616" s="15" t="str">
        <f>_xlfn.XLOOKUP(TJUL22[[#This Row],[nomdepto]],tdepto[DEPTO],tdepto[CODLUG])</f>
        <v>01.83.02.00.01</v>
      </c>
    </row>
    <row r="617" spans="1:16" hidden="1">
      <c r="A617" s="65" t="s">
        <v>3417</v>
      </c>
      <c r="B617" s="65" t="str">
        <f t="shared" si="9"/>
        <v>2.1.1.1.0100102486479</v>
      </c>
      <c r="C617" s="65" t="s">
        <v>3368</v>
      </c>
      <c r="D617" s="65" t="s">
        <v>1601</v>
      </c>
      <c r="E617" s="65" t="s">
        <v>914</v>
      </c>
      <c r="F617" s="65" t="s">
        <v>85</v>
      </c>
      <c r="G617" s="65" t="str">
        <f>_xlfn.XLOOKUP(TJUL22[[#This Row],[CODIGO]],Tabla5[codigo],Tabla5[Lugar Funciones])</f>
        <v>TEATRO NACIONAL</v>
      </c>
      <c r="H617" s="65" t="str">
        <f>_xlfn.XLOOKUP(TJUL22[[#This Row],[CODIGO]],Tabla5[codigo],Tabla5[SEGÚN JULIO],_xlfn.XLOOKUP(TJUL22[[#This Row],[cargo]],Tabla19[CARGO],Tabla19[CATEGORIA]))</f>
        <v>CARRERA ADMINISTRATIVA</v>
      </c>
      <c r="I617" s="43">
        <v>35000</v>
      </c>
      <c r="J617" s="46">
        <v>0</v>
      </c>
      <c r="K617" s="43">
        <v>1064</v>
      </c>
      <c r="L617" s="43">
        <v>1004.5</v>
      </c>
      <c r="M617" s="43">
        <v>375</v>
      </c>
      <c r="N617" s="43">
        <v>32556.5</v>
      </c>
      <c r="O617" s="65" t="str">
        <f>LEFT(_xlfn.XLOOKUP(TJUL22[[#This Row],[CODIGO]],Tabla5[codigo],Tabla5[Genero]),1)</f>
        <v>F</v>
      </c>
      <c r="P617" s="15" t="str">
        <f>_xlfn.XLOOKUP(TJUL22[[#This Row],[nomdepto]],tdepto[DEPTO],tdepto[CODLUG])</f>
        <v>01.83.02.00.01</v>
      </c>
    </row>
    <row r="618" spans="1:16" hidden="1">
      <c r="A618" s="65" t="s">
        <v>3417</v>
      </c>
      <c r="B618" s="65" t="str">
        <f t="shared" si="9"/>
        <v>2.1.1.1.0100102428109</v>
      </c>
      <c r="C618" s="65" t="s">
        <v>3368</v>
      </c>
      <c r="D618" s="65" t="s">
        <v>1612</v>
      </c>
      <c r="E618" s="65" t="s">
        <v>923</v>
      </c>
      <c r="F618" s="65" t="s">
        <v>10</v>
      </c>
      <c r="G618" s="65" t="str">
        <f>_xlfn.XLOOKUP(TJUL22[[#This Row],[CODIGO]],Tabla5[codigo],Tabla5[Lugar Funciones])</f>
        <v>TEATRO NACIONAL</v>
      </c>
      <c r="H618" s="65" t="str">
        <f>_xlfn.XLOOKUP(TJUL22[[#This Row],[CODIGO]],Tabla5[codigo],Tabla5[SEGÚN JULIO],_xlfn.XLOOKUP(TJUL22[[#This Row],[cargo]],Tabla19[CARGO],Tabla19[CATEGORIA]))</f>
        <v>CARRERA ADMINISTRATIVA</v>
      </c>
      <c r="I618" s="43">
        <v>35000</v>
      </c>
      <c r="J618" s="46">
        <v>0</v>
      </c>
      <c r="K618" s="43">
        <v>1064</v>
      </c>
      <c r="L618" s="43">
        <v>1004.5</v>
      </c>
      <c r="M618" s="43">
        <v>11889.35</v>
      </c>
      <c r="N618" s="43">
        <v>21042.15</v>
      </c>
      <c r="O618" s="65" t="str">
        <f>LEFT(_xlfn.XLOOKUP(TJUL22[[#This Row],[CODIGO]],Tabla5[codigo],Tabla5[Genero]),1)</f>
        <v>F</v>
      </c>
      <c r="P618" s="15" t="str">
        <f>_xlfn.XLOOKUP(TJUL22[[#This Row],[nomdepto]],tdepto[DEPTO],tdepto[CODLUG])</f>
        <v>01.83.02.00.01</v>
      </c>
    </row>
    <row r="619" spans="1:16" hidden="1">
      <c r="A619" s="65" t="s">
        <v>3417</v>
      </c>
      <c r="B619" s="65" t="str">
        <f t="shared" si="9"/>
        <v>2.1.1.1.0100109511535</v>
      </c>
      <c r="C619" s="65" t="s">
        <v>3368</v>
      </c>
      <c r="D619" s="65" t="s">
        <v>1615</v>
      </c>
      <c r="E619" s="65" t="s">
        <v>926</v>
      </c>
      <c r="F619" s="65" t="s">
        <v>22</v>
      </c>
      <c r="G619" s="65" t="str">
        <f>_xlfn.XLOOKUP(TJUL22[[#This Row],[CODIGO]],Tabla5[codigo],Tabla5[Lugar Funciones])</f>
        <v>TEATRO NACIONAL</v>
      </c>
      <c r="H619" s="65" t="str">
        <f>_xlfn.XLOOKUP(TJUL22[[#This Row],[CODIGO]],Tabla5[codigo],Tabla5[SEGÚN JULIO],_xlfn.XLOOKUP(TJUL22[[#This Row],[cargo]],Tabla19[CARGO],Tabla19[CATEGORIA]))</f>
        <v>CARRERA ADMINISTRATIVA</v>
      </c>
      <c r="I619" s="43">
        <v>35000</v>
      </c>
      <c r="J619" s="46">
        <v>0</v>
      </c>
      <c r="K619" s="43">
        <v>1064</v>
      </c>
      <c r="L619" s="43">
        <v>1004.5</v>
      </c>
      <c r="M619" s="43">
        <v>13848.28</v>
      </c>
      <c r="N619" s="43">
        <v>19083.22</v>
      </c>
      <c r="O619" s="65" t="str">
        <f>LEFT(_xlfn.XLOOKUP(TJUL22[[#This Row],[CODIGO]],Tabla5[codigo],Tabla5[Genero]),1)</f>
        <v>M</v>
      </c>
      <c r="P619" s="15" t="str">
        <f>_xlfn.XLOOKUP(TJUL22[[#This Row],[nomdepto]],tdepto[DEPTO],tdepto[CODLUG])</f>
        <v>01.83.02.00.01</v>
      </c>
    </row>
    <row r="620" spans="1:16" hidden="1">
      <c r="A620" s="65" t="s">
        <v>3417</v>
      </c>
      <c r="B620" s="65" t="str">
        <f t="shared" si="9"/>
        <v>2.1.1.1.0100100744473</v>
      </c>
      <c r="C620" s="65" t="s">
        <v>3368</v>
      </c>
      <c r="D620" s="65" t="s">
        <v>2950</v>
      </c>
      <c r="E620" s="65" t="s">
        <v>945</v>
      </c>
      <c r="F620" s="65" t="s">
        <v>22</v>
      </c>
      <c r="G620" s="65" t="str">
        <f>_xlfn.XLOOKUP(TJUL22[[#This Row],[CODIGO]],Tabla5[codigo],Tabla5[Lugar Funciones])</f>
        <v>TEATRO NACIONAL</v>
      </c>
      <c r="H620" s="65" t="str">
        <f>_xlfn.XLOOKUP(TJUL22[[#This Row],[CODIGO]],Tabla5[codigo],Tabla5[SEGÚN JULIO],_xlfn.XLOOKUP(TJUL22[[#This Row],[cargo]],Tabla19[CARGO],Tabla19[CATEGORIA]))</f>
        <v>ESTATUTO SIMPLIFICADO</v>
      </c>
      <c r="I620" s="43">
        <v>35000</v>
      </c>
      <c r="J620" s="46">
        <v>0</v>
      </c>
      <c r="K620" s="43">
        <v>1064</v>
      </c>
      <c r="L620" s="43">
        <v>1004.5</v>
      </c>
      <c r="M620" s="43">
        <v>20930.55</v>
      </c>
      <c r="N620" s="43">
        <v>12000.95</v>
      </c>
      <c r="O620" s="65" t="str">
        <f>LEFT(_xlfn.XLOOKUP(TJUL22[[#This Row],[CODIGO]],Tabla5[codigo],Tabla5[Genero]),1)</f>
        <v>M</v>
      </c>
      <c r="P620" s="15" t="str">
        <f>_xlfn.XLOOKUP(TJUL22[[#This Row],[nomdepto]],tdepto[DEPTO],tdepto[CODLUG])</f>
        <v>01.83.02.00.01</v>
      </c>
    </row>
    <row r="621" spans="1:16" hidden="1">
      <c r="A621" s="65" t="s">
        <v>3417</v>
      </c>
      <c r="B621" s="65" t="str">
        <f t="shared" si="9"/>
        <v>2.1.1.1.0100100582980</v>
      </c>
      <c r="C621" s="65" t="s">
        <v>3368</v>
      </c>
      <c r="D621" s="65" t="s">
        <v>1583</v>
      </c>
      <c r="E621" s="65" t="s">
        <v>881</v>
      </c>
      <c r="F621" s="65" t="s">
        <v>167</v>
      </c>
      <c r="G621" s="65" t="str">
        <f>_xlfn.XLOOKUP(TJUL22[[#This Row],[CODIGO]],Tabla5[codigo],Tabla5[Lugar Funciones])</f>
        <v>TEATRO NACIONAL</v>
      </c>
      <c r="H621" s="65" t="str">
        <f>_xlfn.XLOOKUP(TJUL22[[#This Row],[CODIGO]],Tabla5[codigo],Tabla5[SEGÚN JULIO],_xlfn.XLOOKUP(TJUL22[[#This Row],[cargo]],Tabla19[CARGO],Tabla19[CATEGORIA]))</f>
        <v>CARRERA ADMINISTRATIVA</v>
      </c>
      <c r="I621" s="43">
        <v>31500</v>
      </c>
      <c r="J621" s="44">
        <v>0</v>
      </c>
      <c r="K621" s="43">
        <v>957.6</v>
      </c>
      <c r="L621" s="43">
        <v>904.05</v>
      </c>
      <c r="M621" s="43">
        <v>11844.890000000001</v>
      </c>
      <c r="N621" s="43">
        <v>17793.46</v>
      </c>
      <c r="O621" s="65" t="str">
        <f>LEFT(_xlfn.XLOOKUP(TJUL22[[#This Row],[CODIGO]],Tabla5[codigo],Tabla5[Genero]),1)</f>
        <v>F</v>
      </c>
      <c r="P621" s="15" t="str">
        <f>_xlfn.XLOOKUP(TJUL22[[#This Row],[nomdepto]],tdepto[DEPTO],tdepto[CODLUG])</f>
        <v>01.83.02.00.01</v>
      </c>
    </row>
    <row r="622" spans="1:16" hidden="1">
      <c r="A622" s="65" t="s">
        <v>3417</v>
      </c>
      <c r="B622" s="65" t="str">
        <f t="shared" si="9"/>
        <v>2.1.1.1.0100108665217</v>
      </c>
      <c r="C622" s="65" t="s">
        <v>3368</v>
      </c>
      <c r="D622" s="65" t="s">
        <v>1604</v>
      </c>
      <c r="E622" s="65" t="s">
        <v>916</v>
      </c>
      <c r="F622" s="65" t="s">
        <v>557</v>
      </c>
      <c r="G622" s="65" t="str">
        <f>_xlfn.XLOOKUP(TJUL22[[#This Row],[CODIGO]],Tabla5[codigo],Tabla5[Lugar Funciones])</f>
        <v>TEATRO NACIONAL</v>
      </c>
      <c r="H622" s="65" t="str">
        <f>_xlfn.XLOOKUP(TJUL22[[#This Row],[CODIGO]],Tabla5[codigo],Tabla5[SEGÚN JULIO],_xlfn.XLOOKUP(TJUL22[[#This Row],[cargo]],Tabla19[CARGO],Tabla19[CATEGORIA]))</f>
        <v>CARRERA ADMINISTRATIVA</v>
      </c>
      <c r="I622" s="43">
        <v>31500</v>
      </c>
      <c r="J622" s="46">
        <v>0</v>
      </c>
      <c r="K622" s="43">
        <v>957.6</v>
      </c>
      <c r="L622" s="43">
        <v>904.05</v>
      </c>
      <c r="M622" s="43">
        <v>23448.22</v>
      </c>
      <c r="N622" s="43">
        <v>6190.13</v>
      </c>
      <c r="O622" s="65" t="str">
        <f>LEFT(_xlfn.XLOOKUP(TJUL22[[#This Row],[CODIGO]],Tabla5[codigo],Tabla5[Genero]),1)</f>
        <v>F</v>
      </c>
      <c r="P622" s="15" t="str">
        <f>_xlfn.XLOOKUP(TJUL22[[#This Row],[nomdepto]],tdepto[DEPTO],tdepto[CODLUG])</f>
        <v>01.83.02.00.01</v>
      </c>
    </row>
    <row r="623" spans="1:16" hidden="1">
      <c r="A623" s="65" t="s">
        <v>3417</v>
      </c>
      <c r="B623" s="65" t="str">
        <f t="shared" si="9"/>
        <v>2.1.1.1.0100111574216</v>
      </c>
      <c r="C623" s="65" t="s">
        <v>3368</v>
      </c>
      <c r="D623" s="65" t="s">
        <v>1605</v>
      </c>
      <c r="E623" s="65" t="s">
        <v>917</v>
      </c>
      <c r="F623" s="65" t="s">
        <v>918</v>
      </c>
      <c r="G623" s="65" t="str">
        <f>_xlfn.XLOOKUP(TJUL22[[#This Row],[CODIGO]],Tabla5[codigo],Tabla5[Lugar Funciones])</f>
        <v>TEATRO NACIONAL</v>
      </c>
      <c r="H623" s="65" t="str">
        <f>_xlfn.XLOOKUP(TJUL22[[#This Row],[CODIGO]],Tabla5[codigo],Tabla5[SEGÚN JULIO],_xlfn.XLOOKUP(TJUL22[[#This Row],[cargo]],Tabla19[CARGO],Tabla19[CATEGORIA]))</f>
        <v>CARRERA ADMINISTRATIVA</v>
      </c>
      <c r="I623" s="43">
        <v>31500</v>
      </c>
      <c r="J623" s="46">
        <v>0</v>
      </c>
      <c r="K623" s="43">
        <v>957.6</v>
      </c>
      <c r="L623" s="43">
        <v>904.05</v>
      </c>
      <c r="M623" s="43">
        <v>10594</v>
      </c>
      <c r="N623" s="43">
        <v>19044.349999999999</v>
      </c>
      <c r="O623" s="65" t="str">
        <f>LEFT(_xlfn.XLOOKUP(TJUL22[[#This Row],[CODIGO]],Tabla5[codigo],Tabla5[Genero]),1)</f>
        <v>F</v>
      </c>
      <c r="P623" s="15" t="str">
        <f>_xlfn.XLOOKUP(TJUL22[[#This Row],[nomdepto]],tdepto[DEPTO],tdepto[CODLUG])</f>
        <v>01.83.02.00.01</v>
      </c>
    </row>
    <row r="624" spans="1:16" hidden="1">
      <c r="A624" s="65" t="s">
        <v>3417</v>
      </c>
      <c r="B624" s="65" t="str">
        <f t="shared" si="9"/>
        <v>2.1.1.1.0100114070055</v>
      </c>
      <c r="C624" s="65" t="s">
        <v>3368</v>
      </c>
      <c r="D624" s="65" t="s">
        <v>2789</v>
      </c>
      <c r="E624" s="65" t="s">
        <v>2018</v>
      </c>
      <c r="F624" s="65" t="s">
        <v>2045</v>
      </c>
      <c r="G624" s="65" t="str">
        <f>_xlfn.XLOOKUP(TJUL22[[#This Row],[CODIGO]],Tabla5[codigo],Tabla5[Lugar Funciones])</f>
        <v>TEATRO NACIONAL</v>
      </c>
      <c r="H624" s="65" t="str">
        <f>_xlfn.XLOOKUP(TJUL22[[#This Row],[CODIGO]],Tabla5[codigo],Tabla5[SEGÚN JULIO],_xlfn.XLOOKUP(TJUL22[[#This Row],[cargo]],Tabla19[CARGO],Tabla19[CATEGORIA]))</f>
        <v>FIJO</v>
      </c>
      <c r="I624" s="43">
        <v>30000</v>
      </c>
      <c r="J624" s="44">
        <v>0</v>
      </c>
      <c r="K624" s="43">
        <v>912</v>
      </c>
      <c r="L624" s="43">
        <v>861</v>
      </c>
      <c r="M624" s="43">
        <v>25</v>
      </c>
      <c r="N624" s="43">
        <v>28202</v>
      </c>
      <c r="O624" s="65" t="str">
        <f>LEFT(_xlfn.XLOOKUP(TJUL22[[#This Row],[CODIGO]],Tabla5[codigo],Tabla5[Genero]),1)</f>
        <v>F</v>
      </c>
      <c r="P624" s="15" t="str">
        <f>_xlfn.XLOOKUP(TJUL22[[#This Row],[nomdepto]],tdepto[DEPTO],tdepto[CODLUG])</f>
        <v>01.83.02.00.01</v>
      </c>
    </row>
    <row r="625" spans="1:16" hidden="1">
      <c r="A625" s="65" t="s">
        <v>3417</v>
      </c>
      <c r="B625" s="65" t="str">
        <f t="shared" si="9"/>
        <v>2.1.1.1.0100104963855</v>
      </c>
      <c r="C625" s="65" t="s">
        <v>3368</v>
      </c>
      <c r="D625" s="65" t="s">
        <v>2768</v>
      </c>
      <c r="E625" s="65" t="s">
        <v>863</v>
      </c>
      <c r="F625" s="65" t="s">
        <v>865</v>
      </c>
      <c r="G625" s="65" t="str">
        <f>_xlfn.XLOOKUP(TJUL22[[#This Row],[CODIGO]],Tabla5[codigo],Tabla5[Lugar Funciones])</f>
        <v>TEATRO NACIONAL</v>
      </c>
      <c r="H625" s="65" t="str">
        <f>_xlfn.XLOOKUP(TJUL22[[#This Row],[CODIGO]],Tabla5[codigo],Tabla5[SEGÚN JULIO],_xlfn.XLOOKUP(TJUL22[[#This Row],[cargo]],Tabla19[CARGO],Tabla19[CATEGORIA]))</f>
        <v>FIJO</v>
      </c>
      <c r="I625" s="43">
        <v>27300</v>
      </c>
      <c r="J625" s="46">
        <v>0</v>
      </c>
      <c r="K625" s="43">
        <v>829.92</v>
      </c>
      <c r="L625" s="43">
        <v>783.51</v>
      </c>
      <c r="M625" s="43">
        <v>3640.24</v>
      </c>
      <c r="N625" s="43">
        <v>22046.33</v>
      </c>
      <c r="O625" s="65" t="str">
        <f>LEFT(_xlfn.XLOOKUP(TJUL22[[#This Row],[CODIGO]],Tabla5[codigo],Tabla5[Genero]),1)</f>
        <v>F</v>
      </c>
      <c r="P625" s="15" t="str">
        <f>_xlfn.XLOOKUP(TJUL22[[#This Row],[nomdepto]],tdepto[DEPTO],tdepto[CODLUG])</f>
        <v>01.83.02.00.01</v>
      </c>
    </row>
    <row r="626" spans="1:16" hidden="1">
      <c r="A626" s="65" t="s">
        <v>3417</v>
      </c>
      <c r="B626" s="65" t="str">
        <f t="shared" si="9"/>
        <v>2.1.1.1.0100100078831</v>
      </c>
      <c r="C626" s="65" t="s">
        <v>3368</v>
      </c>
      <c r="D626" s="65" t="s">
        <v>2842</v>
      </c>
      <c r="E626" s="65" t="s">
        <v>895</v>
      </c>
      <c r="F626" s="65" t="s">
        <v>56</v>
      </c>
      <c r="G626" s="65" t="str">
        <f>_xlfn.XLOOKUP(TJUL22[[#This Row],[CODIGO]],Tabla5[codigo],Tabla5[Lugar Funciones])</f>
        <v>TEATRO NACIONAL</v>
      </c>
      <c r="H626" s="65" t="str">
        <f>_xlfn.XLOOKUP(TJUL22[[#This Row],[CODIGO]],Tabla5[codigo],Tabla5[SEGÚN JULIO],_xlfn.XLOOKUP(TJUL22[[#This Row],[cargo]],Tabla19[CARGO],Tabla19[CATEGORIA]))</f>
        <v>CARRERA ADMINISTRATIVA</v>
      </c>
      <c r="I626" s="43">
        <v>27300</v>
      </c>
      <c r="J626" s="46">
        <v>0</v>
      </c>
      <c r="K626" s="43">
        <v>829.92</v>
      </c>
      <c r="L626" s="43">
        <v>783.51</v>
      </c>
      <c r="M626" s="43">
        <v>2121</v>
      </c>
      <c r="N626" s="43">
        <v>23565.57</v>
      </c>
      <c r="O626" s="65" t="str">
        <f>LEFT(_xlfn.XLOOKUP(TJUL22[[#This Row],[CODIGO]],Tabla5[codigo],Tabla5[Genero]),1)</f>
        <v>F</v>
      </c>
      <c r="P626" s="15" t="str">
        <f>_xlfn.XLOOKUP(TJUL22[[#This Row],[nomdepto]],tdepto[DEPTO],tdepto[CODLUG])</f>
        <v>01.83.02.00.01</v>
      </c>
    </row>
    <row r="627" spans="1:16" hidden="1">
      <c r="A627" s="65" t="s">
        <v>3417</v>
      </c>
      <c r="B627" s="65" t="str">
        <f t="shared" si="9"/>
        <v>2.1.1.1.0100102527835</v>
      </c>
      <c r="C627" s="65" t="s">
        <v>3368</v>
      </c>
      <c r="D627" s="65" t="s">
        <v>1613</v>
      </c>
      <c r="E627" s="65" t="s">
        <v>924</v>
      </c>
      <c r="F627" s="65" t="s">
        <v>85</v>
      </c>
      <c r="G627" s="65" t="str">
        <f>_xlfn.XLOOKUP(TJUL22[[#This Row],[CODIGO]],Tabla5[codigo],Tabla5[Lugar Funciones])</f>
        <v>TEATRO NACIONAL</v>
      </c>
      <c r="H627" s="65" t="str">
        <f>_xlfn.XLOOKUP(TJUL22[[#This Row],[CODIGO]],Tabla5[codigo],Tabla5[SEGÚN JULIO],_xlfn.XLOOKUP(TJUL22[[#This Row],[cargo]],Tabla19[CARGO],Tabla19[CATEGORIA]))</f>
        <v>CARRERA ADMINISTRATIVA</v>
      </c>
      <c r="I627" s="43">
        <v>27300</v>
      </c>
      <c r="J627" s="46">
        <v>0</v>
      </c>
      <c r="K627" s="43">
        <v>829.92</v>
      </c>
      <c r="L627" s="43">
        <v>783.51</v>
      </c>
      <c r="M627" s="43">
        <v>4271.12</v>
      </c>
      <c r="N627" s="43">
        <v>21415.45</v>
      </c>
      <c r="O627" s="65" t="str">
        <f>LEFT(_xlfn.XLOOKUP(TJUL22[[#This Row],[CODIGO]],Tabla5[codigo],Tabla5[Genero]),1)</f>
        <v>F</v>
      </c>
      <c r="P627" s="15" t="str">
        <f>_xlfn.XLOOKUP(TJUL22[[#This Row],[nomdepto]],tdepto[DEPTO],tdepto[CODLUG])</f>
        <v>01.83.02.00.01</v>
      </c>
    </row>
    <row r="628" spans="1:16" hidden="1">
      <c r="A628" s="65" t="s">
        <v>3417</v>
      </c>
      <c r="B628" s="65" t="str">
        <f t="shared" si="9"/>
        <v>2.1.1.1.0100112400478</v>
      </c>
      <c r="C628" s="65" t="s">
        <v>3368</v>
      </c>
      <c r="D628" s="65" t="s">
        <v>2781</v>
      </c>
      <c r="E628" s="65" t="s">
        <v>1246</v>
      </c>
      <c r="F628" s="65" t="s">
        <v>139</v>
      </c>
      <c r="G628" s="65" t="str">
        <f>_xlfn.XLOOKUP(TJUL22[[#This Row],[CODIGO]],Tabla5[codigo],Tabla5[Lugar Funciones])</f>
        <v>TEATRO NACIONAL</v>
      </c>
      <c r="H628" s="65" t="str">
        <f>_xlfn.XLOOKUP(TJUL22[[#This Row],[CODIGO]],Tabla5[codigo],Tabla5[SEGÚN JULIO],_xlfn.XLOOKUP(TJUL22[[#This Row],[cargo]],Tabla19[CARGO],Tabla19[CATEGORIA]))</f>
        <v>ESTATUTO SIMPLIFICADO</v>
      </c>
      <c r="I628" s="43">
        <v>26250</v>
      </c>
      <c r="J628" s="46">
        <v>0</v>
      </c>
      <c r="K628" s="43">
        <v>798</v>
      </c>
      <c r="L628" s="43">
        <v>753.38</v>
      </c>
      <c r="M628" s="43">
        <v>6381</v>
      </c>
      <c r="N628" s="43">
        <v>18317.62</v>
      </c>
      <c r="O628" s="65" t="str">
        <f>LEFT(_xlfn.XLOOKUP(TJUL22[[#This Row],[CODIGO]],Tabla5[codigo],Tabla5[Genero]),1)</f>
        <v>M</v>
      </c>
      <c r="P628" s="15" t="str">
        <f>_xlfn.XLOOKUP(TJUL22[[#This Row],[nomdepto]],tdepto[DEPTO],tdepto[CODLUG])</f>
        <v>01.83.02.00.01</v>
      </c>
    </row>
    <row r="629" spans="1:16" hidden="1">
      <c r="A629" s="65" t="s">
        <v>3417</v>
      </c>
      <c r="B629" s="65" t="str">
        <f t="shared" si="9"/>
        <v>2.1.1.1.0100102646502</v>
      </c>
      <c r="C629" s="65" t="s">
        <v>3368</v>
      </c>
      <c r="D629" s="65" t="s">
        <v>2804</v>
      </c>
      <c r="E629" s="65" t="s">
        <v>880</v>
      </c>
      <c r="F629" s="65" t="s">
        <v>42</v>
      </c>
      <c r="G629" s="65" t="str">
        <f>_xlfn.XLOOKUP(TJUL22[[#This Row],[CODIGO]],Tabla5[codigo],Tabla5[Lugar Funciones])</f>
        <v>TEATRO NACIONAL</v>
      </c>
      <c r="H629" s="65" t="str">
        <f>_xlfn.XLOOKUP(TJUL22[[#This Row],[CODIGO]],Tabla5[codigo],Tabla5[SEGÚN JULIO],_xlfn.XLOOKUP(TJUL22[[#This Row],[cargo]],Tabla19[CARGO],Tabla19[CATEGORIA]))</f>
        <v>ESTATUTO SIMPLIFICADO</v>
      </c>
      <c r="I629" s="43">
        <v>26250</v>
      </c>
      <c r="J629" s="46">
        <v>0</v>
      </c>
      <c r="K629" s="43">
        <v>798</v>
      </c>
      <c r="L629" s="43">
        <v>753.38</v>
      </c>
      <c r="M629" s="43">
        <v>13865.900000000001</v>
      </c>
      <c r="N629" s="43">
        <v>10832.72</v>
      </c>
      <c r="O629" s="65" t="str">
        <f>LEFT(_xlfn.XLOOKUP(TJUL22[[#This Row],[CODIGO]],Tabla5[codigo],Tabla5[Genero]),1)</f>
        <v>M</v>
      </c>
      <c r="P629" s="15" t="str">
        <f>_xlfn.XLOOKUP(TJUL22[[#This Row],[nomdepto]],tdepto[DEPTO],tdepto[CODLUG])</f>
        <v>01.83.02.00.01</v>
      </c>
    </row>
    <row r="630" spans="1:16" hidden="1">
      <c r="A630" s="65" t="s">
        <v>3417</v>
      </c>
      <c r="B630" s="65" t="str">
        <f t="shared" si="9"/>
        <v>2.1.1.1.0100114100100</v>
      </c>
      <c r="C630" s="65" t="s">
        <v>3368</v>
      </c>
      <c r="D630" s="65" t="s">
        <v>2927</v>
      </c>
      <c r="E630" s="65" t="s">
        <v>932</v>
      </c>
      <c r="F630" s="65" t="s">
        <v>933</v>
      </c>
      <c r="G630" s="65" t="str">
        <f>_xlfn.XLOOKUP(TJUL22[[#This Row],[CODIGO]],Tabla5[codigo],Tabla5[Lugar Funciones])</f>
        <v>TEATRO NACIONAL</v>
      </c>
      <c r="H630" s="65" t="str">
        <f>_xlfn.XLOOKUP(TJUL22[[#This Row],[CODIGO]],Tabla5[codigo],Tabla5[SEGÚN JULIO],_xlfn.XLOOKUP(TJUL22[[#This Row],[cargo]],Tabla19[CARGO],Tabla19[CATEGORIA]))</f>
        <v>FIJO</v>
      </c>
      <c r="I630" s="43">
        <v>26250</v>
      </c>
      <c r="J630" s="46">
        <v>0</v>
      </c>
      <c r="K630" s="43">
        <v>798</v>
      </c>
      <c r="L630" s="43">
        <v>753.38</v>
      </c>
      <c r="M630" s="43">
        <v>2258.62</v>
      </c>
      <c r="N630" s="43">
        <v>22440</v>
      </c>
      <c r="O630" s="65" t="str">
        <f>LEFT(_xlfn.XLOOKUP(TJUL22[[#This Row],[CODIGO]],Tabla5[codigo],Tabla5[Genero]),1)</f>
        <v>M</v>
      </c>
      <c r="P630" s="15" t="str">
        <f>_xlfn.XLOOKUP(TJUL22[[#This Row],[nomdepto]],tdepto[DEPTO],tdepto[CODLUG])</f>
        <v>01.83.02.00.01</v>
      </c>
    </row>
    <row r="631" spans="1:16" hidden="1">
      <c r="A631" s="65" t="s">
        <v>3417</v>
      </c>
      <c r="B631" s="65" t="str">
        <f t="shared" si="9"/>
        <v>2.1.1.1.0105200068137</v>
      </c>
      <c r="C631" s="65" t="s">
        <v>3368</v>
      </c>
      <c r="D631" s="65" t="s">
        <v>1579</v>
      </c>
      <c r="E631" s="65" t="s">
        <v>872</v>
      </c>
      <c r="F631" s="65" t="s">
        <v>873</v>
      </c>
      <c r="G631" s="65" t="str">
        <f>_xlfn.XLOOKUP(TJUL22[[#This Row],[CODIGO]],Tabla5[codigo],Tabla5[Lugar Funciones])</f>
        <v>TEATRO NACIONAL</v>
      </c>
      <c r="H631" s="65" t="str">
        <f>_xlfn.XLOOKUP(TJUL22[[#This Row],[CODIGO]],Tabla5[codigo],Tabla5[SEGÚN JULIO],_xlfn.XLOOKUP(TJUL22[[#This Row],[cargo]],Tabla19[CARGO],Tabla19[CATEGORIA]))</f>
        <v>CARRERA ADMINISTRATIVA</v>
      </c>
      <c r="I631" s="43">
        <v>22000</v>
      </c>
      <c r="J631" s="44">
        <v>0</v>
      </c>
      <c r="K631" s="43">
        <v>668.8</v>
      </c>
      <c r="L631" s="43">
        <v>631.4</v>
      </c>
      <c r="M631" s="43">
        <v>7955.5800000000008</v>
      </c>
      <c r="N631" s="43">
        <v>12744.22</v>
      </c>
      <c r="O631" s="65" t="str">
        <f>LEFT(_xlfn.XLOOKUP(TJUL22[[#This Row],[CODIGO]],Tabla5[codigo],Tabla5[Genero]),1)</f>
        <v>M</v>
      </c>
      <c r="P631" s="15" t="str">
        <f>_xlfn.XLOOKUP(TJUL22[[#This Row],[nomdepto]],tdepto[DEPTO],tdepto[CODLUG])</f>
        <v>01.83.02.00.01</v>
      </c>
    </row>
    <row r="632" spans="1:16" hidden="1">
      <c r="A632" s="65" t="s">
        <v>3417</v>
      </c>
      <c r="B632" s="65" t="str">
        <f t="shared" si="9"/>
        <v>2.1.1.1.0100102631660</v>
      </c>
      <c r="C632" s="65" t="s">
        <v>3368</v>
      </c>
      <c r="D632" s="65" t="s">
        <v>1581</v>
      </c>
      <c r="E632" s="65" t="s">
        <v>874</v>
      </c>
      <c r="F632" s="65" t="s">
        <v>8</v>
      </c>
      <c r="G632" s="65" t="str">
        <f>_xlfn.XLOOKUP(TJUL22[[#This Row],[CODIGO]],Tabla5[codigo],Tabla5[Lugar Funciones])</f>
        <v>TEATRO NACIONAL</v>
      </c>
      <c r="H632" s="65" t="str">
        <f>_xlfn.XLOOKUP(TJUL22[[#This Row],[CODIGO]],Tabla5[codigo],Tabla5[SEGÚN JULIO],_xlfn.XLOOKUP(TJUL22[[#This Row],[cargo]],Tabla19[CARGO],Tabla19[CATEGORIA]))</f>
        <v>CARRERA ADMINISTRATIVA</v>
      </c>
      <c r="I632" s="43">
        <v>22000</v>
      </c>
      <c r="J632" s="44">
        <v>0</v>
      </c>
      <c r="K632" s="43">
        <v>668.8</v>
      </c>
      <c r="L632" s="43">
        <v>631.4</v>
      </c>
      <c r="M632" s="43">
        <v>5768.17</v>
      </c>
      <c r="N632" s="43">
        <v>14931.63</v>
      </c>
      <c r="O632" s="65" t="str">
        <f>LEFT(_xlfn.XLOOKUP(TJUL22[[#This Row],[CODIGO]],Tabla5[codigo],Tabla5[Genero]),1)</f>
        <v>F</v>
      </c>
      <c r="P632" s="15" t="str">
        <f>_xlfn.XLOOKUP(TJUL22[[#This Row],[nomdepto]],tdepto[DEPTO],tdepto[CODLUG])</f>
        <v>01.83.02.00.01</v>
      </c>
    </row>
    <row r="633" spans="1:16" hidden="1">
      <c r="A633" s="65" t="s">
        <v>3417</v>
      </c>
      <c r="B633" s="65" t="str">
        <f t="shared" si="9"/>
        <v>2.1.1.1.0101700121401</v>
      </c>
      <c r="C633" s="65" t="s">
        <v>3368</v>
      </c>
      <c r="D633" s="65" t="s">
        <v>2801</v>
      </c>
      <c r="E633" s="65" t="s">
        <v>879</v>
      </c>
      <c r="F633" s="65" t="s">
        <v>8</v>
      </c>
      <c r="G633" s="65" t="str">
        <f>_xlfn.XLOOKUP(TJUL22[[#This Row],[CODIGO]],Tabla5[codigo],Tabla5[Lugar Funciones])</f>
        <v>TEATRO NACIONAL</v>
      </c>
      <c r="H633" s="65" t="str">
        <f>_xlfn.XLOOKUP(TJUL22[[#This Row],[CODIGO]],Tabla5[codigo],Tabla5[SEGÚN JULIO],_xlfn.XLOOKUP(TJUL22[[#This Row],[cargo]],Tabla19[CARGO],Tabla19[CATEGORIA]))</f>
        <v>ESTATUTO SIMPLIFICADO</v>
      </c>
      <c r="I633" s="43">
        <v>22000</v>
      </c>
      <c r="J633" s="46">
        <v>0</v>
      </c>
      <c r="K633" s="43">
        <v>668.8</v>
      </c>
      <c r="L633" s="43">
        <v>631.4</v>
      </c>
      <c r="M633" s="43">
        <v>11410.380000000001</v>
      </c>
      <c r="N633" s="43">
        <v>9289.42</v>
      </c>
      <c r="O633" s="65" t="str">
        <f>LEFT(_xlfn.XLOOKUP(TJUL22[[#This Row],[CODIGO]],Tabla5[codigo],Tabla5[Genero]),1)</f>
        <v>M</v>
      </c>
      <c r="P633" s="15" t="str">
        <f>_xlfn.XLOOKUP(TJUL22[[#This Row],[nomdepto]],tdepto[DEPTO],tdepto[CODLUG])</f>
        <v>01.83.02.00.01</v>
      </c>
    </row>
    <row r="634" spans="1:16" hidden="1">
      <c r="A634" s="65" t="s">
        <v>3417</v>
      </c>
      <c r="B634" s="65" t="str">
        <f t="shared" si="9"/>
        <v>2.1.1.1.0100109606525</v>
      </c>
      <c r="C634" s="65" t="s">
        <v>3368</v>
      </c>
      <c r="D634" s="65" t="s">
        <v>1584</v>
      </c>
      <c r="E634" s="65" t="s">
        <v>882</v>
      </c>
      <c r="F634" s="65" t="s">
        <v>8</v>
      </c>
      <c r="G634" s="65" t="str">
        <f>_xlfn.XLOOKUP(TJUL22[[#This Row],[CODIGO]],Tabla5[codigo],Tabla5[Lugar Funciones])</f>
        <v>TEATRO NACIONAL</v>
      </c>
      <c r="H634" s="65" t="str">
        <f>_xlfn.XLOOKUP(TJUL22[[#This Row],[CODIGO]],Tabla5[codigo],Tabla5[SEGÚN JULIO],_xlfn.XLOOKUP(TJUL22[[#This Row],[cargo]],Tabla19[CARGO],Tabla19[CATEGORIA]))</f>
        <v>CARRERA ADMINISTRATIVA</v>
      </c>
      <c r="I634" s="43">
        <v>22000</v>
      </c>
      <c r="J634" s="46">
        <v>0</v>
      </c>
      <c r="K634" s="43">
        <v>668.8</v>
      </c>
      <c r="L634" s="43">
        <v>631.4</v>
      </c>
      <c r="M634" s="43">
        <v>780.99999999999977</v>
      </c>
      <c r="N634" s="43">
        <v>19918.8</v>
      </c>
      <c r="O634" s="65" t="str">
        <f>LEFT(_xlfn.XLOOKUP(TJUL22[[#This Row],[CODIGO]],Tabla5[codigo],Tabla5[Genero]),1)</f>
        <v>F</v>
      </c>
      <c r="P634" s="15" t="str">
        <f>_xlfn.XLOOKUP(TJUL22[[#This Row],[nomdepto]],tdepto[DEPTO],tdepto[CODLUG])</f>
        <v>01.83.02.00.01</v>
      </c>
    </row>
    <row r="635" spans="1:16" hidden="1">
      <c r="A635" s="65" t="s">
        <v>3417</v>
      </c>
      <c r="B635" s="65" t="str">
        <f t="shared" si="9"/>
        <v>2.1.1.1.0122500343623</v>
      </c>
      <c r="C635" s="65" t="s">
        <v>3368</v>
      </c>
      <c r="D635" s="65" t="s">
        <v>2815</v>
      </c>
      <c r="E635" s="65" t="s">
        <v>883</v>
      </c>
      <c r="F635" s="65" t="s">
        <v>120</v>
      </c>
      <c r="G635" s="65" t="str">
        <f>_xlfn.XLOOKUP(TJUL22[[#This Row],[CODIGO]],Tabla5[codigo],Tabla5[Lugar Funciones])</f>
        <v>TEATRO NACIONAL</v>
      </c>
      <c r="H635" s="65" t="str">
        <f>_xlfn.XLOOKUP(TJUL22[[#This Row],[CODIGO]],Tabla5[codigo],Tabla5[SEGÚN JULIO],_xlfn.XLOOKUP(TJUL22[[#This Row],[cargo]],Tabla19[CARGO],Tabla19[CATEGORIA]))</f>
        <v>FIJO</v>
      </c>
      <c r="I635" s="43">
        <v>22000</v>
      </c>
      <c r="J635" s="46">
        <v>0</v>
      </c>
      <c r="K635" s="43">
        <v>668.8</v>
      </c>
      <c r="L635" s="43">
        <v>631.4</v>
      </c>
      <c r="M635" s="43">
        <v>10483.02</v>
      </c>
      <c r="N635" s="43">
        <v>10216.780000000001</v>
      </c>
      <c r="O635" s="65" t="str">
        <f>LEFT(_xlfn.XLOOKUP(TJUL22[[#This Row],[CODIGO]],Tabla5[codigo],Tabla5[Genero]),1)</f>
        <v>M</v>
      </c>
      <c r="P635" s="15" t="str">
        <f>_xlfn.XLOOKUP(TJUL22[[#This Row],[nomdepto]],tdepto[DEPTO],tdepto[CODLUG])</f>
        <v>01.83.02.00.01</v>
      </c>
    </row>
    <row r="636" spans="1:16" hidden="1">
      <c r="A636" s="65" t="s">
        <v>3417</v>
      </c>
      <c r="B636" s="65" t="str">
        <f t="shared" si="9"/>
        <v>2.1.1.1.0106800138346</v>
      </c>
      <c r="C636" s="65" t="s">
        <v>3368</v>
      </c>
      <c r="D636" s="65" t="s">
        <v>2816</v>
      </c>
      <c r="E636" s="65" t="s">
        <v>884</v>
      </c>
      <c r="F636" s="65" t="s">
        <v>8</v>
      </c>
      <c r="G636" s="65" t="str">
        <f>_xlfn.XLOOKUP(TJUL22[[#This Row],[CODIGO]],Tabla5[codigo],Tabla5[Lugar Funciones])</f>
        <v>TEATRO NACIONAL</v>
      </c>
      <c r="H636" s="65" t="str">
        <f>_xlfn.XLOOKUP(TJUL22[[#This Row],[CODIGO]],Tabla5[codigo],Tabla5[SEGÚN JULIO],_xlfn.XLOOKUP(TJUL22[[#This Row],[cargo]],Tabla19[CARGO],Tabla19[CATEGORIA]))</f>
        <v>CARRERA ADMINISTRATIVA</v>
      </c>
      <c r="I636" s="43">
        <v>22000</v>
      </c>
      <c r="J636" s="46">
        <v>0</v>
      </c>
      <c r="K636" s="43">
        <v>668.8</v>
      </c>
      <c r="L636" s="43">
        <v>631.4</v>
      </c>
      <c r="M636" s="43">
        <v>12545.02</v>
      </c>
      <c r="N636" s="43">
        <v>8154.78</v>
      </c>
      <c r="O636" s="65" t="str">
        <f>LEFT(_xlfn.XLOOKUP(TJUL22[[#This Row],[CODIGO]],Tabla5[codigo],Tabla5[Genero]),1)</f>
        <v>F</v>
      </c>
      <c r="P636" s="15" t="str">
        <f>_xlfn.XLOOKUP(TJUL22[[#This Row],[nomdepto]],tdepto[DEPTO],tdepto[CODLUG])</f>
        <v>01.83.02.00.01</v>
      </c>
    </row>
    <row r="637" spans="1:16" hidden="1">
      <c r="A637" s="65" t="s">
        <v>3417</v>
      </c>
      <c r="B637" s="65" t="str">
        <f t="shared" si="9"/>
        <v>2.1.1.1.0101000777662</v>
      </c>
      <c r="C637" s="65" t="s">
        <v>3368</v>
      </c>
      <c r="D637" s="65" t="s">
        <v>2819</v>
      </c>
      <c r="E637" s="65" t="s">
        <v>1335</v>
      </c>
      <c r="F637" s="65" t="s">
        <v>729</v>
      </c>
      <c r="G637" s="65" t="str">
        <f>_xlfn.XLOOKUP(TJUL22[[#This Row],[CODIGO]],Tabla5[codigo],Tabla5[Lugar Funciones])</f>
        <v>TEATRO NACIONAL</v>
      </c>
      <c r="H637" s="65" t="str">
        <f>_xlfn.XLOOKUP(TJUL22[[#This Row],[CODIGO]],Tabla5[codigo],Tabla5[SEGÚN JULIO],_xlfn.XLOOKUP(TJUL22[[#This Row],[cargo]],Tabla19[CARGO],Tabla19[CATEGORIA]))</f>
        <v>ESTATUTO SIMPLIFICADO</v>
      </c>
      <c r="I637" s="43">
        <v>22000</v>
      </c>
      <c r="J637" s="46">
        <v>0</v>
      </c>
      <c r="K637" s="43">
        <v>668.8</v>
      </c>
      <c r="L637" s="43">
        <v>631.4</v>
      </c>
      <c r="M637" s="43">
        <v>25.000000000000114</v>
      </c>
      <c r="N637" s="43">
        <v>20674.8</v>
      </c>
      <c r="O637" s="65" t="str">
        <f>LEFT(_xlfn.XLOOKUP(TJUL22[[#This Row],[CODIGO]],Tabla5[codigo],Tabla5[Genero]),1)</f>
        <v>M</v>
      </c>
      <c r="P637" s="15" t="str">
        <f>_xlfn.XLOOKUP(TJUL22[[#This Row],[nomdepto]],tdepto[DEPTO],tdepto[CODLUG])</f>
        <v>01.83.02.00.01</v>
      </c>
    </row>
    <row r="638" spans="1:16" hidden="1">
      <c r="A638" s="65" t="s">
        <v>3417</v>
      </c>
      <c r="B638" s="65" t="str">
        <f t="shared" si="9"/>
        <v>2.1.1.1.0110800091836</v>
      </c>
      <c r="C638" s="65" t="s">
        <v>3368</v>
      </c>
      <c r="D638" s="65" t="s">
        <v>2822</v>
      </c>
      <c r="E638" s="65" t="s">
        <v>889</v>
      </c>
      <c r="F638" s="65" t="s">
        <v>8</v>
      </c>
      <c r="G638" s="65" t="str">
        <f>_xlfn.XLOOKUP(TJUL22[[#This Row],[CODIGO]],Tabla5[codigo],Tabla5[Lugar Funciones])</f>
        <v>TEATRO NACIONAL</v>
      </c>
      <c r="H638" s="65" t="str">
        <f>_xlfn.XLOOKUP(TJUL22[[#This Row],[CODIGO]],Tabla5[codigo],Tabla5[SEGÚN JULIO],_xlfn.XLOOKUP(TJUL22[[#This Row],[cargo]],Tabla19[CARGO],Tabla19[CATEGORIA]))</f>
        <v>ESTATUTO SIMPLIFICADO</v>
      </c>
      <c r="I638" s="43">
        <v>22000</v>
      </c>
      <c r="J638" s="46">
        <v>0</v>
      </c>
      <c r="K638" s="43">
        <v>668.8</v>
      </c>
      <c r="L638" s="43">
        <v>631.4</v>
      </c>
      <c r="M638" s="43">
        <v>325.00000000000011</v>
      </c>
      <c r="N638" s="43">
        <v>20374.8</v>
      </c>
      <c r="O638" s="65" t="str">
        <f>LEFT(_xlfn.XLOOKUP(TJUL22[[#This Row],[CODIGO]],Tabla5[codigo],Tabla5[Genero]),1)</f>
        <v>F</v>
      </c>
      <c r="P638" s="15" t="str">
        <f>_xlfn.XLOOKUP(TJUL22[[#This Row],[nomdepto]],tdepto[DEPTO],tdepto[CODLUG])</f>
        <v>01.83.02.00.01</v>
      </c>
    </row>
    <row r="639" spans="1:16" hidden="1">
      <c r="A639" s="65" t="s">
        <v>3417</v>
      </c>
      <c r="B639" s="65" t="str">
        <f t="shared" si="9"/>
        <v>2.1.1.1.0100109377333</v>
      </c>
      <c r="C639" s="65" t="s">
        <v>3368</v>
      </c>
      <c r="D639" s="65" t="s">
        <v>2829</v>
      </c>
      <c r="E639" s="65" t="s">
        <v>893</v>
      </c>
      <c r="F639" s="65" t="s">
        <v>62</v>
      </c>
      <c r="G639" s="65" t="str">
        <f>_xlfn.XLOOKUP(TJUL22[[#This Row],[CODIGO]],Tabla5[codigo],Tabla5[Lugar Funciones])</f>
        <v>TEATRO NACIONAL</v>
      </c>
      <c r="H639" s="65" t="str">
        <f>_xlfn.XLOOKUP(TJUL22[[#This Row],[CODIGO]],Tabla5[codigo],Tabla5[SEGÚN JULIO],_xlfn.XLOOKUP(TJUL22[[#This Row],[cargo]],Tabla19[CARGO],Tabla19[CATEGORIA]))</f>
        <v>FIJO</v>
      </c>
      <c r="I639" s="43">
        <v>22000</v>
      </c>
      <c r="J639" s="46">
        <v>0</v>
      </c>
      <c r="K639" s="43">
        <v>668.8</v>
      </c>
      <c r="L639" s="43">
        <v>631.4</v>
      </c>
      <c r="M639" s="43">
        <v>3221.12</v>
      </c>
      <c r="N639" s="43">
        <v>17478.68</v>
      </c>
      <c r="O639" s="65" t="str">
        <f>LEFT(_xlfn.XLOOKUP(TJUL22[[#This Row],[CODIGO]],Tabla5[codigo],Tabla5[Genero]),1)</f>
        <v>F</v>
      </c>
      <c r="P639" s="15" t="str">
        <f>_xlfn.XLOOKUP(TJUL22[[#This Row],[nomdepto]],tdepto[DEPTO],tdepto[CODLUG])</f>
        <v>01.83.02.00.01</v>
      </c>
    </row>
    <row r="640" spans="1:16" hidden="1">
      <c r="A640" s="65" t="s">
        <v>3417</v>
      </c>
      <c r="B640" s="65" t="str">
        <f t="shared" si="9"/>
        <v>2.1.1.1.0100111177564</v>
      </c>
      <c r="C640" s="65" t="s">
        <v>3368</v>
      </c>
      <c r="D640" s="65" t="s">
        <v>2832</v>
      </c>
      <c r="E640" s="65" t="s">
        <v>894</v>
      </c>
      <c r="F640" s="65" t="s">
        <v>62</v>
      </c>
      <c r="G640" s="65" t="str">
        <f>_xlfn.XLOOKUP(TJUL22[[#This Row],[CODIGO]],Tabla5[codigo],Tabla5[Lugar Funciones])</f>
        <v>TEATRO NACIONAL</v>
      </c>
      <c r="H640" s="65" t="str">
        <f>_xlfn.XLOOKUP(TJUL22[[#This Row],[CODIGO]],Tabla5[codigo],Tabla5[SEGÚN JULIO],_xlfn.XLOOKUP(TJUL22[[#This Row],[cargo]],Tabla19[CARGO],Tabla19[CATEGORIA]))</f>
        <v>FIJO</v>
      </c>
      <c r="I640" s="43">
        <v>22000</v>
      </c>
      <c r="J640" s="46">
        <v>0</v>
      </c>
      <c r="K640" s="43">
        <v>668.8</v>
      </c>
      <c r="L640" s="43">
        <v>631.4</v>
      </c>
      <c r="M640" s="43">
        <v>17429.02</v>
      </c>
      <c r="N640" s="43">
        <v>3270.78</v>
      </c>
      <c r="O640" s="65" t="str">
        <f>LEFT(_xlfn.XLOOKUP(TJUL22[[#This Row],[CODIGO]],Tabla5[codigo],Tabla5[Genero]),1)</f>
        <v>F</v>
      </c>
      <c r="P640" s="15" t="str">
        <f>_xlfn.XLOOKUP(TJUL22[[#This Row],[nomdepto]],tdepto[DEPTO],tdepto[CODLUG])</f>
        <v>01.83.02.00.01</v>
      </c>
    </row>
    <row r="641" spans="1:16" hidden="1">
      <c r="A641" s="65" t="s">
        <v>3417</v>
      </c>
      <c r="B641" s="65" t="str">
        <f t="shared" si="9"/>
        <v>2.1.1.1.0100112940028</v>
      </c>
      <c r="C641" s="65" t="s">
        <v>3368</v>
      </c>
      <c r="D641" s="65" t="s">
        <v>2844</v>
      </c>
      <c r="E641" s="65" t="s">
        <v>896</v>
      </c>
      <c r="F641" s="65" t="s">
        <v>8</v>
      </c>
      <c r="G641" s="65" t="str">
        <f>_xlfn.XLOOKUP(TJUL22[[#This Row],[CODIGO]],Tabla5[codigo],Tabla5[Lugar Funciones])</f>
        <v>TEATRO NACIONAL</v>
      </c>
      <c r="H641" s="65" t="str">
        <f>_xlfn.XLOOKUP(TJUL22[[#This Row],[CODIGO]],Tabla5[codigo],Tabla5[SEGÚN JULIO],_xlfn.XLOOKUP(TJUL22[[#This Row],[cargo]],Tabla19[CARGO],Tabla19[CATEGORIA]))</f>
        <v>ESTATUTO SIMPLIFICADO</v>
      </c>
      <c r="I641" s="43">
        <v>22000</v>
      </c>
      <c r="J641" s="46">
        <v>0</v>
      </c>
      <c r="K641" s="43">
        <v>668.8</v>
      </c>
      <c r="L641" s="43">
        <v>631.4</v>
      </c>
      <c r="M641" s="43">
        <v>7383.5000000000009</v>
      </c>
      <c r="N641" s="43">
        <v>13316.3</v>
      </c>
      <c r="O641" s="65" t="str">
        <f>LEFT(_xlfn.XLOOKUP(TJUL22[[#This Row],[CODIGO]],Tabla5[codigo],Tabla5[Genero]),1)</f>
        <v>F</v>
      </c>
      <c r="P641" s="15" t="str">
        <f>_xlfn.XLOOKUP(TJUL22[[#This Row],[nomdepto]],tdepto[DEPTO],tdepto[CODLUG])</f>
        <v>01.83.02.00.01</v>
      </c>
    </row>
    <row r="642" spans="1:16" hidden="1">
      <c r="A642" s="65" t="s">
        <v>3417</v>
      </c>
      <c r="B642" s="65" t="str">
        <f t="shared" si="9"/>
        <v>2.1.1.1.0140200459143</v>
      </c>
      <c r="C642" s="65" t="s">
        <v>3368</v>
      </c>
      <c r="D642" s="65" t="s">
        <v>2845</v>
      </c>
      <c r="E642" s="65" t="s">
        <v>2131</v>
      </c>
      <c r="F642" s="65" t="s">
        <v>27</v>
      </c>
      <c r="G642" s="65" t="str">
        <f>_xlfn.XLOOKUP(TJUL22[[#This Row],[CODIGO]],Tabla5[codigo],Tabla5[Lugar Funciones])</f>
        <v>TEATRO NACIONAL</v>
      </c>
      <c r="H642" s="65" t="str">
        <f>_xlfn.XLOOKUP(TJUL22[[#This Row],[CODIGO]],Tabla5[codigo],Tabla5[SEGÚN JULIO],_xlfn.XLOOKUP(TJUL22[[#This Row],[cargo]],Tabla19[CARGO],Tabla19[CATEGORIA]))</f>
        <v>ESTATUTO SIMPLIFICADO</v>
      </c>
      <c r="I642" s="43">
        <v>22000</v>
      </c>
      <c r="J642" s="46">
        <v>0</v>
      </c>
      <c r="K642" s="43">
        <v>668.8</v>
      </c>
      <c r="L642" s="43">
        <v>631.4</v>
      </c>
      <c r="M642" s="43">
        <v>25.000000000000114</v>
      </c>
      <c r="N642" s="43">
        <v>20674.8</v>
      </c>
      <c r="O642" s="65" t="str">
        <f>LEFT(_xlfn.XLOOKUP(TJUL22[[#This Row],[CODIGO]],Tabla5[codigo],Tabla5[Genero]),1)</f>
        <v>M</v>
      </c>
      <c r="P642" s="15" t="str">
        <f>_xlfn.XLOOKUP(TJUL22[[#This Row],[nomdepto]],tdepto[DEPTO],tdepto[CODLUG])</f>
        <v>01.83.02.00.01</v>
      </c>
    </row>
    <row r="643" spans="1:16" hidden="1">
      <c r="A643" s="65" t="s">
        <v>3417</v>
      </c>
      <c r="B643" s="65" t="str">
        <f t="shared" si="9"/>
        <v>2.1.1.1.0100116821000</v>
      </c>
      <c r="C643" s="65" t="s">
        <v>3368</v>
      </c>
      <c r="D643" s="65" t="s">
        <v>2851</v>
      </c>
      <c r="E643" s="65" t="s">
        <v>898</v>
      </c>
      <c r="F643" s="65" t="s">
        <v>8</v>
      </c>
      <c r="G643" s="65" t="str">
        <f>_xlfn.XLOOKUP(TJUL22[[#This Row],[CODIGO]],Tabla5[codigo],Tabla5[Lugar Funciones])</f>
        <v>TEATRO NACIONAL</v>
      </c>
      <c r="H643" s="65" t="str">
        <f>_xlfn.XLOOKUP(TJUL22[[#This Row],[CODIGO]],Tabla5[codigo],Tabla5[SEGÚN JULIO],_xlfn.XLOOKUP(TJUL22[[#This Row],[cargo]],Tabla19[CARGO],Tabla19[CATEGORIA]))</f>
        <v>ESTATUTO SIMPLIFICADO</v>
      </c>
      <c r="I643" s="43">
        <v>22000</v>
      </c>
      <c r="J643" s="46">
        <v>0</v>
      </c>
      <c r="K643" s="43">
        <v>668.8</v>
      </c>
      <c r="L643" s="43">
        <v>631.4</v>
      </c>
      <c r="M643" s="43">
        <v>10315.790000000001</v>
      </c>
      <c r="N643" s="43">
        <v>10384.01</v>
      </c>
      <c r="O643" s="65" t="str">
        <f>LEFT(_xlfn.XLOOKUP(TJUL22[[#This Row],[CODIGO]],Tabla5[codigo],Tabla5[Genero]),1)</f>
        <v>F</v>
      </c>
      <c r="P643" s="15" t="str">
        <f>_xlfn.XLOOKUP(TJUL22[[#This Row],[nomdepto]],tdepto[DEPTO],tdepto[CODLUG])</f>
        <v>01.83.02.00.01</v>
      </c>
    </row>
    <row r="644" spans="1:16" hidden="1">
      <c r="A644" s="65" t="s">
        <v>3417</v>
      </c>
      <c r="B644" s="65" t="str">
        <f t="shared" ref="B644:B707" si="10">C644&amp;D644</f>
        <v>2.1.1.1.0140238644708</v>
      </c>
      <c r="C644" s="65" t="s">
        <v>3368</v>
      </c>
      <c r="D644" s="65" t="s">
        <v>2856</v>
      </c>
      <c r="E644" s="65" t="s">
        <v>2032</v>
      </c>
      <c r="F644" s="65" t="s">
        <v>27</v>
      </c>
      <c r="G644" s="65" t="str">
        <f>_xlfn.XLOOKUP(TJUL22[[#This Row],[CODIGO]],Tabla5[codigo],Tabla5[Lugar Funciones])</f>
        <v>TEATRO NACIONAL</v>
      </c>
      <c r="H644" s="65" t="str">
        <f>_xlfn.XLOOKUP(TJUL22[[#This Row],[CODIGO]],Tabla5[codigo],Tabla5[SEGÚN JULIO],_xlfn.XLOOKUP(TJUL22[[#This Row],[cargo]],Tabla19[CARGO],Tabla19[CATEGORIA]))</f>
        <v>ESTATUTO SIMPLIFICADO</v>
      </c>
      <c r="I644" s="43">
        <v>22000</v>
      </c>
      <c r="J644" s="44">
        <v>0</v>
      </c>
      <c r="K644" s="43">
        <v>668.8</v>
      </c>
      <c r="L644" s="43">
        <v>631.4</v>
      </c>
      <c r="M644" s="43">
        <v>25.000000000000114</v>
      </c>
      <c r="N644" s="43">
        <v>20674.8</v>
      </c>
      <c r="O644" s="65" t="str">
        <f>LEFT(_xlfn.XLOOKUP(TJUL22[[#This Row],[CODIGO]],Tabla5[codigo],Tabla5[Genero]),1)</f>
        <v>M</v>
      </c>
      <c r="P644" s="15" t="str">
        <f>_xlfn.XLOOKUP(TJUL22[[#This Row],[nomdepto]],tdepto[DEPTO],tdepto[CODLUG])</f>
        <v>01.83.02.00.01</v>
      </c>
    </row>
    <row r="645" spans="1:16" hidden="1">
      <c r="A645" s="65" t="s">
        <v>3417</v>
      </c>
      <c r="B645" s="65" t="str">
        <f t="shared" si="10"/>
        <v>2.1.1.1.0100113884134</v>
      </c>
      <c r="C645" s="65" t="s">
        <v>3368</v>
      </c>
      <c r="D645" s="65" t="s">
        <v>2865</v>
      </c>
      <c r="E645" s="65" t="s">
        <v>3447</v>
      </c>
      <c r="F645" s="65" t="s">
        <v>27</v>
      </c>
      <c r="G645" s="65" t="str">
        <f>_xlfn.XLOOKUP(TJUL22[[#This Row],[CODIGO]],Tabla5[codigo],Tabla5[Lugar Funciones])</f>
        <v>TEATRO NACIONAL</v>
      </c>
      <c r="H645" s="65" t="str">
        <f>_xlfn.XLOOKUP(TJUL22[[#This Row],[CODIGO]],Tabla5[codigo],Tabla5[SEGÚN JULIO],_xlfn.XLOOKUP(TJUL22[[#This Row],[cargo]],Tabla19[CARGO],Tabla19[CATEGORIA]))</f>
        <v>ESTATUTO SIMPLIFICADO</v>
      </c>
      <c r="I645" s="43">
        <v>22000</v>
      </c>
      <c r="J645" s="46">
        <v>0</v>
      </c>
      <c r="K645" s="43">
        <v>668.8</v>
      </c>
      <c r="L645" s="43">
        <v>631.4</v>
      </c>
      <c r="M645" s="43">
        <v>25.000000000000114</v>
      </c>
      <c r="N645" s="43">
        <v>20674.8</v>
      </c>
      <c r="O645" s="65" t="str">
        <f>LEFT(_xlfn.XLOOKUP(TJUL22[[#This Row],[CODIGO]],Tabla5[codigo],Tabla5[Genero]),1)</f>
        <v>M</v>
      </c>
      <c r="P645" s="15" t="str">
        <f>_xlfn.XLOOKUP(TJUL22[[#This Row],[nomdepto]],tdepto[DEPTO],tdepto[CODLUG])</f>
        <v>01.83.02.00.01</v>
      </c>
    </row>
    <row r="646" spans="1:16" hidden="1">
      <c r="A646" s="65" t="s">
        <v>3417</v>
      </c>
      <c r="B646" s="65" t="str">
        <f t="shared" si="10"/>
        <v>2.1.1.1.0100108186925</v>
      </c>
      <c r="C646" s="65" t="s">
        <v>3368</v>
      </c>
      <c r="D646" s="65" t="s">
        <v>2874</v>
      </c>
      <c r="E646" s="65" t="s">
        <v>903</v>
      </c>
      <c r="F646" s="65" t="s">
        <v>465</v>
      </c>
      <c r="G646" s="65" t="str">
        <f>_xlfn.XLOOKUP(TJUL22[[#This Row],[CODIGO]],Tabla5[codigo],Tabla5[Lugar Funciones])</f>
        <v>TEATRO NACIONAL</v>
      </c>
      <c r="H646" s="65" t="str">
        <f>_xlfn.XLOOKUP(TJUL22[[#This Row],[CODIGO]],Tabla5[codigo],Tabla5[SEGÚN JULIO],_xlfn.XLOOKUP(TJUL22[[#This Row],[cargo]],Tabla19[CARGO],Tabla19[CATEGORIA]))</f>
        <v>ESTATUTO SIMPLIFICADO</v>
      </c>
      <c r="I646" s="43">
        <v>22000</v>
      </c>
      <c r="J646" s="46">
        <v>0</v>
      </c>
      <c r="K646" s="43">
        <v>668.8</v>
      </c>
      <c r="L646" s="43">
        <v>631.4</v>
      </c>
      <c r="M646" s="43">
        <v>2121</v>
      </c>
      <c r="N646" s="43">
        <v>18578.8</v>
      </c>
      <c r="O646" s="65" t="str">
        <f>LEFT(_xlfn.XLOOKUP(TJUL22[[#This Row],[CODIGO]],Tabla5[codigo],Tabla5[Genero]),1)</f>
        <v>M</v>
      </c>
      <c r="P646" s="15" t="str">
        <f>_xlfn.XLOOKUP(TJUL22[[#This Row],[nomdepto]],tdepto[DEPTO],tdepto[CODLUG])</f>
        <v>01.83.02.00.01</v>
      </c>
    </row>
    <row r="647" spans="1:16" hidden="1">
      <c r="A647" s="65" t="s">
        <v>3417</v>
      </c>
      <c r="B647" s="65" t="str">
        <f t="shared" si="10"/>
        <v>2.1.1.1.0100109626853</v>
      </c>
      <c r="C647" s="65" t="s">
        <v>3368</v>
      </c>
      <c r="D647" s="65" t="s">
        <v>2877</v>
      </c>
      <c r="E647" s="65" t="s">
        <v>906</v>
      </c>
      <c r="F647" s="65" t="s">
        <v>907</v>
      </c>
      <c r="G647" s="65" t="str">
        <f>_xlfn.XLOOKUP(TJUL22[[#This Row],[CODIGO]],Tabla5[codigo],Tabla5[Lugar Funciones])</f>
        <v>TEATRO NACIONAL</v>
      </c>
      <c r="H647" s="65" t="str">
        <f>_xlfn.XLOOKUP(TJUL22[[#This Row],[CODIGO]],Tabla5[codigo],Tabla5[SEGÚN JULIO],_xlfn.XLOOKUP(TJUL22[[#This Row],[cargo]],Tabla19[CARGO],Tabla19[CATEGORIA]))</f>
        <v>FIJO</v>
      </c>
      <c r="I647" s="43">
        <v>22000</v>
      </c>
      <c r="J647" s="46">
        <v>0</v>
      </c>
      <c r="K647" s="43">
        <v>668.8</v>
      </c>
      <c r="L647" s="43">
        <v>631.4</v>
      </c>
      <c r="M647" s="43">
        <v>75.000000000000114</v>
      </c>
      <c r="N647" s="43">
        <v>20624.8</v>
      </c>
      <c r="O647" s="65" t="str">
        <f>LEFT(_xlfn.XLOOKUP(TJUL22[[#This Row],[CODIGO]],Tabla5[codigo],Tabla5[Genero]),1)</f>
        <v>M</v>
      </c>
      <c r="P647" s="15" t="str">
        <f>_xlfn.XLOOKUP(TJUL22[[#This Row],[nomdepto]],tdepto[DEPTO],tdepto[CODLUG])</f>
        <v>01.83.02.00.01</v>
      </c>
    </row>
    <row r="648" spans="1:16" hidden="1">
      <c r="A648" s="65" t="s">
        <v>3417</v>
      </c>
      <c r="B648" s="65" t="str">
        <f t="shared" si="10"/>
        <v>2.1.1.1.0100110434958</v>
      </c>
      <c r="C648" s="65" t="s">
        <v>3368</v>
      </c>
      <c r="D648" s="65" t="s">
        <v>1596</v>
      </c>
      <c r="E648" s="65" t="s">
        <v>910</v>
      </c>
      <c r="F648" s="65" t="s">
        <v>873</v>
      </c>
      <c r="G648" s="65" t="str">
        <f>_xlfn.XLOOKUP(TJUL22[[#This Row],[CODIGO]],Tabla5[codigo],Tabla5[Lugar Funciones])</f>
        <v>TEATRO NACIONAL</v>
      </c>
      <c r="H648" s="65" t="str">
        <f>_xlfn.XLOOKUP(TJUL22[[#This Row],[CODIGO]],Tabla5[codigo],Tabla5[SEGÚN JULIO],_xlfn.XLOOKUP(TJUL22[[#This Row],[cargo]],Tabla19[CARGO],Tabla19[CATEGORIA]))</f>
        <v>CARRERA ADMINISTRATIVA</v>
      </c>
      <c r="I648" s="43">
        <v>22000</v>
      </c>
      <c r="J648" s="44">
        <v>0</v>
      </c>
      <c r="K648" s="43">
        <v>668.8</v>
      </c>
      <c r="L648" s="43">
        <v>631.4</v>
      </c>
      <c r="M648" s="43">
        <v>13124.53</v>
      </c>
      <c r="N648" s="43">
        <v>7575.27</v>
      </c>
      <c r="O648" s="65" t="str">
        <f>LEFT(_xlfn.XLOOKUP(TJUL22[[#This Row],[CODIGO]],Tabla5[codigo],Tabla5[Genero]),1)</f>
        <v>F</v>
      </c>
      <c r="P648" s="15" t="str">
        <f>_xlfn.XLOOKUP(TJUL22[[#This Row],[nomdepto]],tdepto[DEPTO],tdepto[CODLUG])</f>
        <v>01.83.02.00.01</v>
      </c>
    </row>
    <row r="649" spans="1:16" hidden="1">
      <c r="A649" s="65" t="s">
        <v>3417</v>
      </c>
      <c r="B649" s="65" t="str">
        <f t="shared" si="10"/>
        <v>2.1.1.1.0100111885521</v>
      </c>
      <c r="C649" s="65" t="s">
        <v>3368</v>
      </c>
      <c r="D649" s="65" t="s">
        <v>1598</v>
      </c>
      <c r="E649" s="65" t="s">
        <v>911</v>
      </c>
      <c r="F649" s="65" t="s">
        <v>62</v>
      </c>
      <c r="G649" s="65" t="str">
        <f>_xlfn.XLOOKUP(TJUL22[[#This Row],[CODIGO]],Tabla5[codigo],Tabla5[Lugar Funciones])</f>
        <v>TEATRO NACIONAL</v>
      </c>
      <c r="H649" s="65" t="str">
        <f>_xlfn.XLOOKUP(TJUL22[[#This Row],[CODIGO]],Tabla5[codigo],Tabla5[SEGÚN JULIO],_xlfn.XLOOKUP(TJUL22[[#This Row],[cargo]],Tabla19[CARGO],Tabla19[CATEGORIA]))</f>
        <v>CARRERA ADMINISTRATIVA</v>
      </c>
      <c r="I649" s="43">
        <v>22000</v>
      </c>
      <c r="J649" s="46">
        <v>0</v>
      </c>
      <c r="K649" s="43">
        <v>668.8</v>
      </c>
      <c r="L649" s="43">
        <v>631.4</v>
      </c>
      <c r="M649" s="43">
        <v>7775.4000000000005</v>
      </c>
      <c r="N649" s="43">
        <v>12924.4</v>
      </c>
      <c r="O649" s="65" t="str">
        <f>LEFT(_xlfn.XLOOKUP(TJUL22[[#This Row],[CODIGO]],Tabla5[codigo],Tabla5[Genero]),1)</f>
        <v>F</v>
      </c>
      <c r="P649" s="15" t="str">
        <f>_xlfn.XLOOKUP(TJUL22[[#This Row],[nomdepto]],tdepto[DEPTO],tdepto[CODLUG])</f>
        <v>01.83.02.00.01</v>
      </c>
    </row>
    <row r="650" spans="1:16" hidden="1">
      <c r="A650" s="65" t="s">
        <v>3417</v>
      </c>
      <c r="B650" s="65" t="str">
        <f t="shared" si="10"/>
        <v>2.1.1.1.0107500083543</v>
      </c>
      <c r="C650" s="65" t="s">
        <v>3368</v>
      </c>
      <c r="D650" s="65" t="s">
        <v>1600</v>
      </c>
      <c r="E650" s="65" t="s">
        <v>912</v>
      </c>
      <c r="F650" s="65" t="s">
        <v>62</v>
      </c>
      <c r="G650" s="65" t="str">
        <f>_xlfn.XLOOKUP(TJUL22[[#This Row],[CODIGO]],Tabla5[codigo],Tabla5[Lugar Funciones])</f>
        <v>TEATRO NACIONAL</v>
      </c>
      <c r="H650" s="65" t="str">
        <f>_xlfn.XLOOKUP(TJUL22[[#This Row],[CODIGO]],Tabla5[codigo],Tabla5[SEGÚN JULIO],_xlfn.XLOOKUP(TJUL22[[#This Row],[cargo]],Tabla19[CARGO],Tabla19[CATEGORIA]))</f>
        <v>CARRERA ADMINISTRATIVA</v>
      </c>
      <c r="I650" s="43">
        <v>22000</v>
      </c>
      <c r="J650" s="46">
        <v>0</v>
      </c>
      <c r="K650" s="43">
        <v>668.8</v>
      </c>
      <c r="L650" s="43">
        <v>631.4</v>
      </c>
      <c r="M650" s="43">
        <v>2801.12</v>
      </c>
      <c r="N650" s="43">
        <v>17898.68</v>
      </c>
      <c r="O650" s="65" t="str">
        <f>LEFT(_xlfn.XLOOKUP(TJUL22[[#This Row],[CODIGO]],Tabla5[codigo],Tabla5[Genero]),1)</f>
        <v>F</v>
      </c>
      <c r="P650" s="15" t="str">
        <f>_xlfn.XLOOKUP(TJUL22[[#This Row],[nomdepto]],tdepto[DEPTO],tdepto[CODLUG])</f>
        <v>01.83.02.00.01</v>
      </c>
    </row>
    <row r="651" spans="1:16" hidden="1">
      <c r="A651" s="65" t="s">
        <v>3417</v>
      </c>
      <c r="B651" s="65" t="str">
        <f t="shared" si="10"/>
        <v>2.1.1.1.0122300142522</v>
      </c>
      <c r="C651" s="65" t="s">
        <v>3368</v>
      </c>
      <c r="D651" s="65" t="s">
        <v>1607</v>
      </c>
      <c r="E651" s="65" t="s">
        <v>919</v>
      </c>
      <c r="F651" s="65" t="s">
        <v>62</v>
      </c>
      <c r="G651" s="65" t="str">
        <f>_xlfn.XLOOKUP(TJUL22[[#This Row],[CODIGO]],Tabla5[codigo],Tabla5[Lugar Funciones])</f>
        <v>TEATRO NACIONAL</v>
      </c>
      <c r="H651" s="65" t="str">
        <f>_xlfn.XLOOKUP(TJUL22[[#This Row],[CODIGO]],Tabla5[codigo],Tabla5[SEGÚN JULIO],_xlfn.XLOOKUP(TJUL22[[#This Row],[cargo]],Tabla19[CARGO],Tabla19[CATEGORIA]))</f>
        <v>CARRERA ADMINISTRATIVA</v>
      </c>
      <c r="I651" s="43">
        <v>22000</v>
      </c>
      <c r="J651" s="46">
        <v>0</v>
      </c>
      <c r="K651" s="43">
        <v>668.8</v>
      </c>
      <c r="L651" s="43">
        <v>631.4</v>
      </c>
      <c r="M651" s="43">
        <v>7171.0099999999993</v>
      </c>
      <c r="N651" s="43">
        <v>13528.79</v>
      </c>
      <c r="O651" s="65" t="str">
        <f>LEFT(_xlfn.XLOOKUP(TJUL22[[#This Row],[CODIGO]],Tabla5[codigo],Tabla5[Genero]),1)</f>
        <v>F</v>
      </c>
      <c r="P651" s="15" t="str">
        <f>_xlfn.XLOOKUP(TJUL22[[#This Row],[nomdepto]],tdepto[DEPTO],tdepto[CODLUG])</f>
        <v>01.83.02.00.01</v>
      </c>
    </row>
    <row r="652" spans="1:16" hidden="1">
      <c r="A652" s="65" t="s">
        <v>3417</v>
      </c>
      <c r="B652" s="65" t="str">
        <f t="shared" si="10"/>
        <v>2.1.1.1.0100115230872</v>
      </c>
      <c r="C652" s="65" t="s">
        <v>3368</v>
      </c>
      <c r="D652" s="65" t="s">
        <v>2904</v>
      </c>
      <c r="E652" s="65" t="s">
        <v>920</v>
      </c>
      <c r="F652" s="65" t="s">
        <v>62</v>
      </c>
      <c r="G652" s="65" t="str">
        <f>_xlfn.XLOOKUP(TJUL22[[#This Row],[CODIGO]],Tabla5[codigo],Tabla5[Lugar Funciones])</f>
        <v>TEATRO NACIONAL</v>
      </c>
      <c r="H652" s="65" t="str">
        <f>_xlfn.XLOOKUP(TJUL22[[#This Row],[CODIGO]],Tabla5[codigo],Tabla5[SEGÚN JULIO],_xlfn.XLOOKUP(TJUL22[[#This Row],[cargo]],Tabla19[CARGO],Tabla19[CATEGORIA]))</f>
        <v>FIJO</v>
      </c>
      <c r="I652" s="43">
        <v>22000</v>
      </c>
      <c r="J652" s="46">
        <v>0</v>
      </c>
      <c r="K652" s="43">
        <v>668.8</v>
      </c>
      <c r="L652" s="43">
        <v>631.4</v>
      </c>
      <c r="M652" s="43">
        <v>924.99999999999977</v>
      </c>
      <c r="N652" s="43">
        <v>19774.8</v>
      </c>
      <c r="O652" s="65" t="str">
        <f>LEFT(_xlfn.XLOOKUP(TJUL22[[#This Row],[CODIGO]],Tabla5[codigo],Tabla5[Genero]),1)</f>
        <v>F</v>
      </c>
      <c r="P652" s="15" t="str">
        <f>_xlfn.XLOOKUP(TJUL22[[#This Row],[nomdepto]],tdepto[DEPTO],tdepto[CODLUG])</f>
        <v>01.83.02.00.01</v>
      </c>
    </row>
    <row r="653" spans="1:16" hidden="1">
      <c r="A653" s="65" t="s">
        <v>3417</v>
      </c>
      <c r="B653" s="65" t="str">
        <f t="shared" si="10"/>
        <v>2.1.1.1.0100105508691</v>
      </c>
      <c r="C653" s="65" t="s">
        <v>3368</v>
      </c>
      <c r="D653" s="65" t="s">
        <v>2911</v>
      </c>
      <c r="E653" s="65" t="s">
        <v>928</v>
      </c>
      <c r="F653" s="65" t="s">
        <v>8</v>
      </c>
      <c r="G653" s="65" t="str">
        <f>_xlfn.XLOOKUP(TJUL22[[#This Row],[CODIGO]],Tabla5[codigo],Tabla5[Lugar Funciones])</f>
        <v>TEATRO NACIONAL</v>
      </c>
      <c r="H653" s="65" t="str">
        <f>_xlfn.XLOOKUP(TJUL22[[#This Row],[CODIGO]],Tabla5[codigo],Tabla5[SEGÚN JULIO],_xlfn.XLOOKUP(TJUL22[[#This Row],[cargo]],Tabla19[CARGO],Tabla19[CATEGORIA]))</f>
        <v>ESTATUTO SIMPLIFICADO</v>
      </c>
      <c r="I653" s="43">
        <v>22000</v>
      </c>
      <c r="J653" s="46">
        <v>0</v>
      </c>
      <c r="K653" s="43">
        <v>668.8</v>
      </c>
      <c r="L653" s="43">
        <v>631.4</v>
      </c>
      <c r="M653" s="43">
        <v>25.000000000000114</v>
      </c>
      <c r="N653" s="43">
        <v>20674.8</v>
      </c>
      <c r="O653" s="65" t="str">
        <f>LEFT(_xlfn.XLOOKUP(TJUL22[[#This Row],[CODIGO]],Tabla5[codigo],Tabla5[Genero]),1)</f>
        <v>F</v>
      </c>
      <c r="P653" s="15" t="str">
        <f>_xlfn.XLOOKUP(TJUL22[[#This Row],[nomdepto]],tdepto[DEPTO],tdepto[CODLUG])</f>
        <v>01.83.02.00.01</v>
      </c>
    </row>
    <row r="654" spans="1:16" hidden="1">
      <c r="A654" s="65" t="s">
        <v>3417</v>
      </c>
      <c r="B654" s="65" t="str">
        <f t="shared" si="10"/>
        <v>2.1.1.1.0101200290128</v>
      </c>
      <c r="C654" s="65" t="s">
        <v>3368</v>
      </c>
      <c r="D654" s="65" t="s">
        <v>2912</v>
      </c>
      <c r="E654" s="65" t="s">
        <v>929</v>
      </c>
      <c r="F654" s="65" t="s">
        <v>62</v>
      </c>
      <c r="G654" s="65" t="str">
        <f>_xlfn.XLOOKUP(TJUL22[[#This Row],[CODIGO]],Tabla5[codigo],Tabla5[Lugar Funciones])</f>
        <v>TEATRO NACIONAL</v>
      </c>
      <c r="H654" s="65" t="str">
        <f>_xlfn.XLOOKUP(TJUL22[[#This Row],[CODIGO]],Tabla5[codigo],Tabla5[SEGÚN JULIO],_xlfn.XLOOKUP(TJUL22[[#This Row],[cargo]],Tabla19[CARGO],Tabla19[CATEGORIA]))</f>
        <v>FIJO</v>
      </c>
      <c r="I654" s="43">
        <v>22000</v>
      </c>
      <c r="J654" s="46">
        <v>0</v>
      </c>
      <c r="K654" s="43">
        <v>668.8</v>
      </c>
      <c r="L654" s="43">
        <v>631.4</v>
      </c>
      <c r="M654" s="43">
        <v>2477.12</v>
      </c>
      <c r="N654" s="43">
        <v>18222.68</v>
      </c>
      <c r="O654" s="65" t="str">
        <f>LEFT(_xlfn.XLOOKUP(TJUL22[[#This Row],[CODIGO]],Tabla5[codigo],Tabla5[Genero]),1)</f>
        <v>F</v>
      </c>
      <c r="P654" s="15" t="str">
        <f>_xlfn.XLOOKUP(TJUL22[[#This Row],[nomdepto]],tdepto[DEPTO],tdepto[CODLUG])</f>
        <v>01.83.02.00.01</v>
      </c>
    </row>
    <row r="655" spans="1:16" hidden="1">
      <c r="A655" s="65" t="s">
        <v>3417</v>
      </c>
      <c r="B655" s="65" t="str">
        <f t="shared" si="10"/>
        <v>2.1.1.1.0100300624327</v>
      </c>
      <c r="C655" s="65" t="s">
        <v>3368</v>
      </c>
      <c r="D655" s="65" t="s">
        <v>2935</v>
      </c>
      <c r="E655" s="65" t="s">
        <v>941</v>
      </c>
      <c r="F655" s="65" t="s">
        <v>8</v>
      </c>
      <c r="G655" s="65" t="str">
        <f>_xlfn.XLOOKUP(TJUL22[[#This Row],[CODIGO]],Tabla5[codigo],Tabla5[Lugar Funciones])</f>
        <v>TEATRO NACIONAL</v>
      </c>
      <c r="H655" s="65" t="str">
        <f>_xlfn.XLOOKUP(TJUL22[[#This Row],[CODIGO]],Tabla5[codigo],Tabla5[SEGÚN JULIO],_xlfn.XLOOKUP(TJUL22[[#This Row],[cargo]],Tabla19[CARGO],Tabla19[CATEGORIA]))</f>
        <v>ESTATUTO SIMPLIFICADO</v>
      </c>
      <c r="I655" s="43">
        <v>22000</v>
      </c>
      <c r="J655" s="46">
        <v>0</v>
      </c>
      <c r="K655" s="43">
        <v>668.8</v>
      </c>
      <c r="L655" s="43">
        <v>631.4</v>
      </c>
      <c r="M655" s="43">
        <v>11880.380000000001</v>
      </c>
      <c r="N655" s="43">
        <v>8819.42</v>
      </c>
      <c r="O655" s="65" t="str">
        <f>LEFT(_xlfn.XLOOKUP(TJUL22[[#This Row],[CODIGO]],Tabla5[codigo],Tabla5[Genero]),1)</f>
        <v>F</v>
      </c>
      <c r="P655" s="15" t="str">
        <f>_xlfn.XLOOKUP(TJUL22[[#This Row],[nomdepto]],tdepto[DEPTO],tdepto[CODLUG])</f>
        <v>01.83.02.00.01</v>
      </c>
    </row>
    <row r="656" spans="1:16" hidden="1">
      <c r="A656" s="65" t="s">
        <v>3417</v>
      </c>
      <c r="B656" s="65" t="str">
        <f t="shared" si="10"/>
        <v>2.1.1.1.0122300832627</v>
      </c>
      <c r="C656" s="65" t="s">
        <v>3368</v>
      </c>
      <c r="D656" s="65" t="s">
        <v>2938</v>
      </c>
      <c r="E656" s="65" t="s">
        <v>2025</v>
      </c>
      <c r="F656" s="65" t="s">
        <v>27</v>
      </c>
      <c r="G656" s="65" t="str">
        <f>_xlfn.XLOOKUP(TJUL22[[#This Row],[CODIGO]],Tabla5[codigo],Tabla5[Lugar Funciones])</f>
        <v>TEATRO NACIONAL</v>
      </c>
      <c r="H656" s="65" t="str">
        <f>_xlfn.XLOOKUP(TJUL22[[#This Row],[CODIGO]],Tabla5[codigo],Tabla5[SEGÚN JULIO],_xlfn.XLOOKUP(TJUL22[[#This Row],[cargo]],Tabla19[CARGO],Tabla19[CATEGORIA]))</f>
        <v>ESTATUTO SIMPLIFICADO</v>
      </c>
      <c r="I656" s="43">
        <v>22000</v>
      </c>
      <c r="J656" s="46">
        <v>0</v>
      </c>
      <c r="K656" s="43">
        <v>668.8</v>
      </c>
      <c r="L656" s="43">
        <v>631.4</v>
      </c>
      <c r="M656" s="43">
        <v>25.000000000000114</v>
      </c>
      <c r="N656" s="43">
        <v>20674.8</v>
      </c>
      <c r="O656" s="65" t="str">
        <f>LEFT(_xlfn.XLOOKUP(TJUL22[[#This Row],[CODIGO]],Tabla5[codigo],Tabla5[Genero]),1)</f>
        <v>M</v>
      </c>
      <c r="P656" s="15" t="str">
        <f>_xlfn.XLOOKUP(TJUL22[[#This Row],[nomdepto]],tdepto[DEPTO],tdepto[CODLUG])</f>
        <v>01.83.02.00.01</v>
      </c>
    </row>
    <row r="657" spans="1:16" hidden="1">
      <c r="A657" s="65" t="s">
        <v>3417</v>
      </c>
      <c r="B657" s="65" t="str">
        <f t="shared" si="10"/>
        <v>2.1.1.1.0100108165150</v>
      </c>
      <c r="C657" s="65" t="s">
        <v>3368</v>
      </c>
      <c r="D657" s="65" t="s">
        <v>1630</v>
      </c>
      <c r="E657" s="65" t="s">
        <v>944</v>
      </c>
      <c r="F657" s="65" t="s">
        <v>8</v>
      </c>
      <c r="G657" s="65" t="str">
        <f>_xlfn.XLOOKUP(TJUL22[[#This Row],[CODIGO]],Tabla5[codigo],Tabla5[Lugar Funciones])</f>
        <v>TEATRO NACIONAL</v>
      </c>
      <c r="H657" s="65" t="str">
        <f>_xlfn.XLOOKUP(TJUL22[[#This Row],[CODIGO]],Tabla5[codigo],Tabla5[SEGÚN JULIO],_xlfn.XLOOKUP(TJUL22[[#This Row],[cargo]],Tabla19[CARGO],Tabla19[CATEGORIA]))</f>
        <v>CARRERA ADMINISTRATIVA</v>
      </c>
      <c r="I657" s="43">
        <v>22000</v>
      </c>
      <c r="J657" s="46">
        <v>0</v>
      </c>
      <c r="K657" s="43">
        <v>668.8</v>
      </c>
      <c r="L657" s="43">
        <v>631.4</v>
      </c>
      <c r="M657" s="43">
        <v>3128.33</v>
      </c>
      <c r="N657" s="43">
        <v>17571.47</v>
      </c>
      <c r="O657" s="65" t="str">
        <f>LEFT(_xlfn.XLOOKUP(TJUL22[[#This Row],[CODIGO]],Tabla5[codigo],Tabla5[Genero]),1)</f>
        <v>F</v>
      </c>
      <c r="P657" s="15" t="str">
        <f>_xlfn.XLOOKUP(TJUL22[[#This Row],[nomdepto]],tdepto[DEPTO],tdepto[CODLUG])</f>
        <v>01.83.02.00.01</v>
      </c>
    </row>
    <row r="658" spans="1:16" hidden="1">
      <c r="A658" s="65" t="s">
        <v>3417</v>
      </c>
      <c r="B658" s="65" t="str">
        <f t="shared" si="10"/>
        <v>2.1.1.1.0100105234538</v>
      </c>
      <c r="C658" s="65" t="s">
        <v>3368</v>
      </c>
      <c r="D658" s="65" t="s">
        <v>2956</v>
      </c>
      <c r="E658" s="65" t="s">
        <v>946</v>
      </c>
      <c r="F658" s="65" t="s">
        <v>8</v>
      </c>
      <c r="G658" s="65" t="str">
        <f>_xlfn.XLOOKUP(TJUL22[[#This Row],[CODIGO]],Tabla5[codigo],Tabla5[Lugar Funciones])</f>
        <v>TEATRO NACIONAL</v>
      </c>
      <c r="H658" s="65" t="str">
        <f>_xlfn.XLOOKUP(TJUL22[[#This Row],[CODIGO]],Tabla5[codigo],Tabla5[SEGÚN JULIO],_xlfn.XLOOKUP(TJUL22[[#This Row],[cargo]],Tabla19[CARGO],Tabla19[CATEGORIA]))</f>
        <v>ESTATUTO SIMPLIFICADO</v>
      </c>
      <c r="I658" s="43">
        <v>22000</v>
      </c>
      <c r="J658" s="46">
        <v>0</v>
      </c>
      <c r="K658" s="43">
        <v>668.8</v>
      </c>
      <c r="L658" s="43">
        <v>631.4</v>
      </c>
      <c r="M658" s="43">
        <v>11071.720000000001</v>
      </c>
      <c r="N658" s="43">
        <v>9628.08</v>
      </c>
      <c r="O658" s="65" t="str">
        <f>LEFT(_xlfn.XLOOKUP(TJUL22[[#This Row],[CODIGO]],Tabla5[codigo],Tabla5[Genero]),1)</f>
        <v>F</v>
      </c>
      <c r="P658" s="15" t="str">
        <f>_xlfn.XLOOKUP(TJUL22[[#This Row],[nomdepto]],tdepto[DEPTO],tdepto[CODLUG])</f>
        <v>01.83.02.00.01</v>
      </c>
    </row>
    <row r="659" spans="1:16" hidden="1">
      <c r="A659" s="65" t="s">
        <v>3417</v>
      </c>
      <c r="B659" s="65" t="str">
        <f t="shared" si="10"/>
        <v>2.1.1.1.0100109106682</v>
      </c>
      <c r="C659" s="65" t="s">
        <v>3368</v>
      </c>
      <c r="D659" s="65" t="s">
        <v>2957</v>
      </c>
      <c r="E659" s="65" t="s">
        <v>947</v>
      </c>
      <c r="F659" s="65" t="s">
        <v>120</v>
      </c>
      <c r="G659" s="65" t="str">
        <f>_xlfn.XLOOKUP(TJUL22[[#This Row],[CODIGO]],Tabla5[codigo],Tabla5[Lugar Funciones])</f>
        <v>TEATRO NACIONAL</v>
      </c>
      <c r="H659" s="65" t="str">
        <f>_xlfn.XLOOKUP(TJUL22[[#This Row],[CODIGO]],Tabla5[codigo],Tabla5[SEGÚN JULIO],_xlfn.XLOOKUP(TJUL22[[#This Row],[cargo]],Tabla19[CARGO],Tabla19[CATEGORIA]))</f>
        <v>FIJO</v>
      </c>
      <c r="I659" s="43">
        <v>22000</v>
      </c>
      <c r="J659" s="46">
        <v>0</v>
      </c>
      <c r="K659" s="43">
        <v>668.8</v>
      </c>
      <c r="L659" s="43">
        <v>631.4</v>
      </c>
      <c r="M659" s="43">
        <v>12021.78</v>
      </c>
      <c r="N659" s="43">
        <v>8678.02</v>
      </c>
      <c r="O659" s="65" t="str">
        <f>LEFT(_xlfn.XLOOKUP(TJUL22[[#This Row],[CODIGO]],Tabla5[codigo],Tabla5[Genero]),1)</f>
        <v>F</v>
      </c>
      <c r="P659" s="15" t="str">
        <f>_xlfn.XLOOKUP(TJUL22[[#This Row],[nomdepto]],tdepto[DEPTO],tdepto[CODLUG])</f>
        <v>01.83.02.00.01</v>
      </c>
    </row>
    <row r="660" spans="1:16" hidden="1">
      <c r="A660" s="65" t="s">
        <v>3417</v>
      </c>
      <c r="B660" s="65" t="str">
        <f t="shared" si="10"/>
        <v>2.1.1.1.0105900153833</v>
      </c>
      <c r="C660" s="65" t="s">
        <v>3368</v>
      </c>
      <c r="D660" s="65" t="s">
        <v>2814</v>
      </c>
      <c r="E660" s="65" t="s">
        <v>1306</v>
      </c>
      <c r="F660" s="65" t="s">
        <v>27</v>
      </c>
      <c r="G660" s="65" t="str">
        <f>_xlfn.XLOOKUP(TJUL22[[#This Row],[CODIGO]],Tabla5[codigo],Tabla5[Lugar Funciones])</f>
        <v>TEATRO NACIONAL</v>
      </c>
      <c r="H660" s="65" t="str">
        <f>_xlfn.XLOOKUP(TJUL22[[#This Row],[CODIGO]],Tabla5[codigo],Tabla5[SEGÚN JULIO],_xlfn.XLOOKUP(TJUL22[[#This Row],[cargo]],Tabla19[CARGO],Tabla19[CATEGORIA]))</f>
        <v>ESTATUTO SIMPLIFICADO</v>
      </c>
      <c r="I660" s="43">
        <v>20000</v>
      </c>
      <c r="J660" s="46">
        <v>0</v>
      </c>
      <c r="K660" s="43">
        <v>608</v>
      </c>
      <c r="L660" s="43">
        <v>574</v>
      </c>
      <c r="M660" s="43">
        <v>5287.2</v>
      </c>
      <c r="N660" s="43">
        <v>13530.8</v>
      </c>
      <c r="O660" s="65" t="str">
        <f>LEFT(_xlfn.XLOOKUP(TJUL22[[#This Row],[CODIGO]],Tabla5[codigo],Tabla5[Genero]),1)</f>
        <v>M</v>
      </c>
      <c r="P660" s="15" t="str">
        <f>_xlfn.XLOOKUP(TJUL22[[#This Row],[nomdepto]],tdepto[DEPTO],tdepto[CODLUG])</f>
        <v>01.83.02.00.01</v>
      </c>
    </row>
    <row r="661" spans="1:16" hidden="1">
      <c r="A661" s="65" t="s">
        <v>3417</v>
      </c>
      <c r="B661" s="65" t="str">
        <f t="shared" si="10"/>
        <v>2.1.1.1.0100116432055</v>
      </c>
      <c r="C661" s="65" t="s">
        <v>3368</v>
      </c>
      <c r="D661" s="65" t="s">
        <v>2899</v>
      </c>
      <c r="E661" s="65" t="s">
        <v>1147</v>
      </c>
      <c r="F661" s="65" t="s">
        <v>61</v>
      </c>
      <c r="G661" s="65" t="str">
        <f>_xlfn.XLOOKUP(TJUL22[[#This Row],[CODIGO]],Tabla5[codigo],Tabla5[Lugar Funciones])</f>
        <v>GRAN TEATRO DEL CIBAO</v>
      </c>
      <c r="H661" s="65" t="str">
        <f>_xlfn.XLOOKUP(TJUL22[[#This Row],[CODIGO]],Tabla5[codigo],Tabla5[SEGÚN JULIO],_xlfn.XLOOKUP(TJUL22[[#This Row],[cargo]],Tabla19[CARGO],Tabla19[CATEGORIA]))</f>
        <v>FIJO</v>
      </c>
      <c r="I661" s="43">
        <v>180000</v>
      </c>
      <c r="J661" s="43">
        <v>31055.42</v>
      </c>
      <c r="K661" s="43">
        <v>4943.8</v>
      </c>
      <c r="L661" s="43">
        <v>5166</v>
      </c>
      <c r="M661" s="43">
        <v>25.000000000003638</v>
      </c>
      <c r="N661" s="43">
        <v>138809.78</v>
      </c>
      <c r="O661" s="65" t="str">
        <f>LEFT(_xlfn.XLOOKUP(TJUL22[[#This Row],[CODIGO]],Tabla5[codigo],Tabla5[Genero]),1)</f>
        <v>M</v>
      </c>
      <c r="P661" s="15" t="str">
        <f>_xlfn.XLOOKUP(TJUL22[[#This Row],[nomdepto]],tdepto[DEPTO],tdepto[CODLUG])</f>
        <v>01.83.02.00.02</v>
      </c>
    </row>
    <row r="662" spans="1:16" hidden="1">
      <c r="A662" s="65" t="s">
        <v>3417</v>
      </c>
      <c r="B662" s="65" t="str">
        <f t="shared" si="10"/>
        <v>2.1.1.1.0100119077030</v>
      </c>
      <c r="C662" s="65" t="s">
        <v>3368</v>
      </c>
      <c r="D662" s="65" t="s">
        <v>2900</v>
      </c>
      <c r="E662" s="65" t="s">
        <v>1240</v>
      </c>
      <c r="F662" s="65" t="s">
        <v>1239</v>
      </c>
      <c r="G662" s="65" t="str">
        <f>_xlfn.XLOOKUP(TJUL22[[#This Row],[CODIGO]],Tabla5[codigo],Tabla5[Lugar Funciones])</f>
        <v>GRAN TEATRO DEL CIBAO</v>
      </c>
      <c r="H662" s="65" t="str">
        <f>_xlfn.XLOOKUP(TJUL22[[#This Row],[CODIGO]],Tabla5[codigo],Tabla5[SEGÚN JULIO],_xlfn.XLOOKUP(TJUL22[[#This Row],[cargo]],Tabla19[CARGO],Tabla19[CATEGORIA]))</f>
        <v>EMPLEADO DE CONFIANZA</v>
      </c>
      <c r="I662" s="43">
        <v>100000</v>
      </c>
      <c r="J662" s="43">
        <v>12105.37</v>
      </c>
      <c r="K662" s="43">
        <v>3040</v>
      </c>
      <c r="L662" s="43">
        <v>2870</v>
      </c>
      <c r="M662" s="43">
        <v>24.999999999998181</v>
      </c>
      <c r="N662" s="43">
        <v>81959.63</v>
      </c>
      <c r="O662" s="65" t="str">
        <f>LEFT(_xlfn.XLOOKUP(TJUL22[[#This Row],[CODIGO]],Tabla5[codigo],Tabla5[Genero]),1)</f>
        <v>M</v>
      </c>
      <c r="P662" s="15" t="str">
        <f>_xlfn.XLOOKUP(TJUL22[[#This Row],[nomdepto]],tdepto[DEPTO],tdepto[CODLUG])</f>
        <v>01.83.02.00.02</v>
      </c>
    </row>
    <row r="663" spans="1:16">
      <c r="A663" s="65" t="s">
        <v>3451</v>
      </c>
      <c r="B663" s="65" t="str">
        <f t="shared" si="10"/>
        <v>2.1.1.2.0803103485854</v>
      </c>
      <c r="C663" s="65" t="s">
        <v>3367</v>
      </c>
      <c r="D663" s="65" t="s">
        <v>3007</v>
      </c>
      <c r="E663" s="65" t="s">
        <v>1689</v>
      </c>
      <c r="F663" s="65" t="s">
        <v>1680</v>
      </c>
      <c r="G663" s="65" t="str">
        <f>_xlfn.XLOOKUP(TJUL22[[#This Row],[CODIGO]],Tabla5[codigo],Tabla5[Lugar Funciones])</f>
        <v>GRAN TEATRO DEL CIBAO</v>
      </c>
      <c r="H663" s="65" t="str">
        <f>_xlfn.XLOOKUP(TJUL22[[#This Row],[CODIGO]],Tabla5[codigo],Tabla5[SEGÚN JULIO],_xlfn.XLOOKUP(TJUL22[[#This Row],[cargo]],Tabla19[CARGO],Tabla19[CATEGORIA]))</f>
        <v>EMPLEADOS TEMPORALES</v>
      </c>
      <c r="I663" s="43">
        <v>60000</v>
      </c>
      <c r="J663" s="45">
        <v>3216.65</v>
      </c>
      <c r="K663" s="43">
        <v>1824</v>
      </c>
      <c r="L663" s="43">
        <v>1722</v>
      </c>
      <c r="M663" s="43">
        <v>1375.1200000000003</v>
      </c>
      <c r="N663" s="43">
        <v>51862.23</v>
      </c>
      <c r="O663" s="65" t="str">
        <f>LEFT(_xlfn.XLOOKUP(TJUL22[[#This Row],[CODIGO]],Tabla5[codigo],Tabla5[Genero]),1)</f>
        <v>F</v>
      </c>
      <c r="P663" s="15" t="str">
        <f>_xlfn.XLOOKUP(TJUL22[[#This Row],[nomdepto]],tdepto[DEPTO],tdepto[CODLUG])</f>
        <v>01.83.02.00.02</v>
      </c>
    </row>
    <row r="664" spans="1:16" hidden="1">
      <c r="A664" s="65" t="s">
        <v>3417</v>
      </c>
      <c r="B664" s="65" t="str">
        <f t="shared" si="10"/>
        <v>2.1.1.1.0100112838248</v>
      </c>
      <c r="C664" s="65" t="s">
        <v>3368</v>
      </c>
      <c r="D664" s="65" t="s">
        <v>2771</v>
      </c>
      <c r="E664" s="65" t="s">
        <v>2017</v>
      </c>
      <c r="F664" s="65" t="s">
        <v>1239</v>
      </c>
      <c r="G664" s="65" t="str">
        <f>_xlfn.XLOOKUP(TJUL22[[#This Row],[CODIGO]],Tabla5[codigo],Tabla5[Lugar Funciones])</f>
        <v>GRAN TEATRO DEL CIBAO</v>
      </c>
      <c r="H664" s="65" t="str">
        <f>_xlfn.XLOOKUP(TJUL22[[#This Row],[CODIGO]],Tabla5[codigo],Tabla5[SEGÚN JULIO],_xlfn.XLOOKUP(TJUL22[[#This Row],[cargo]],Tabla19[CARGO],Tabla19[CATEGORIA]))</f>
        <v>EMPLEADO DE CONFIANZA</v>
      </c>
      <c r="I664" s="43">
        <v>50000</v>
      </c>
      <c r="J664" s="45">
        <v>1854</v>
      </c>
      <c r="K664" s="43">
        <v>1520</v>
      </c>
      <c r="L664" s="43">
        <v>1435</v>
      </c>
      <c r="M664" s="43">
        <v>25</v>
      </c>
      <c r="N664" s="43">
        <v>45166</v>
      </c>
      <c r="O664" s="65" t="str">
        <f>LEFT(_xlfn.XLOOKUP(TJUL22[[#This Row],[CODIGO]],Tabla5[codigo],Tabla5[Genero]),1)</f>
        <v>F</v>
      </c>
      <c r="P664" s="15" t="str">
        <f>_xlfn.XLOOKUP(TJUL22[[#This Row],[nomdepto]],tdepto[DEPTO],tdepto[CODLUG])</f>
        <v>01.83.02.00.02</v>
      </c>
    </row>
    <row r="665" spans="1:16">
      <c r="A665" s="65" t="s">
        <v>3451</v>
      </c>
      <c r="B665" s="65" t="str">
        <f t="shared" si="10"/>
        <v>2.1.1.2.0822301291641</v>
      </c>
      <c r="C665" s="65" t="s">
        <v>3367</v>
      </c>
      <c r="D665" s="65" t="s">
        <v>3014</v>
      </c>
      <c r="E665" s="65" t="s">
        <v>1883</v>
      </c>
      <c r="F665" s="65" t="s">
        <v>1806</v>
      </c>
      <c r="G665" s="65" t="str">
        <f>_xlfn.XLOOKUP(TJUL22[[#This Row],[CODIGO]],Tabla5[codigo],Tabla5[Lugar Funciones])</f>
        <v>GRAN TEATRO DEL CIBAO</v>
      </c>
      <c r="H665" s="65" t="str">
        <f>_xlfn.XLOOKUP(TJUL22[[#This Row],[CODIGO]],Tabla5[codigo],Tabla5[SEGÚN JULIO],_xlfn.XLOOKUP(TJUL22[[#This Row],[cargo]],Tabla19[CARGO],Tabla19[CATEGORIA]))</f>
        <v>EMPLEADOS TEMPORALES</v>
      </c>
      <c r="I665" s="43">
        <v>50000</v>
      </c>
      <c r="J665" s="45">
        <v>1854</v>
      </c>
      <c r="K665" s="43">
        <v>1520</v>
      </c>
      <c r="L665" s="43">
        <v>1435</v>
      </c>
      <c r="M665" s="43">
        <v>25</v>
      </c>
      <c r="N665" s="43">
        <v>45166</v>
      </c>
      <c r="O665" s="65" t="str">
        <f>LEFT(_xlfn.XLOOKUP(TJUL22[[#This Row],[CODIGO]],Tabla5[codigo],Tabla5[Genero]),1)</f>
        <v>F</v>
      </c>
      <c r="P665" s="15" t="str">
        <f>_xlfn.XLOOKUP(TJUL22[[#This Row],[nomdepto]],tdepto[DEPTO],tdepto[CODLUG])</f>
        <v>01.83.02.00.02</v>
      </c>
    </row>
    <row r="666" spans="1:16">
      <c r="A666" s="65" t="s">
        <v>3451</v>
      </c>
      <c r="B666" s="65" t="str">
        <f t="shared" si="10"/>
        <v>2.1.1.2.0803103787838</v>
      </c>
      <c r="C666" s="65" t="s">
        <v>3367</v>
      </c>
      <c r="D666" s="65" t="s">
        <v>3041</v>
      </c>
      <c r="E666" s="65" t="s">
        <v>2002</v>
      </c>
      <c r="F666" s="65" t="s">
        <v>103</v>
      </c>
      <c r="G666" s="65" t="str">
        <f>_xlfn.XLOOKUP(TJUL22[[#This Row],[CODIGO]],Tabla5[codigo],Tabla5[Lugar Funciones])</f>
        <v>GRAN TEATRO DEL CIBAO</v>
      </c>
      <c r="H666" s="65" t="str">
        <f>_xlfn.XLOOKUP(TJUL22[[#This Row],[CODIGO]],Tabla5[codigo],Tabla5[SEGÚN JULIO],_xlfn.XLOOKUP(TJUL22[[#This Row],[cargo]],Tabla19[CARGO],Tabla19[CATEGORIA]))</f>
        <v>EMPLEADOS TEMPORALES</v>
      </c>
      <c r="I666" s="43">
        <v>50000</v>
      </c>
      <c r="J666" s="43">
        <v>1854</v>
      </c>
      <c r="K666" s="43">
        <v>1520</v>
      </c>
      <c r="L666" s="43">
        <v>1435</v>
      </c>
      <c r="M666" s="43">
        <v>25</v>
      </c>
      <c r="N666" s="43">
        <v>45166</v>
      </c>
      <c r="O666" s="65" t="str">
        <f>LEFT(_xlfn.XLOOKUP(TJUL22[[#This Row],[CODIGO]],Tabla5[codigo],Tabla5[Genero]),1)</f>
        <v>M</v>
      </c>
      <c r="P666" s="15" t="str">
        <f>_xlfn.XLOOKUP(TJUL22[[#This Row],[nomdepto]],tdepto[DEPTO],tdepto[CODLUG])</f>
        <v>01.83.02.00.02</v>
      </c>
    </row>
    <row r="667" spans="1:16" hidden="1">
      <c r="A667" s="65" t="s">
        <v>3417</v>
      </c>
      <c r="B667" s="65" t="str">
        <f t="shared" si="10"/>
        <v>2.1.1.1.0103101094104</v>
      </c>
      <c r="C667" s="65" t="s">
        <v>3368</v>
      </c>
      <c r="D667" s="65" t="s">
        <v>2892</v>
      </c>
      <c r="E667" s="65" t="s">
        <v>780</v>
      </c>
      <c r="F667" s="65" t="s">
        <v>103</v>
      </c>
      <c r="G667" s="65" t="str">
        <f>_xlfn.XLOOKUP(TJUL22[[#This Row],[CODIGO]],Tabla5[codigo],Tabla5[Lugar Funciones])</f>
        <v>GRAN TEATRO DEL CIBAO</v>
      </c>
      <c r="H667" s="65" t="str">
        <f>_xlfn.XLOOKUP(TJUL22[[#This Row],[CODIGO]],Tabla5[codigo],Tabla5[SEGÚN JULIO],_xlfn.XLOOKUP(TJUL22[[#This Row],[cargo]],Tabla19[CARGO],Tabla19[CATEGORIA]))</f>
        <v>FIJO</v>
      </c>
      <c r="I667" s="43">
        <v>45000</v>
      </c>
      <c r="J667" s="45">
        <v>945.81</v>
      </c>
      <c r="K667" s="43">
        <v>1368</v>
      </c>
      <c r="L667" s="43">
        <v>1291.5</v>
      </c>
      <c r="M667" s="43">
        <v>1675.1200000000003</v>
      </c>
      <c r="N667" s="43">
        <v>39719.57</v>
      </c>
      <c r="O667" s="65" t="str">
        <f>LEFT(_xlfn.XLOOKUP(TJUL22[[#This Row],[CODIGO]],Tabla5[codigo],Tabla5[Genero]),1)</f>
        <v>F</v>
      </c>
      <c r="P667" s="15" t="str">
        <f>_xlfn.XLOOKUP(TJUL22[[#This Row],[nomdepto]],tdepto[DEPTO],tdepto[CODLUG])</f>
        <v>01.83.02.00.02</v>
      </c>
    </row>
    <row r="668" spans="1:16" hidden="1">
      <c r="A668" s="65" t="s">
        <v>3417</v>
      </c>
      <c r="B668" s="65" t="str">
        <f t="shared" si="10"/>
        <v>2.1.1.1.0103100378706</v>
      </c>
      <c r="C668" s="65" t="s">
        <v>3368</v>
      </c>
      <c r="D668" s="65" t="s">
        <v>2946</v>
      </c>
      <c r="E668" s="65" t="s">
        <v>794</v>
      </c>
      <c r="F668" s="65" t="s">
        <v>17</v>
      </c>
      <c r="G668" s="65" t="str">
        <f>_xlfn.XLOOKUP(TJUL22[[#This Row],[CODIGO]],Tabla5[codigo],Tabla5[Lugar Funciones])</f>
        <v>GRAN TEATRO DEL CIBAO</v>
      </c>
      <c r="H668" s="65" t="str">
        <f>_xlfn.XLOOKUP(TJUL22[[#This Row],[CODIGO]],Tabla5[codigo],Tabla5[SEGÚN JULIO],_xlfn.XLOOKUP(TJUL22[[#This Row],[cargo]],Tabla19[CARGO],Tabla19[CATEGORIA]))</f>
        <v>FIJO</v>
      </c>
      <c r="I668" s="43">
        <v>45000</v>
      </c>
      <c r="J668" s="45">
        <v>1148.33</v>
      </c>
      <c r="K668" s="43">
        <v>1368</v>
      </c>
      <c r="L668" s="43">
        <v>1291.5</v>
      </c>
      <c r="M668" s="43">
        <v>75</v>
      </c>
      <c r="N668" s="43">
        <v>41117.17</v>
      </c>
      <c r="O668" s="65" t="str">
        <f>LEFT(_xlfn.XLOOKUP(TJUL22[[#This Row],[CODIGO]],Tabla5[codigo],Tabla5[Genero]),1)</f>
        <v>M</v>
      </c>
      <c r="P668" s="15" t="str">
        <f>_xlfn.XLOOKUP(TJUL22[[#This Row],[nomdepto]],tdepto[DEPTO],tdepto[CODLUG])</f>
        <v>01.83.02.00.02</v>
      </c>
    </row>
    <row r="669" spans="1:16">
      <c r="A669" s="65" t="s">
        <v>3451</v>
      </c>
      <c r="B669" s="65" t="str">
        <f t="shared" si="10"/>
        <v>2.1.1.2.0803103587022</v>
      </c>
      <c r="C669" s="65" t="s">
        <v>3367</v>
      </c>
      <c r="D669" s="65" t="s">
        <v>3009</v>
      </c>
      <c r="E669" s="65" t="s">
        <v>1097</v>
      </c>
      <c r="F669" s="65" t="s">
        <v>3454</v>
      </c>
      <c r="G669" s="65" t="str">
        <f>_xlfn.XLOOKUP(TJUL22[[#This Row],[CODIGO]],Tabla5[codigo],Tabla5[Lugar Funciones])</f>
        <v>GRAN TEATRO DEL CIBAO</v>
      </c>
      <c r="H669" s="65" t="str">
        <f>_xlfn.XLOOKUP(TJUL22[[#This Row],[CODIGO]],Tabla5[codigo],Tabla5[SEGÚN JULIO],_xlfn.XLOOKUP(TJUL22[[#This Row],[cargo]],Tabla19[CARGO],Tabla19[CATEGORIA]))</f>
        <v>EMPLEADOS TEMPORALES</v>
      </c>
      <c r="I669" s="43">
        <v>45000</v>
      </c>
      <c r="J669" s="45">
        <v>945.81</v>
      </c>
      <c r="K669" s="43">
        <v>1368</v>
      </c>
      <c r="L669" s="43">
        <v>1291.5</v>
      </c>
      <c r="M669" s="43">
        <v>1375.1200000000003</v>
      </c>
      <c r="N669" s="43">
        <v>40019.57</v>
      </c>
      <c r="O669" s="65" t="str">
        <f>LEFT(_xlfn.XLOOKUP(TJUL22[[#This Row],[CODIGO]],Tabla5[codigo],Tabla5[Genero]),1)</f>
        <v>F</v>
      </c>
      <c r="P669" s="15" t="str">
        <f>_xlfn.XLOOKUP(TJUL22[[#This Row],[nomdepto]],tdepto[DEPTO],tdepto[CODLUG])</f>
        <v>01.83.02.00.02</v>
      </c>
    </row>
    <row r="670" spans="1:16">
      <c r="A670" s="65" t="s">
        <v>3451</v>
      </c>
      <c r="B670" s="65" t="str">
        <f t="shared" si="10"/>
        <v>2.1.1.2.0840221840115</v>
      </c>
      <c r="C670" s="65" t="s">
        <v>3367</v>
      </c>
      <c r="D670" s="65" t="s">
        <v>3084</v>
      </c>
      <c r="E670" s="65" t="s">
        <v>1704</v>
      </c>
      <c r="F670" s="65" t="s">
        <v>612</v>
      </c>
      <c r="G670" s="65" t="str">
        <f>_xlfn.XLOOKUP(TJUL22[[#This Row],[CODIGO]],Tabla5[codigo],Tabla5[Lugar Funciones])</f>
        <v>GRAN TEATRO DEL CIBAO</v>
      </c>
      <c r="H670" s="65" t="str">
        <f>_xlfn.XLOOKUP(TJUL22[[#This Row],[CODIGO]],Tabla5[codigo],Tabla5[SEGÚN JULIO],_xlfn.XLOOKUP(TJUL22[[#This Row],[cargo]],Tabla19[CARGO],Tabla19[CATEGORIA]))</f>
        <v>EMPLEADOS TEMPORALES</v>
      </c>
      <c r="I670" s="43">
        <v>45000</v>
      </c>
      <c r="J670" s="45">
        <v>1148.33</v>
      </c>
      <c r="K670" s="43">
        <v>1368</v>
      </c>
      <c r="L670" s="43">
        <v>1291.5</v>
      </c>
      <c r="M670" s="43">
        <v>25</v>
      </c>
      <c r="N670" s="43">
        <v>41167.17</v>
      </c>
      <c r="O670" s="65" t="str">
        <f>LEFT(_xlfn.XLOOKUP(TJUL22[[#This Row],[CODIGO]],Tabla5[codigo],Tabla5[Genero]),1)</f>
        <v>F</v>
      </c>
      <c r="P670" s="15" t="str">
        <f>_xlfn.XLOOKUP(TJUL22[[#This Row],[nomdepto]],tdepto[DEPTO],tdepto[CODLUG])</f>
        <v>01.83.02.00.02</v>
      </c>
    </row>
    <row r="671" spans="1:16">
      <c r="A671" s="65" t="s">
        <v>3451</v>
      </c>
      <c r="B671" s="65" t="str">
        <f t="shared" si="10"/>
        <v>2.1.1.2.0840222839769</v>
      </c>
      <c r="C671" s="65" t="s">
        <v>3367</v>
      </c>
      <c r="D671" s="65" t="s">
        <v>3051</v>
      </c>
      <c r="E671" s="65" t="s">
        <v>1968</v>
      </c>
      <c r="F671" s="65" t="s">
        <v>588</v>
      </c>
      <c r="G671" s="65" t="str">
        <f>_xlfn.XLOOKUP(TJUL22[[#This Row],[CODIGO]],Tabla5[codigo],Tabla5[Lugar Funciones])</f>
        <v>GRAN TEATRO DEL CIBAO</v>
      </c>
      <c r="H671" s="65" t="str">
        <f>_xlfn.XLOOKUP(TJUL22[[#This Row],[CODIGO]],Tabla5[codigo],Tabla5[SEGÚN JULIO],_xlfn.XLOOKUP(TJUL22[[#This Row],[cargo]],Tabla19[CARGO],Tabla19[CATEGORIA]))</f>
        <v>EMPLEADOS TEMPORALES</v>
      </c>
      <c r="I671" s="43">
        <v>36000</v>
      </c>
      <c r="J671" s="46">
        <v>0</v>
      </c>
      <c r="K671" s="43">
        <v>1094.4000000000001</v>
      </c>
      <c r="L671" s="43">
        <v>1033.2</v>
      </c>
      <c r="M671" s="43">
        <v>24.999999999999773</v>
      </c>
      <c r="N671" s="43">
        <v>33847.4</v>
      </c>
      <c r="O671" s="65" t="str">
        <f>LEFT(_xlfn.XLOOKUP(TJUL22[[#This Row],[CODIGO]],Tabla5[codigo],Tabla5[Genero]),1)</f>
        <v>M</v>
      </c>
      <c r="P671" s="15" t="str">
        <f>_xlfn.XLOOKUP(TJUL22[[#This Row],[nomdepto]],tdepto[DEPTO],tdepto[CODLUG])</f>
        <v>01.83.02.00.02</v>
      </c>
    </row>
    <row r="672" spans="1:16" hidden="1">
      <c r="A672" s="65" t="s">
        <v>3417</v>
      </c>
      <c r="B672" s="65" t="str">
        <f t="shared" si="10"/>
        <v>2.1.1.1.0103104329119</v>
      </c>
      <c r="C672" s="65" t="s">
        <v>3368</v>
      </c>
      <c r="D672" s="65" t="s">
        <v>2834</v>
      </c>
      <c r="E672" s="65" t="s">
        <v>771</v>
      </c>
      <c r="F672" s="65" t="s">
        <v>30</v>
      </c>
      <c r="G672" s="65" t="str">
        <f>_xlfn.XLOOKUP(TJUL22[[#This Row],[CODIGO]],Tabla5[codigo],Tabla5[Lugar Funciones])</f>
        <v>GRAN TEATRO DEL CIBAO</v>
      </c>
      <c r="H672" s="65" t="str">
        <f>_xlfn.XLOOKUP(TJUL22[[#This Row],[CODIGO]],Tabla5[codigo],Tabla5[SEGÚN JULIO],_xlfn.XLOOKUP(TJUL22[[#This Row],[cargo]],Tabla19[CARGO],Tabla19[CATEGORIA]))</f>
        <v>ESTATUTO SIMPLIFICADO</v>
      </c>
      <c r="I672" s="43">
        <v>32000</v>
      </c>
      <c r="J672" s="46">
        <v>0</v>
      </c>
      <c r="K672" s="43">
        <v>972.8</v>
      </c>
      <c r="L672" s="43">
        <v>918.4</v>
      </c>
      <c r="M672" s="43">
        <v>25.000000000000114</v>
      </c>
      <c r="N672" s="43">
        <v>30083.8</v>
      </c>
      <c r="O672" s="65" t="str">
        <f>LEFT(_xlfn.XLOOKUP(TJUL22[[#This Row],[CODIGO]],Tabla5[codigo],Tabla5[Genero]),1)</f>
        <v>M</v>
      </c>
      <c r="P672" s="15" t="str">
        <f>_xlfn.XLOOKUP(TJUL22[[#This Row],[nomdepto]],tdepto[DEPTO],tdepto[CODLUG])</f>
        <v>01.83.02.00.02</v>
      </c>
    </row>
    <row r="673" spans="1:16" hidden="1">
      <c r="A673" s="65" t="s">
        <v>3417</v>
      </c>
      <c r="B673" s="65" t="str">
        <f t="shared" si="10"/>
        <v>2.1.1.1.0103100945777</v>
      </c>
      <c r="C673" s="65" t="s">
        <v>3368</v>
      </c>
      <c r="D673" s="65" t="s">
        <v>2764</v>
      </c>
      <c r="E673" s="65" t="s">
        <v>762</v>
      </c>
      <c r="F673" s="65" t="s">
        <v>763</v>
      </c>
      <c r="G673" s="65" t="str">
        <f>_xlfn.XLOOKUP(TJUL22[[#This Row],[CODIGO]],Tabla5[codigo],Tabla5[Lugar Funciones])</f>
        <v>GRAN TEATRO DEL CIBAO</v>
      </c>
      <c r="H673" s="65" t="str">
        <f>_xlfn.XLOOKUP(TJUL22[[#This Row],[CODIGO]],Tabla5[codigo],Tabla5[SEGÚN JULIO],_xlfn.XLOOKUP(TJUL22[[#This Row],[cargo]],Tabla19[CARGO],Tabla19[CATEGORIA]))</f>
        <v>FIJO</v>
      </c>
      <c r="I673" s="43">
        <v>25000</v>
      </c>
      <c r="J673" s="46">
        <v>0</v>
      </c>
      <c r="K673" s="43">
        <v>760</v>
      </c>
      <c r="L673" s="43">
        <v>717.5</v>
      </c>
      <c r="M673" s="43">
        <v>375</v>
      </c>
      <c r="N673" s="43">
        <v>23147.5</v>
      </c>
      <c r="O673" s="65" t="str">
        <f>LEFT(_xlfn.XLOOKUP(TJUL22[[#This Row],[CODIGO]],Tabla5[codigo],Tabla5[Genero]),1)</f>
        <v>M</v>
      </c>
      <c r="P673" s="15" t="str">
        <f>_xlfn.XLOOKUP(TJUL22[[#This Row],[nomdepto]],tdepto[DEPTO],tdepto[CODLUG])</f>
        <v>01.83.02.00.02</v>
      </c>
    </row>
    <row r="674" spans="1:16" hidden="1">
      <c r="A674" s="65" t="s">
        <v>3417</v>
      </c>
      <c r="B674" s="65" t="str">
        <f t="shared" si="10"/>
        <v>2.1.1.1.0103104521186</v>
      </c>
      <c r="C674" s="65" t="s">
        <v>3368</v>
      </c>
      <c r="D674" s="65" t="s">
        <v>2847</v>
      </c>
      <c r="E674" s="65" t="s">
        <v>1328</v>
      </c>
      <c r="F674" s="65" t="s">
        <v>30</v>
      </c>
      <c r="G674" s="65" t="str">
        <f>_xlfn.XLOOKUP(TJUL22[[#This Row],[CODIGO]],Tabla5[codigo],Tabla5[Lugar Funciones])</f>
        <v>GRAN TEATRO DEL CIBAO</v>
      </c>
      <c r="H674" s="65" t="str">
        <f>_xlfn.XLOOKUP(TJUL22[[#This Row],[CODIGO]],Tabla5[codigo],Tabla5[SEGÚN JULIO],_xlfn.XLOOKUP(TJUL22[[#This Row],[cargo]],Tabla19[CARGO],Tabla19[CATEGORIA]))</f>
        <v>ESTATUTO SIMPLIFICADO</v>
      </c>
      <c r="I674" s="43">
        <v>25000</v>
      </c>
      <c r="J674" s="46">
        <v>0</v>
      </c>
      <c r="K674" s="43">
        <v>760</v>
      </c>
      <c r="L674" s="43">
        <v>717.5</v>
      </c>
      <c r="M674" s="43">
        <v>25</v>
      </c>
      <c r="N674" s="43">
        <v>23497.5</v>
      </c>
      <c r="O674" s="65" t="str">
        <f>LEFT(_xlfn.XLOOKUP(TJUL22[[#This Row],[CODIGO]],Tabla5[codigo],Tabla5[Genero]),1)</f>
        <v>M</v>
      </c>
      <c r="P674" s="15" t="str">
        <f>_xlfn.XLOOKUP(TJUL22[[#This Row],[nomdepto]],tdepto[DEPTO],tdepto[CODLUG])</f>
        <v>01.83.02.00.02</v>
      </c>
    </row>
    <row r="675" spans="1:16" hidden="1">
      <c r="A675" s="65" t="s">
        <v>3417</v>
      </c>
      <c r="B675" s="65" t="str">
        <f t="shared" si="10"/>
        <v>2.1.1.1.0103103220020</v>
      </c>
      <c r="C675" s="65" t="s">
        <v>3368</v>
      </c>
      <c r="D675" s="65" t="s">
        <v>1614</v>
      </c>
      <c r="E675" s="65" t="s">
        <v>786</v>
      </c>
      <c r="F675" s="65" t="s">
        <v>36</v>
      </c>
      <c r="G675" s="65" t="str">
        <f>_xlfn.XLOOKUP(TJUL22[[#This Row],[CODIGO]],Tabla5[codigo],Tabla5[Lugar Funciones])</f>
        <v>GRAN TEATRO DEL CIBAO</v>
      </c>
      <c r="H675" s="65" t="str">
        <f>_xlfn.XLOOKUP(TJUL22[[#This Row],[CODIGO]],Tabla5[codigo],Tabla5[SEGÚN JULIO],_xlfn.XLOOKUP(TJUL22[[#This Row],[cargo]],Tabla19[CARGO],Tabla19[CATEGORIA]))</f>
        <v>CARRERA ADMINISTRATIVA</v>
      </c>
      <c r="I675" s="43">
        <v>25000</v>
      </c>
      <c r="J675" s="46">
        <v>0</v>
      </c>
      <c r="K675" s="43">
        <v>760</v>
      </c>
      <c r="L675" s="43">
        <v>717.5</v>
      </c>
      <c r="M675" s="43">
        <v>4175.3599999999997</v>
      </c>
      <c r="N675" s="43">
        <v>19347.14</v>
      </c>
      <c r="O675" s="65" t="str">
        <f>LEFT(_xlfn.XLOOKUP(TJUL22[[#This Row],[CODIGO]],Tabla5[codigo],Tabla5[Genero]),1)</f>
        <v>M</v>
      </c>
      <c r="P675" s="15" t="str">
        <f>_xlfn.XLOOKUP(TJUL22[[#This Row],[nomdepto]],tdepto[DEPTO],tdepto[CODLUG])</f>
        <v>01.83.02.00.02</v>
      </c>
    </row>
    <row r="676" spans="1:16" hidden="1">
      <c r="A676" s="65" t="s">
        <v>3417</v>
      </c>
      <c r="B676" s="65" t="str">
        <f t="shared" si="10"/>
        <v>2.1.1.1.0100102201928</v>
      </c>
      <c r="C676" s="65" t="s">
        <v>3368</v>
      </c>
      <c r="D676" s="65" t="s">
        <v>2910</v>
      </c>
      <c r="E676" s="65" t="s">
        <v>3450</v>
      </c>
      <c r="F676" s="65" t="s">
        <v>22</v>
      </c>
      <c r="G676" s="65" t="str">
        <f>_xlfn.XLOOKUP(TJUL22[[#This Row],[CODIGO]],Tabla5[codigo],Tabla5[Lugar Funciones])</f>
        <v>GRAN TEATRO DEL CIBAO</v>
      </c>
      <c r="H676" s="65" t="str">
        <f>_xlfn.XLOOKUP(TJUL22[[#This Row],[CODIGO]],Tabla5[codigo],Tabla5[SEGÚN JULIO],_xlfn.XLOOKUP(TJUL22[[#This Row],[cargo]],Tabla19[CARGO],Tabla19[CATEGORIA]))</f>
        <v>ESTATUTO SIMPLIFICADO</v>
      </c>
      <c r="I676" s="43">
        <v>25000</v>
      </c>
      <c r="J676" s="46">
        <v>0</v>
      </c>
      <c r="K676" s="43">
        <v>760</v>
      </c>
      <c r="L676" s="43">
        <v>717.5</v>
      </c>
      <c r="M676" s="43">
        <v>1675.12</v>
      </c>
      <c r="N676" s="43">
        <v>21847.38</v>
      </c>
      <c r="O676" s="65" t="str">
        <f>LEFT(_xlfn.XLOOKUP(TJUL22[[#This Row],[CODIGO]],Tabla5[codigo],Tabla5[Genero]),1)</f>
        <v>M</v>
      </c>
      <c r="P676" s="15" t="str">
        <f>_xlfn.XLOOKUP(TJUL22[[#This Row],[nomdepto]],tdepto[DEPTO],tdepto[CODLUG])</f>
        <v>01.83.02.00.02</v>
      </c>
    </row>
    <row r="677" spans="1:16" hidden="1">
      <c r="A677" s="65" t="s">
        <v>3417</v>
      </c>
      <c r="B677" s="65" t="str">
        <f t="shared" si="10"/>
        <v>2.1.1.1.0103104359397</v>
      </c>
      <c r="C677" s="65" t="s">
        <v>3368</v>
      </c>
      <c r="D677" s="65" t="s">
        <v>2940</v>
      </c>
      <c r="E677" s="65" t="s">
        <v>1946</v>
      </c>
      <c r="F677" s="65" t="s">
        <v>62</v>
      </c>
      <c r="G677" s="65" t="str">
        <f>_xlfn.XLOOKUP(TJUL22[[#This Row],[CODIGO]],Tabla5[codigo],Tabla5[Lugar Funciones])</f>
        <v>GRAN TEATRO DEL CIBAO</v>
      </c>
      <c r="H677" s="65" t="str">
        <f>_xlfn.XLOOKUP(TJUL22[[#This Row],[CODIGO]],Tabla5[codigo],Tabla5[SEGÚN JULIO],_xlfn.XLOOKUP(TJUL22[[#This Row],[cargo]],Tabla19[CARGO],Tabla19[CATEGORIA]))</f>
        <v>FIJO</v>
      </c>
      <c r="I677" s="43">
        <v>25000</v>
      </c>
      <c r="J677" s="46">
        <v>0</v>
      </c>
      <c r="K677" s="43">
        <v>760</v>
      </c>
      <c r="L677" s="43">
        <v>717.5</v>
      </c>
      <c r="M677" s="43">
        <v>25</v>
      </c>
      <c r="N677" s="43">
        <v>23497.5</v>
      </c>
      <c r="O677" s="65" t="str">
        <f>LEFT(_xlfn.XLOOKUP(TJUL22[[#This Row],[CODIGO]],Tabla5[codigo],Tabla5[Genero]),1)</f>
        <v>F</v>
      </c>
      <c r="P677" s="15" t="str">
        <f>_xlfn.XLOOKUP(TJUL22[[#This Row],[nomdepto]],tdepto[DEPTO],tdepto[CODLUG])</f>
        <v>01.83.02.00.02</v>
      </c>
    </row>
    <row r="678" spans="1:16" hidden="1">
      <c r="A678" s="65" t="s">
        <v>3417</v>
      </c>
      <c r="B678" s="65" t="str">
        <f t="shared" si="10"/>
        <v>2.1.1.1.0103103852715</v>
      </c>
      <c r="C678" s="65" t="s">
        <v>3368</v>
      </c>
      <c r="D678" s="65" t="s">
        <v>2945</v>
      </c>
      <c r="E678" s="65" t="s">
        <v>1947</v>
      </c>
      <c r="F678" s="65" t="s">
        <v>62</v>
      </c>
      <c r="G678" s="65" t="str">
        <f>_xlfn.XLOOKUP(TJUL22[[#This Row],[CODIGO]],Tabla5[codigo],Tabla5[Lugar Funciones])</f>
        <v>GRAN TEATRO DEL CIBAO</v>
      </c>
      <c r="H678" s="65" t="str">
        <f>_xlfn.XLOOKUP(TJUL22[[#This Row],[CODIGO]],Tabla5[codigo],Tabla5[SEGÚN JULIO],_xlfn.XLOOKUP(TJUL22[[#This Row],[cargo]],Tabla19[CARGO],Tabla19[CATEGORIA]))</f>
        <v>FIJO</v>
      </c>
      <c r="I678" s="43">
        <v>25000</v>
      </c>
      <c r="J678" s="46">
        <v>0</v>
      </c>
      <c r="K678" s="43">
        <v>760</v>
      </c>
      <c r="L678" s="43">
        <v>717.5</v>
      </c>
      <c r="M678" s="43">
        <v>1375.12</v>
      </c>
      <c r="N678" s="43">
        <v>22147.38</v>
      </c>
      <c r="O678" s="65" t="str">
        <f>LEFT(_xlfn.XLOOKUP(TJUL22[[#This Row],[CODIGO]],Tabla5[codigo],Tabla5[Genero]),1)</f>
        <v>F</v>
      </c>
      <c r="P678" s="15" t="str">
        <f>_xlfn.XLOOKUP(TJUL22[[#This Row],[nomdepto]],tdepto[DEPTO],tdepto[CODLUG])</f>
        <v>01.83.02.00.02</v>
      </c>
    </row>
    <row r="679" spans="1:16" hidden="1">
      <c r="A679" s="65" t="s">
        <v>3417</v>
      </c>
      <c r="B679" s="65" t="str">
        <f t="shared" si="10"/>
        <v>2.1.1.1.0103104776871</v>
      </c>
      <c r="C679" s="65" t="s">
        <v>3368</v>
      </c>
      <c r="D679" s="65" t="s">
        <v>2880</v>
      </c>
      <c r="E679" s="65" t="s">
        <v>1863</v>
      </c>
      <c r="F679" s="65" t="s">
        <v>139</v>
      </c>
      <c r="G679" s="65" t="str">
        <f>_xlfn.XLOOKUP(TJUL22[[#This Row],[CODIGO]],Tabla5[codigo],Tabla5[Lugar Funciones])</f>
        <v>GRAN TEATRO DEL CIBAO</v>
      </c>
      <c r="H679" s="65" t="str">
        <f>_xlfn.XLOOKUP(TJUL22[[#This Row],[CODIGO]],Tabla5[codigo],Tabla5[SEGÚN JULIO],_xlfn.XLOOKUP(TJUL22[[#This Row],[cargo]],Tabla19[CARGO],Tabla19[CATEGORIA]))</f>
        <v>ESTATUTO SIMPLIFICADO</v>
      </c>
      <c r="I679" s="43">
        <v>24000</v>
      </c>
      <c r="J679" s="46">
        <v>0</v>
      </c>
      <c r="K679" s="43">
        <v>729.6</v>
      </c>
      <c r="L679" s="43">
        <v>688.8</v>
      </c>
      <c r="M679" s="43">
        <v>25.000000000000114</v>
      </c>
      <c r="N679" s="43">
        <v>22556.6</v>
      </c>
      <c r="O679" s="65" t="str">
        <f>LEFT(_xlfn.XLOOKUP(TJUL22[[#This Row],[CODIGO]],Tabla5[codigo],Tabla5[Genero]),1)</f>
        <v>M</v>
      </c>
      <c r="P679" s="15" t="str">
        <f>_xlfn.XLOOKUP(TJUL22[[#This Row],[nomdepto]],tdepto[DEPTO],tdepto[CODLUG])</f>
        <v>01.83.02.00.02</v>
      </c>
    </row>
    <row r="680" spans="1:16" hidden="1">
      <c r="A680" s="65" t="s">
        <v>3417</v>
      </c>
      <c r="B680" s="65" t="str">
        <f t="shared" si="10"/>
        <v>2.1.1.1.0103102784380</v>
      </c>
      <c r="C680" s="65" t="s">
        <v>3368</v>
      </c>
      <c r="D680" s="65" t="s">
        <v>2763</v>
      </c>
      <c r="E680" s="65" t="s">
        <v>761</v>
      </c>
      <c r="F680" s="65" t="s">
        <v>62</v>
      </c>
      <c r="G680" s="65" t="str">
        <f>_xlfn.XLOOKUP(TJUL22[[#This Row],[CODIGO]],Tabla5[codigo],Tabla5[Lugar Funciones])</f>
        <v>GRAN TEATRO DEL CIBAO</v>
      </c>
      <c r="H680" s="65" t="str">
        <f>_xlfn.XLOOKUP(TJUL22[[#This Row],[CODIGO]],Tabla5[codigo],Tabla5[SEGÚN JULIO],_xlfn.XLOOKUP(TJUL22[[#This Row],[cargo]],Tabla19[CARGO],Tabla19[CATEGORIA]))</f>
        <v>FIJO</v>
      </c>
      <c r="I680" s="43">
        <v>22000</v>
      </c>
      <c r="J680" s="44">
        <v>0</v>
      </c>
      <c r="K680" s="43">
        <v>668.8</v>
      </c>
      <c r="L680" s="43">
        <v>631.4</v>
      </c>
      <c r="M680" s="43">
        <v>625.00000000000023</v>
      </c>
      <c r="N680" s="43">
        <v>20074.8</v>
      </c>
      <c r="O680" s="65" t="str">
        <f>LEFT(_xlfn.XLOOKUP(TJUL22[[#This Row],[CODIGO]],Tabla5[codigo],Tabla5[Genero]),1)</f>
        <v>F</v>
      </c>
      <c r="P680" s="15" t="str">
        <f>_xlfn.XLOOKUP(TJUL22[[#This Row],[nomdepto]],tdepto[DEPTO],tdepto[CODLUG])</f>
        <v>01.83.02.00.02</v>
      </c>
    </row>
    <row r="681" spans="1:16" hidden="1">
      <c r="A681" s="65" t="s">
        <v>3417</v>
      </c>
      <c r="B681" s="65" t="str">
        <f t="shared" si="10"/>
        <v>2.1.1.1.0103500086073</v>
      </c>
      <c r="C681" s="65" t="s">
        <v>3368</v>
      </c>
      <c r="D681" s="65" t="s">
        <v>2881</v>
      </c>
      <c r="E681" s="65" t="s">
        <v>779</v>
      </c>
      <c r="F681" s="65" t="s">
        <v>62</v>
      </c>
      <c r="G681" s="65" t="str">
        <f>_xlfn.XLOOKUP(TJUL22[[#This Row],[CODIGO]],Tabla5[codigo],Tabla5[Lugar Funciones])</f>
        <v>GRAN TEATRO DEL CIBAO</v>
      </c>
      <c r="H681" s="65" t="str">
        <f>_xlfn.XLOOKUP(TJUL22[[#This Row],[CODIGO]],Tabla5[codigo],Tabla5[SEGÚN JULIO],_xlfn.XLOOKUP(TJUL22[[#This Row],[cargo]],Tabla19[CARGO],Tabla19[CATEGORIA]))</f>
        <v>FIJO</v>
      </c>
      <c r="I681" s="43">
        <v>22000</v>
      </c>
      <c r="J681" s="46">
        <v>0</v>
      </c>
      <c r="K681" s="43">
        <v>668.8</v>
      </c>
      <c r="L681" s="43">
        <v>631.4</v>
      </c>
      <c r="M681" s="43">
        <v>325.00000000000011</v>
      </c>
      <c r="N681" s="43">
        <v>20374.8</v>
      </c>
      <c r="O681" s="65" t="str">
        <f>LEFT(_xlfn.XLOOKUP(TJUL22[[#This Row],[CODIGO]],Tabla5[codigo],Tabla5[Genero]),1)</f>
        <v>M</v>
      </c>
      <c r="P681" s="15" t="str">
        <f>_xlfn.XLOOKUP(TJUL22[[#This Row],[nomdepto]],tdepto[DEPTO],tdepto[CODLUG])</f>
        <v>01.83.02.00.02</v>
      </c>
    </row>
    <row r="682" spans="1:16" hidden="1">
      <c r="A682" s="65" t="s">
        <v>3417</v>
      </c>
      <c r="B682" s="65" t="str">
        <f t="shared" si="10"/>
        <v>2.1.1.1.0103103189886</v>
      </c>
      <c r="C682" s="65" t="s">
        <v>3368</v>
      </c>
      <c r="D682" s="65" t="s">
        <v>2894</v>
      </c>
      <c r="E682" s="65" t="s">
        <v>781</v>
      </c>
      <c r="F682" s="65" t="s">
        <v>506</v>
      </c>
      <c r="G682" s="65" t="str">
        <f>_xlfn.XLOOKUP(TJUL22[[#This Row],[CODIGO]],Tabla5[codigo],Tabla5[Lugar Funciones])</f>
        <v>GRAN TEATRO DEL CIBAO</v>
      </c>
      <c r="H682" s="65" t="str">
        <f>_xlfn.XLOOKUP(TJUL22[[#This Row],[CODIGO]],Tabla5[codigo],Tabla5[SEGÚN JULIO],_xlfn.XLOOKUP(TJUL22[[#This Row],[cargo]],Tabla19[CARGO],Tabla19[CATEGORIA]))</f>
        <v>FIJO</v>
      </c>
      <c r="I682" s="43">
        <v>22000</v>
      </c>
      <c r="J682" s="46">
        <v>0</v>
      </c>
      <c r="K682" s="43">
        <v>668.8</v>
      </c>
      <c r="L682" s="43">
        <v>631.4</v>
      </c>
      <c r="M682" s="43">
        <v>1375.1200000000001</v>
      </c>
      <c r="N682" s="43">
        <v>19324.68</v>
      </c>
      <c r="O682" s="65" t="str">
        <f>LEFT(_xlfn.XLOOKUP(TJUL22[[#This Row],[CODIGO]],Tabla5[codigo],Tabla5[Genero]),1)</f>
        <v>F</v>
      </c>
      <c r="P682" s="15" t="str">
        <f>_xlfn.XLOOKUP(TJUL22[[#This Row],[nomdepto]],tdepto[DEPTO],tdepto[CODLUG])</f>
        <v>01.83.02.00.02</v>
      </c>
    </row>
    <row r="683" spans="1:16" hidden="1">
      <c r="A683" s="65" t="s">
        <v>3417</v>
      </c>
      <c r="B683" s="65" t="str">
        <f t="shared" si="10"/>
        <v>2.1.1.1.0103101496077</v>
      </c>
      <c r="C683" s="65" t="s">
        <v>3368</v>
      </c>
      <c r="D683" s="65" t="s">
        <v>2932</v>
      </c>
      <c r="E683" s="65" t="s">
        <v>790</v>
      </c>
      <c r="F683" s="65" t="s">
        <v>557</v>
      </c>
      <c r="G683" s="65" t="str">
        <f>_xlfn.XLOOKUP(TJUL22[[#This Row],[CODIGO]],Tabla5[codigo],Tabla5[Lugar Funciones])</f>
        <v>GRAN TEATRO DEL CIBAO</v>
      </c>
      <c r="H683" s="65" t="str">
        <f>_xlfn.XLOOKUP(TJUL22[[#This Row],[CODIGO]],Tabla5[codigo],Tabla5[SEGÚN JULIO],_xlfn.XLOOKUP(TJUL22[[#This Row],[cargo]],Tabla19[CARGO],Tabla19[CATEGORIA]))</f>
        <v>FIJO</v>
      </c>
      <c r="I683" s="43">
        <v>22000</v>
      </c>
      <c r="J683" s="44">
        <v>0</v>
      </c>
      <c r="K683" s="43">
        <v>668.8</v>
      </c>
      <c r="L683" s="43">
        <v>631.4</v>
      </c>
      <c r="M683" s="43">
        <v>25.000000000000114</v>
      </c>
      <c r="N683" s="43">
        <v>20674.8</v>
      </c>
      <c r="O683" s="65" t="str">
        <f>LEFT(_xlfn.XLOOKUP(TJUL22[[#This Row],[CODIGO]],Tabla5[codigo],Tabla5[Genero]),1)</f>
        <v>F</v>
      </c>
      <c r="P683" s="15" t="str">
        <f>_xlfn.XLOOKUP(TJUL22[[#This Row],[nomdepto]],tdepto[DEPTO],tdepto[CODLUG])</f>
        <v>01.83.02.00.02</v>
      </c>
    </row>
    <row r="684" spans="1:16" hidden="1">
      <c r="A684" s="65" t="s">
        <v>3417</v>
      </c>
      <c r="B684" s="65" t="str">
        <f t="shared" si="10"/>
        <v>2.1.1.1.0103600318004</v>
      </c>
      <c r="C684" s="65" t="s">
        <v>3368</v>
      </c>
      <c r="D684" s="65" t="s">
        <v>2947</v>
      </c>
      <c r="E684" s="65" t="s">
        <v>795</v>
      </c>
      <c r="F684" s="65" t="s">
        <v>62</v>
      </c>
      <c r="G684" s="65" t="str">
        <f>_xlfn.XLOOKUP(TJUL22[[#This Row],[CODIGO]],Tabla5[codigo],Tabla5[Lugar Funciones])</f>
        <v>GRAN TEATRO DEL CIBAO</v>
      </c>
      <c r="H684" s="65" t="str">
        <f>_xlfn.XLOOKUP(TJUL22[[#This Row],[CODIGO]],Tabla5[codigo],Tabla5[SEGÚN JULIO],_xlfn.XLOOKUP(TJUL22[[#This Row],[cargo]],Tabla19[CARGO],Tabla19[CATEGORIA]))</f>
        <v>FIJO</v>
      </c>
      <c r="I684" s="43">
        <v>22000</v>
      </c>
      <c r="J684" s="46">
        <v>0</v>
      </c>
      <c r="K684" s="43">
        <v>668.8</v>
      </c>
      <c r="L684" s="43">
        <v>631.4</v>
      </c>
      <c r="M684" s="43">
        <v>25.000000000000114</v>
      </c>
      <c r="N684" s="43">
        <v>20674.8</v>
      </c>
      <c r="O684" s="65" t="str">
        <f>LEFT(_xlfn.XLOOKUP(TJUL22[[#This Row],[CODIGO]],Tabla5[codigo],Tabla5[Genero]),1)</f>
        <v>F</v>
      </c>
      <c r="P684" s="15" t="str">
        <f>_xlfn.XLOOKUP(TJUL22[[#This Row],[nomdepto]],tdepto[DEPTO],tdepto[CODLUG])</f>
        <v>01.83.02.00.02</v>
      </c>
    </row>
    <row r="685" spans="1:16" hidden="1">
      <c r="A685" s="65" t="s">
        <v>3417</v>
      </c>
      <c r="B685" s="65" t="str">
        <f t="shared" si="10"/>
        <v>2.1.1.1.0140210930778</v>
      </c>
      <c r="C685" s="65" t="s">
        <v>3368</v>
      </c>
      <c r="D685" s="65" t="s">
        <v>2888</v>
      </c>
      <c r="E685" s="65" t="s">
        <v>1242</v>
      </c>
      <c r="F685" s="65" t="s">
        <v>62</v>
      </c>
      <c r="G685" s="65" t="str">
        <f>_xlfn.XLOOKUP(TJUL22[[#This Row],[CODIGO]],Tabla5[codigo],Tabla5[Lugar Funciones])</f>
        <v>GRAN TEATRO DEL CIBAO</v>
      </c>
      <c r="H685" s="65" t="str">
        <f>_xlfn.XLOOKUP(TJUL22[[#This Row],[CODIGO]],Tabla5[codigo],Tabla5[SEGÚN JULIO],_xlfn.XLOOKUP(TJUL22[[#This Row],[cargo]],Tabla19[CARGO],Tabla19[CATEGORIA]))</f>
        <v>FIJO</v>
      </c>
      <c r="I685" s="43">
        <v>20000</v>
      </c>
      <c r="J685" s="44">
        <v>0</v>
      </c>
      <c r="K685" s="43">
        <v>608</v>
      </c>
      <c r="L685" s="43">
        <v>574</v>
      </c>
      <c r="M685" s="43">
        <v>25</v>
      </c>
      <c r="N685" s="43">
        <v>18793</v>
      </c>
      <c r="O685" s="65" t="str">
        <f>LEFT(_xlfn.XLOOKUP(TJUL22[[#This Row],[CODIGO]],Tabla5[codigo],Tabla5[Genero]),1)</f>
        <v>F</v>
      </c>
      <c r="P685" s="15" t="str">
        <f>_xlfn.XLOOKUP(TJUL22[[#This Row],[nomdepto]],tdepto[DEPTO],tdepto[CODLUG])</f>
        <v>01.83.02.00.02</v>
      </c>
    </row>
    <row r="686" spans="1:16" hidden="1">
      <c r="A686" s="65" t="s">
        <v>3417</v>
      </c>
      <c r="B686" s="65" t="str">
        <f t="shared" si="10"/>
        <v>2.1.1.1.0103102006214</v>
      </c>
      <c r="C686" s="65" t="s">
        <v>3368</v>
      </c>
      <c r="D686" s="65" t="s">
        <v>2958</v>
      </c>
      <c r="E686" s="65" t="s">
        <v>1307</v>
      </c>
      <c r="F686" s="65" t="s">
        <v>56</v>
      </c>
      <c r="G686" s="65" t="str">
        <f>_xlfn.XLOOKUP(TJUL22[[#This Row],[CODIGO]],Tabla5[codigo],Tabla5[Lugar Funciones])</f>
        <v>GRAN TEATRO DEL CIBAO</v>
      </c>
      <c r="H686" s="65" t="str">
        <f>_xlfn.XLOOKUP(TJUL22[[#This Row],[CODIGO]],Tabla5[codigo],Tabla5[SEGÚN JULIO],_xlfn.XLOOKUP(TJUL22[[#This Row],[cargo]],Tabla19[CARGO],Tabla19[CATEGORIA]))</f>
        <v>FIJO</v>
      </c>
      <c r="I686" s="43">
        <v>20000</v>
      </c>
      <c r="J686" s="46">
        <v>0</v>
      </c>
      <c r="K686" s="43">
        <v>608</v>
      </c>
      <c r="L686" s="43">
        <v>574</v>
      </c>
      <c r="M686" s="43">
        <v>25</v>
      </c>
      <c r="N686" s="43">
        <v>18793</v>
      </c>
      <c r="O686" s="65" t="str">
        <f>LEFT(_xlfn.XLOOKUP(TJUL22[[#This Row],[CODIGO]],Tabla5[codigo],Tabla5[Genero]),1)</f>
        <v>F</v>
      </c>
      <c r="P686" s="15" t="str">
        <f>_xlfn.XLOOKUP(TJUL22[[#This Row],[nomdepto]],tdepto[DEPTO],tdepto[CODLUG])</f>
        <v>01.83.02.00.02</v>
      </c>
    </row>
    <row r="687" spans="1:16" hidden="1">
      <c r="A687" s="65" t="s">
        <v>3417</v>
      </c>
      <c r="B687" s="65" t="str">
        <f t="shared" si="10"/>
        <v>2.1.1.1.0103101076457</v>
      </c>
      <c r="C687" s="65" t="s">
        <v>3368</v>
      </c>
      <c r="D687" s="65" t="s">
        <v>2778</v>
      </c>
      <c r="E687" s="65" t="s">
        <v>765</v>
      </c>
      <c r="F687" s="65" t="s">
        <v>497</v>
      </c>
      <c r="G687" s="65" t="str">
        <f>_xlfn.XLOOKUP(TJUL22[[#This Row],[CODIGO]],Tabla5[codigo],Tabla5[Lugar Funciones])</f>
        <v>GRAN TEATRO DEL CIBAO</v>
      </c>
      <c r="H687" s="65" t="str">
        <f>_xlfn.XLOOKUP(TJUL22[[#This Row],[CODIGO]],Tabla5[codigo],Tabla5[SEGÚN JULIO],_xlfn.XLOOKUP(TJUL22[[#This Row],[cargo]],Tabla19[CARGO],Tabla19[CATEGORIA]))</f>
        <v>ESTATUTO SIMPLIFICADO</v>
      </c>
      <c r="I687" s="43">
        <v>18000</v>
      </c>
      <c r="J687" s="46">
        <v>0</v>
      </c>
      <c r="K687" s="43">
        <v>547.20000000000005</v>
      </c>
      <c r="L687" s="43">
        <v>516.6</v>
      </c>
      <c r="M687" s="43">
        <v>324.99999999999989</v>
      </c>
      <c r="N687" s="43">
        <v>16611.2</v>
      </c>
      <c r="O687" s="65" t="str">
        <f>LEFT(_xlfn.XLOOKUP(TJUL22[[#This Row],[CODIGO]],Tabla5[codigo],Tabla5[Genero]),1)</f>
        <v>M</v>
      </c>
      <c r="P687" s="15" t="str">
        <f>_xlfn.XLOOKUP(TJUL22[[#This Row],[nomdepto]],tdepto[DEPTO],tdepto[CODLUG])</f>
        <v>01.83.02.00.02</v>
      </c>
    </row>
    <row r="688" spans="1:16" hidden="1">
      <c r="A688" s="65" t="s">
        <v>3417</v>
      </c>
      <c r="B688" s="65" t="str">
        <f t="shared" si="10"/>
        <v>2.1.1.1.0103102510140</v>
      </c>
      <c r="C688" s="65" t="s">
        <v>3368</v>
      </c>
      <c r="D688" s="65" t="s">
        <v>1575</v>
      </c>
      <c r="E688" s="65" t="s">
        <v>764</v>
      </c>
      <c r="F688" s="65" t="s">
        <v>8</v>
      </c>
      <c r="G688" s="65" t="str">
        <f>_xlfn.XLOOKUP(TJUL22[[#This Row],[CODIGO]],Tabla5[codigo],Tabla5[Lugar Funciones])</f>
        <v>GRAN TEATRO DEL CIBAO</v>
      </c>
      <c r="H688" s="65" t="str">
        <f>_xlfn.XLOOKUP(TJUL22[[#This Row],[CODIGO]],Tabla5[codigo],Tabla5[SEGÚN JULIO],_xlfn.XLOOKUP(TJUL22[[#This Row],[cargo]],Tabla19[CARGO],Tabla19[CATEGORIA]))</f>
        <v>CARRERA ADMINISTRATIVA</v>
      </c>
      <c r="I688" s="43">
        <v>15000</v>
      </c>
      <c r="J688" s="46">
        <v>0</v>
      </c>
      <c r="K688" s="43">
        <v>456</v>
      </c>
      <c r="L688" s="43">
        <v>430.5</v>
      </c>
      <c r="M688" s="43">
        <v>375</v>
      </c>
      <c r="N688" s="43">
        <v>13738.5</v>
      </c>
      <c r="O688" s="65" t="str">
        <f>LEFT(_xlfn.XLOOKUP(TJUL22[[#This Row],[CODIGO]],Tabla5[codigo],Tabla5[Genero]),1)</f>
        <v>F</v>
      </c>
      <c r="P688" s="15" t="str">
        <f>_xlfn.XLOOKUP(TJUL22[[#This Row],[nomdepto]],tdepto[DEPTO],tdepto[CODLUG])</f>
        <v>01.83.02.00.02</v>
      </c>
    </row>
    <row r="689" spans="1:16" hidden="1">
      <c r="A689" s="65" t="s">
        <v>3417</v>
      </c>
      <c r="B689" s="65" t="str">
        <f t="shared" si="10"/>
        <v>2.1.1.1.0103101942286</v>
      </c>
      <c r="C689" s="65" t="s">
        <v>3368</v>
      </c>
      <c r="D689" s="65" t="s">
        <v>2807</v>
      </c>
      <c r="E689" s="65" t="s">
        <v>770</v>
      </c>
      <c r="F689" s="65" t="s">
        <v>134</v>
      </c>
      <c r="G689" s="65" t="str">
        <f>_xlfn.XLOOKUP(TJUL22[[#This Row],[CODIGO]],Tabla5[codigo],Tabla5[Lugar Funciones])</f>
        <v>GRAN TEATRO DEL CIBAO</v>
      </c>
      <c r="H689" s="65" t="str">
        <f>_xlfn.XLOOKUP(TJUL22[[#This Row],[CODIGO]],Tabla5[codigo],Tabla5[SEGÚN JULIO],_xlfn.XLOOKUP(TJUL22[[#This Row],[cargo]],Tabla19[CARGO],Tabla19[CATEGORIA]))</f>
        <v>ESTATUTO SIMPLIFICADO</v>
      </c>
      <c r="I689" s="43">
        <v>15000</v>
      </c>
      <c r="J689" s="46">
        <v>0</v>
      </c>
      <c r="K689" s="43">
        <v>456</v>
      </c>
      <c r="L689" s="43">
        <v>430.5</v>
      </c>
      <c r="M689" s="43">
        <v>325</v>
      </c>
      <c r="N689" s="43">
        <v>13788.5</v>
      </c>
      <c r="O689" s="65" t="str">
        <f>LEFT(_xlfn.XLOOKUP(TJUL22[[#This Row],[CODIGO]],Tabla5[codigo],Tabla5[Genero]),1)</f>
        <v>M</v>
      </c>
      <c r="P689" s="15" t="str">
        <f>_xlfn.XLOOKUP(TJUL22[[#This Row],[nomdepto]],tdepto[DEPTO],tdepto[CODLUG])</f>
        <v>01.83.02.00.02</v>
      </c>
    </row>
    <row r="690" spans="1:16" hidden="1">
      <c r="A690" s="65" t="s">
        <v>3417</v>
      </c>
      <c r="B690" s="65" t="str">
        <f t="shared" si="10"/>
        <v>2.1.1.1.0103100196538</v>
      </c>
      <c r="C690" s="65" t="s">
        <v>3368</v>
      </c>
      <c r="D690" s="65" t="s">
        <v>2837</v>
      </c>
      <c r="E690" s="65" t="s">
        <v>773</v>
      </c>
      <c r="F690" s="65" t="s">
        <v>774</v>
      </c>
      <c r="G690" s="65" t="str">
        <f>_xlfn.XLOOKUP(TJUL22[[#This Row],[CODIGO]],Tabla5[codigo],Tabla5[Lugar Funciones])</f>
        <v>GRAN TEATRO DEL CIBAO</v>
      </c>
      <c r="H690" s="65" t="str">
        <f>_xlfn.XLOOKUP(TJUL22[[#This Row],[CODIGO]],Tabla5[codigo],Tabla5[SEGÚN JULIO],_xlfn.XLOOKUP(TJUL22[[#This Row],[cargo]],Tabla19[CARGO],Tabla19[CATEGORIA]))</f>
        <v>FIJO</v>
      </c>
      <c r="I690" s="43">
        <v>15000</v>
      </c>
      <c r="J690" s="46">
        <v>0</v>
      </c>
      <c r="K690" s="43">
        <v>456</v>
      </c>
      <c r="L690" s="43">
        <v>430.5</v>
      </c>
      <c r="M690" s="43">
        <v>375</v>
      </c>
      <c r="N690" s="43">
        <v>13738.5</v>
      </c>
      <c r="O690" s="65" t="str">
        <f>LEFT(_xlfn.XLOOKUP(TJUL22[[#This Row],[CODIGO]],Tabla5[codigo],Tabla5[Genero]),1)</f>
        <v>M</v>
      </c>
      <c r="P690" s="15" t="str">
        <f>_xlfn.XLOOKUP(TJUL22[[#This Row],[nomdepto]],tdepto[DEPTO],tdepto[CODLUG])</f>
        <v>01.83.02.00.02</v>
      </c>
    </row>
    <row r="691" spans="1:16" hidden="1">
      <c r="A691" s="65" t="s">
        <v>3417</v>
      </c>
      <c r="B691" s="65" t="str">
        <f t="shared" si="10"/>
        <v>2.1.1.1.0103102792870</v>
      </c>
      <c r="C691" s="65" t="s">
        <v>3368</v>
      </c>
      <c r="D691" s="65" t="s">
        <v>2839</v>
      </c>
      <c r="E691" s="65" t="s">
        <v>775</v>
      </c>
      <c r="F691" s="65" t="s">
        <v>8</v>
      </c>
      <c r="G691" s="65" t="str">
        <f>_xlfn.XLOOKUP(TJUL22[[#This Row],[CODIGO]],Tabla5[codigo],Tabla5[Lugar Funciones])</f>
        <v>GRAN TEATRO DEL CIBAO</v>
      </c>
      <c r="H691" s="65" t="str">
        <f>_xlfn.XLOOKUP(TJUL22[[#This Row],[CODIGO]],Tabla5[codigo],Tabla5[SEGÚN JULIO],_xlfn.XLOOKUP(TJUL22[[#This Row],[cargo]],Tabla19[CARGO],Tabla19[CATEGORIA]))</f>
        <v>ESTATUTO SIMPLIFICADO</v>
      </c>
      <c r="I691" s="43">
        <v>15000</v>
      </c>
      <c r="J691" s="46">
        <v>0</v>
      </c>
      <c r="K691" s="43">
        <v>456</v>
      </c>
      <c r="L691" s="43">
        <v>430.5</v>
      </c>
      <c r="M691" s="43">
        <v>25</v>
      </c>
      <c r="N691" s="43">
        <v>14088.5</v>
      </c>
      <c r="O691" s="65" t="str">
        <f>LEFT(_xlfn.XLOOKUP(TJUL22[[#This Row],[CODIGO]],Tabla5[codigo],Tabla5[Genero]),1)</f>
        <v>F</v>
      </c>
      <c r="P691" s="15" t="str">
        <f>_xlfn.XLOOKUP(TJUL22[[#This Row],[nomdepto]],tdepto[DEPTO],tdepto[CODLUG])</f>
        <v>01.83.02.00.02</v>
      </c>
    </row>
    <row r="692" spans="1:16" hidden="1">
      <c r="A692" s="65" t="s">
        <v>3417</v>
      </c>
      <c r="B692" s="65" t="str">
        <f t="shared" si="10"/>
        <v>2.1.1.1.0103103104281</v>
      </c>
      <c r="C692" s="65" t="s">
        <v>3368</v>
      </c>
      <c r="D692" s="65" t="s">
        <v>2867</v>
      </c>
      <c r="E692" s="65" t="s">
        <v>778</v>
      </c>
      <c r="F692" s="65" t="s">
        <v>134</v>
      </c>
      <c r="G692" s="65" t="str">
        <f>_xlfn.XLOOKUP(TJUL22[[#This Row],[CODIGO]],Tabla5[codigo],Tabla5[Lugar Funciones])</f>
        <v>GRAN TEATRO DEL CIBAO</v>
      </c>
      <c r="H692" s="65" t="str">
        <f>_xlfn.XLOOKUP(TJUL22[[#This Row],[CODIGO]],Tabla5[codigo],Tabla5[SEGÚN JULIO],_xlfn.XLOOKUP(TJUL22[[#This Row],[cargo]],Tabla19[CARGO],Tabla19[CATEGORIA]))</f>
        <v>ESTATUTO SIMPLIFICADO</v>
      </c>
      <c r="I692" s="43">
        <v>15000</v>
      </c>
      <c r="J692" s="46">
        <v>0</v>
      </c>
      <c r="K692" s="43">
        <v>456</v>
      </c>
      <c r="L692" s="43">
        <v>430.5</v>
      </c>
      <c r="M692" s="43">
        <v>25</v>
      </c>
      <c r="N692" s="43">
        <v>14088.5</v>
      </c>
      <c r="O692" s="65" t="str">
        <f>LEFT(_xlfn.XLOOKUP(TJUL22[[#This Row],[CODIGO]],Tabla5[codigo],Tabla5[Genero]),1)</f>
        <v>M</v>
      </c>
      <c r="P692" s="15" t="str">
        <f>_xlfn.XLOOKUP(TJUL22[[#This Row],[nomdepto]],tdepto[DEPTO],tdepto[CODLUG])</f>
        <v>01.83.02.00.02</v>
      </c>
    </row>
    <row r="693" spans="1:16" hidden="1">
      <c r="A693" s="65" t="s">
        <v>3417</v>
      </c>
      <c r="B693" s="65" t="str">
        <f t="shared" si="10"/>
        <v>2.1.1.1.0100107766438</v>
      </c>
      <c r="C693" s="65" t="s">
        <v>3368</v>
      </c>
      <c r="D693" s="65" t="s">
        <v>2895</v>
      </c>
      <c r="E693" s="65" t="s">
        <v>782</v>
      </c>
      <c r="F693" s="65" t="s">
        <v>8</v>
      </c>
      <c r="G693" s="65" t="str">
        <f>_xlfn.XLOOKUP(TJUL22[[#This Row],[CODIGO]],Tabla5[codigo],Tabla5[Lugar Funciones])</f>
        <v>GRAN TEATRO DEL CIBAO</v>
      </c>
      <c r="H693" s="65" t="str">
        <f>_xlfn.XLOOKUP(TJUL22[[#This Row],[CODIGO]],Tabla5[codigo],Tabla5[SEGÚN JULIO],_xlfn.XLOOKUP(TJUL22[[#This Row],[cargo]],Tabla19[CARGO],Tabla19[CATEGORIA]))</f>
        <v>ESTATUTO SIMPLIFICADO</v>
      </c>
      <c r="I693" s="43">
        <v>15000</v>
      </c>
      <c r="J693" s="46">
        <v>0</v>
      </c>
      <c r="K693" s="43">
        <v>456</v>
      </c>
      <c r="L693" s="43">
        <v>430.5</v>
      </c>
      <c r="M693" s="43">
        <v>325</v>
      </c>
      <c r="N693" s="43">
        <v>13788.5</v>
      </c>
      <c r="O693" s="65" t="str">
        <f>LEFT(_xlfn.XLOOKUP(TJUL22[[#This Row],[CODIGO]],Tabla5[codigo],Tabla5[Genero]),1)</f>
        <v>F</v>
      </c>
      <c r="P693" s="15" t="str">
        <f>_xlfn.XLOOKUP(TJUL22[[#This Row],[nomdepto]],tdepto[DEPTO],tdepto[CODLUG])</f>
        <v>01.83.02.00.02</v>
      </c>
    </row>
    <row r="694" spans="1:16" hidden="1">
      <c r="A694" s="65" t="s">
        <v>3417</v>
      </c>
      <c r="B694" s="65" t="str">
        <f t="shared" si="10"/>
        <v>2.1.1.1.0103102027665</v>
      </c>
      <c r="C694" s="65" t="s">
        <v>3368</v>
      </c>
      <c r="D694" s="65" t="s">
        <v>2896</v>
      </c>
      <c r="E694" s="65" t="s">
        <v>783</v>
      </c>
      <c r="F694" s="65" t="s">
        <v>260</v>
      </c>
      <c r="G694" s="65" t="str">
        <f>_xlfn.XLOOKUP(TJUL22[[#This Row],[CODIGO]],Tabla5[codigo],Tabla5[Lugar Funciones])</f>
        <v>GRAN TEATRO DEL CIBAO</v>
      </c>
      <c r="H694" s="65" t="str">
        <f>_xlfn.XLOOKUP(TJUL22[[#This Row],[CODIGO]],Tabla5[codigo],Tabla5[SEGÚN JULIO],_xlfn.XLOOKUP(TJUL22[[#This Row],[cargo]],Tabla19[CARGO],Tabla19[CATEGORIA]))</f>
        <v>FIJO</v>
      </c>
      <c r="I694" s="43">
        <v>15000</v>
      </c>
      <c r="J694" s="44">
        <v>0</v>
      </c>
      <c r="K694" s="43">
        <v>456</v>
      </c>
      <c r="L694" s="43">
        <v>430.5</v>
      </c>
      <c r="M694" s="43">
        <v>25</v>
      </c>
      <c r="N694" s="43">
        <v>14088.5</v>
      </c>
      <c r="O694" s="65" t="str">
        <f>LEFT(_xlfn.XLOOKUP(TJUL22[[#This Row],[CODIGO]],Tabla5[codigo],Tabla5[Genero]),1)</f>
        <v>M</v>
      </c>
      <c r="P694" s="15" t="str">
        <f>_xlfn.XLOOKUP(TJUL22[[#This Row],[nomdepto]],tdepto[DEPTO],tdepto[CODLUG])</f>
        <v>01.83.02.00.02</v>
      </c>
    </row>
    <row r="695" spans="1:16" hidden="1">
      <c r="A695" s="65" t="s">
        <v>3417</v>
      </c>
      <c r="B695" s="65" t="str">
        <f t="shared" si="10"/>
        <v>2.1.1.1.0103102002692</v>
      </c>
      <c r="C695" s="65" t="s">
        <v>3368</v>
      </c>
      <c r="D695" s="65" t="s">
        <v>2903</v>
      </c>
      <c r="E695" s="65" t="s">
        <v>784</v>
      </c>
      <c r="F695" s="65" t="s">
        <v>8</v>
      </c>
      <c r="G695" s="65" t="str">
        <f>_xlfn.XLOOKUP(TJUL22[[#This Row],[CODIGO]],Tabla5[codigo],Tabla5[Lugar Funciones])</f>
        <v>GRAN TEATRO DEL CIBAO</v>
      </c>
      <c r="H695" s="65" t="str">
        <f>_xlfn.XLOOKUP(TJUL22[[#This Row],[CODIGO]],Tabla5[codigo],Tabla5[SEGÚN JULIO],_xlfn.XLOOKUP(TJUL22[[#This Row],[cargo]],Tabla19[CARGO],Tabla19[CATEGORIA]))</f>
        <v>ESTATUTO SIMPLIFICADO</v>
      </c>
      <c r="I695" s="43">
        <v>15000</v>
      </c>
      <c r="J695" s="46">
        <v>0</v>
      </c>
      <c r="K695" s="43">
        <v>456</v>
      </c>
      <c r="L695" s="43">
        <v>430.5</v>
      </c>
      <c r="M695" s="43">
        <v>375</v>
      </c>
      <c r="N695" s="43">
        <v>13738.5</v>
      </c>
      <c r="O695" s="65" t="str">
        <f>LEFT(_xlfn.XLOOKUP(TJUL22[[#This Row],[CODIGO]],Tabla5[codigo],Tabla5[Genero]),1)</f>
        <v>F</v>
      </c>
      <c r="P695" s="15" t="str">
        <f>_xlfn.XLOOKUP(TJUL22[[#This Row],[nomdepto]],tdepto[DEPTO],tdepto[CODLUG])</f>
        <v>01.83.02.00.02</v>
      </c>
    </row>
    <row r="696" spans="1:16" hidden="1">
      <c r="A696" s="65" t="s">
        <v>3417</v>
      </c>
      <c r="B696" s="65" t="str">
        <f t="shared" si="10"/>
        <v>2.1.1.1.0103900145610</v>
      </c>
      <c r="C696" s="65" t="s">
        <v>3368</v>
      </c>
      <c r="D696" s="65" t="s">
        <v>2906</v>
      </c>
      <c r="E696" s="65" t="s">
        <v>785</v>
      </c>
      <c r="F696" s="65" t="s">
        <v>8</v>
      </c>
      <c r="G696" s="65" t="str">
        <f>_xlfn.XLOOKUP(TJUL22[[#This Row],[CODIGO]],Tabla5[codigo],Tabla5[Lugar Funciones])</f>
        <v>GRAN TEATRO DEL CIBAO</v>
      </c>
      <c r="H696" s="65" t="str">
        <f>_xlfn.XLOOKUP(TJUL22[[#This Row],[CODIGO]],Tabla5[codigo],Tabla5[SEGÚN JULIO],_xlfn.XLOOKUP(TJUL22[[#This Row],[cargo]],Tabla19[CARGO],Tabla19[CATEGORIA]))</f>
        <v>ESTATUTO SIMPLIFICADO</v>
      </c>
      <c r="I696" s="43">
        <v>15000</v>
      </c>
      <c r="J696" s="46">
        <v>0</v>
      </c>
      <c r="K696" s="43">
        <v>456</v>
      </c>
      <c r="L696" s="43">
        <v>430.5</v>
      </c>
      <c r="M696" s="43">
        <v>325</v>
      </c>
      <c r="N696" s="43">
        <v>13788.5</v>
      </c>
      <c r="O696" s="65" t="str">
        <f>LEFT(_xlfn.XLOOKUP(TJUL22[[#This Row],[CODIGO]],Tabla5[codigo],Tabla5[Genero]),1)</f>
        <v>M</v>
      </c>
      <c r="P696" s="15" t="str">
        <f>_xlfn.XLOOKUP(TJUL22[[#This Row],[nomdepto]],tdepto[DEPTO],tdepto[CODLUG])</f>
        <v>01.83.02.00.02</v>
      </c>
    </row>
    <row r="697" spans="1:16" hidden="1">
      <c r="A697" s="65" t="s">
        <v>3417</v>
      </c>
      <c r="B697" s="65" t="str">
        <f t="shared" si="10"/>
        <v>2.1.1.1.0103101630675</v>
      </c>
      <c r="C697" s="65" t="s">
        <v>3368</v>
      </c>
      <c r="D697" s="65" t="s">
        <v>2920</v>
      </c>
      <c r="E697" s="65" t="s">
        <v>788</v>
      </c>
      <c r="F697" s="65" t="s">
        <v>134</v>
      </c>
      <c r="G697" s="65" t="str">
        <f>_xlfn.XLOOKUP(TJUL22[[#This Row],[CODIGO]],Tabla5[codigo],Tabla5[Lugar Funciones])</f>
        <v>GRAN TEATRO DEL CIBAO</v>
      </c>
      <c r="H697" s="65" t="str">
        <f>_xlfn.XLOOKUP(TJUL22[[#This Row],[CODIGO]],Tabla5[codigo],Tabla5[SEGÚN JULIO],_xlfn.XLOOKUP(TJUL22[[#This Row],[cargo]],Tabla19[CARGO],Tabla19[CATEGORIA]))</f>
        <v>ESTATUTO SIMPLIFICADO</v>
      </c>
      <c r="I697" s="43">
        <v>15000</v>
      </c>
      <c r="J697" s="46">
        <v>0</v>
      </c>
      <c r="K697" s="43">
        <v>456</v>
      </c>
      <c r="L697" s="43">
        <v>430.5</v>
      </c>
      <c r="M697" s="43">
        <v>425</v>
      </c>
      <c r="N697" s="43">
        <v>13688.5</v>
      </c>
      <c r="O697" s="65" t="str">
        <f>LEFT(_xlfn.XLOOKUP(TJUL22[[#This Row],[CODIGO]],Tabla5[codigo],Tabla5[Genero]),1)</f>
        <v>M</v>
      </c>
      <c r="P697" s="15" t="str">
        <f>_xlfn.XLOOKUP(TJUL22[[#This Row],[nomdepto]],tdepto[DEPTO],tdepto[CODLUG])</f>
        <v>01.83.02.00.02</v>
      </c>
    </row>
    <row r="698" spans="1:16" hidden="1">
      <c r="A698" s="65" t="s">
        <v>3417</v>
      </c>
      <c r="B698" s="65" t="str">
        <f t="shared" si="10"/>
        <v>2.1.1.1.0100107519639</v>
      </c>
      <c r="C698" s="65" t="s">
        <v>3368</v>
      </c>
      <c r="D698" s="65" t="s">
        <v>2923</v>
      </c>
      <c r="E698" s="65" t="s">
        <v>789</v>
      </c>
      <c r="F698" s="65" t="s">
        <v>8</v>
      </c>
      <c r="G698" s="65" t="str">
        <f>_xlfn.XLOOKUP(TJUL22[[#This Row],[CODIGO]],Tabla5[codigo],Tabla5[Lugar Funciones])</f>
        <v>GRAN TEATRO DEL CIBAO</v>
      </c>
      <c r="H698" s="65" t="str">
        <f>_xlfn.XLOOKUP(TJUL22[[#This Row],[CODIGO]],Tabla5[codigo],Tabla5[SEGÚN JULIO],_xlfn.XLOOKUP(TJUL22[[#This Row],[cargo]],Tabla19[CARGO],Tabla19[CATEGORIA]))</f>
        <v>ESTATUTO SIMPLIFICADO</v>
      </c>
      <c r="I698" s="43">
        <v>15000</v>
      </c>
      <c r="J698" s="46">
        <v>0</v>
      </c>
      <c r="K698" s="43">
        <v>456</v>
      </c>
      <c r="L698" s="43">
        <v>430.5</v>
      </c>
      <c r="M698" s="43">
        <v>25</v>
      </c>
      <c r="N698" s="43">
        <v>14088.5</v>
      </c>
      <c r="O698" s="65" t="str">
        <f>LEFT(_xlfn.XLOOKUP(TJUL22[[#This Row],[CODIGO]],Tabla5[codigo],Tabla5[Genero]),1)</f>
        <v>F</v>
      </c>
      <c r="P698" s="15" t="str">
        <f>_xlfn.XLOOKUP(TJUL22[[#This Row],[nomdepto]],tdepto[DEPTO],tdepto[CODLUG])</f>
        <v>01.83.02.00.02</v>
      </c>
    </row>
    <row r="699" spans="1:16" hidden="1">
      <c r="A699" s="65" t="s">
        <v>3417</v>
      </c>
      <c r="B699" s="65" t="str">
        <f t="shared" si="10"/>
        <v>2.1.1.1.0103101032930</v>
      </c>
      <c r="C699" s="65" t="s">
        <v>3368</v>
      </c>
      <c r="D699" s="65" t="s">
        <v>2942</v>
      </c>
      <c r="E699" s="65" t="s">
        <v>793</v>
      </c>
      <c r="F699" s="65" t="s">
        <v>260</v>
      </c>
      <c r="G699" s="65" t="str">
        <f>_xlfn.XLOOKUP(TJUL22[[#This Row],[CODIGO]],Tabla5[codigo],Tabla5[Lugar Funciones])</f>
        <v>GRAN TEATRO DEL CIBAO</v>
      </c>
      <c r="H699" s="65" t="str">
        <f>_xlfn.XLOOKUP(TJUL22[[#This Row],[CODIGO]],Tabla5[codigo],Tabla5[SEGÚN JULIO],_xlfn.XLOOKUP(TJUL22[[#This Row],[cargo]],Tabla19[CARGO],Tabla19[CATEGORIA]))</f>
        <v>FIJO</v>
      </c>
      <c r="I699" s="43">
        <v>15000</v>
      </c>
      <c r="J699" s="46">
        <v>0</v>
      </c>
      <c r="K699" s="43">
        <v>456</v>
      </c>
      <c r="L699" s="43">
        <v>430.5</v>
      </c>
      <c r="M699" s="43">
        <v>25</v>
      </c>
      <c r="N699" s="43">
        <v>14088.5</v>
      </c>
      <c r="O699" s="65" t="str">
        <f>LEFT(_xlfn.XLOOKUP(TJUL22[[#This Row],[CODIGO]],Tabla5[codigo],Tabla5[Genero]),1)</f>
        <v>M</v>
      </c>
      <c r="P699" s="15" t="str">
        <f>_xlfn.XLOOKUP(TJUL22[[#This Row],[nomdepto]],tdepto[DEPTO],tdepto[CODLUG])</f>
        <v>01.83.02.00.02</v>
      </c>
    </row>
    <row r="700" spans="1:16" hidden="1">
      <c r="A700" s="65" t="s">
        <v>3417</v>
      </c>
      <c r="B700" s="65" t="str">
        <f t="shared" si="10"/>
        <v>2.1.1.1.0103105480283</v>
      </c>
      <c r="C700" s="65" t="s">
        <v>3368</v>
      </c>
      <c r="D700" s="65" t="s">
        <v>2953</v>
      </c>
      <c r="E700" s="65" t="s">
        <v>799</v>
      </c>
      <c r="F700" s="65" t="s">
        <v>15</v>
      </c>
      <c r="G700" s="65" t="str">
        <f>_xlfn.XLOOKUP(TJUL22[[#This Row],[CODIGO]],Tabla5[codigo],Tabla5[Lugar Funciones])</f>
        <v>GRAN TEATRO DEL CIBAO</v>
      </c>
      <c r="H700" s="65" t="str">
        <f>_xlfn.XLOOKUP(TJUL22[[#This Row],[CODIGO]],Tabla5[codigo],Tabla5[SEGÚN JULIO],_xlfn.XLOOKUP(TJUL22[[#This Row],[cargo]],Tabla19[CARGO],Tabla19[CATEGORIA]))</f>
        <v>FIJO</v>
      </c>
      <c r="I700" s="43">
        <v>15000</v>
      </c>
      <c r="J700" s="46">
        <v>0</v>
      </c>
      <c r="K700" s="43">
        <v>456</v>
      </c>
      <c r="L700" s="43">
        <v>430.5</v>
      </c>
      <c r="M700" s="43">
        <v>1375.12</v>
      </c>
      <c r="N700" s="43">
        <v>12738.38</v>
      </c>
      <c r="O700" s="65" t="str">
        <f>LEFT(_xlfn.XLOOKUP(TJUL22[[#This Row],[CODIGO]],Tabla5[codigo],Tabla5[Genero]),1)</f>
        <v>M</v>
      </c>
      <c r="P700" s="15" t="str">
        <f>_xlfn.XLOOKUP(TJUL22[[#This Row],[nomdepto]],tdepto[DEPTO],tdepto[CODLUG])</f>
        <v>01.83.02.00.02</v>
      </c>
    </row>
    <row r="701" spans="1:16" hidden="1">
      <c r="A701" s="65" t="s">
        <v>3462</v>
      </c>
      <c r="B701" s="65" t="str">
        <f t="shared" si="10"/>
        <v>2.1.1.3.0103100157175</v>
      </c>
      <c r="C701" s="65" t="s">
        <v>3370</v>
      </c>
      <c r="D701" s="65" t="s">
        <v>3141</v>
      </c>
      <c r="E701" s="65" t="s">
        <v>1047</v>
      </c>
      <c r="F701" s="65" t="s">
        <v>8</v>
      </c>
      <c r="G701" s="65" t="str">
        <f>_xlfn.XLOOKUP(TJUL22[[#This Row],[CODIGO]],Tabla5[codigo],Tabla5[Lugar Funciones])</f>
        <v>GRAN TEATRO DEL CIBAO</v>
      </c>
      <c r="H701" s="65" t="str">
        <f>_xlfn.XLOOKUP(TJUL22[[#This Row],[CODIGO]],Tabla5[codigo],Tabla5[SEGÚN JULIO],_xlfn.XLOOKUP(TJUL22[[#This Row],[cargo]],Tabla19[CARGO],Tabla19[CATEGORIA]))</f>
        <v>TRAMITE DE PENSION</v>
      </c>
      <c r="I701" s="43">
        <v>15000</v>
      </c>
      <c r="J701" s="46">
        <v>0</v>
      </c>
      <c r="K701" s="43">
        <v>456</v>
      </c>
      <c r="L701" s="43">
        <v>430.5</v>
      </c>
      <c r="M701" s="43">
        <v>25</v>
      </c>
      <c r="N701" s="43">
        <v>14088.5</v>
      </c>
      <c r="O701" s="65" t="str">
        <f>LEFT(_xlfn.XLOOKUP(TJUL22[[#This Row],[CODIGO]],Tabla5[codigo],Tabla5[Genero]),1)</f>
        <v>F</v>
      </c>
      <c r="P701" s="15" t="str">
        <f>_xlfn.XLOOKUP(TJUL22[[#This Row],[nomdepto]],tdepto[DEPTO],tdepto[CODLUG])</f>
        <v>01.83.02.00.02</v>
      </c>
    </row>
    <row r="702" spans="1:16" hidden="1">
      <c r="A702" s="65" t="s">
        <v>3417</v>
      </c>
      <c r="B702" s="65" t="str">
        <f t="shared" si="10"/>
        <v>2.1.1.1.0103100965593</v>
      </c>
      <c r="C702" s="65" t="s">
        <v>3368</v>
      </c>
      <c r="D702" s="65" t="s">
        <v>1576</v>
      </c>
      <c r="E702" s="65" t="s">
        <v>766</v>
      </c>
      <c r="F702" s="65" t="s">
        <v>767</v>
      </c>
      <c r="G702" s="65" t="str">
        <f>_xlfn.XLOOKUP(TJUL22[[#This Row],[CODIGO]],Tabla5[codigo],Tabla5[Lugar Funciones])</f>
        <v>GRAN TEATRO DEL CIBAO</v>
      </c>
      <c r="H702" s="65" t="str">
        <f>_xlfn.XLOOKUP(TJUL22[[#This Row],[CODIGO]],Tabla5[codigo],Tabla5[SEGÚN JULIO],_xlfn.XLOOKUP(TJUL22[[#This Row],[cargo]],Tabla19[CARGO],Tabla19[CATEGORIA]))</f>
        <v>CARRERA ADMINISTRATIVA</v>
      </c>
      <c r="I702" s="43">
        <v>14800.5</v>
      </c>
      <c r="J702" s="44">
        <v>0</v>
      </c>
      <c r="K702" s="43">
        <v>449.94</v>
      </c>
      <c r="L702" s="43">
        <v>424.77</v>
      </c>
      <c r="M702" s="43">
        <v>325.00000000000006</v>
      </c>
      <c r="N702" s="43">
        <v>13600.79</v>
      </c>
      <c r="O702" s="65" t="str">
        <f>LEFT(_xlfn.XLOOKUP(TJUL22[[#This Row],[CODIGO]],Tabla5[codigo],Tabla5[Genero]),1)</f>
        <v>F</v>
      </c>
      <c r="P702" s="15" t="str">
        <f>_xlfn.XLOOKUP(TJUL22[[#This Row],[nomdepto]],tdepto[DEPTO],tdepto[CODLUG])</f>
        <v>01.83.02.00.02</v>
      </c>
    </row>
    <row r="703" spans="1:16" hidden="1">
      <c r="A703" s="65" t="s">
        <v>3417</v>
      </c>
      <c r="B703" s="65" t="str">
        <f t="shared" si="10"/>
        <v>2.1.1.1.0103100035744</v>
      </c>
      <c r="C703" s="65" t="s">
        <v>3368</v>
      </c>
      <c r="D703" s="65" t="s">
        <v>2800</v>
      </c>
      <c r="E703" s="65" t="s">
        <v>769</v>
      </c>
      <c r="F703" s="65" t="s">
        <v>30</v>
      </c>
      <c r="G703" s="65" t="str">
        <f>_xlfn.XLOOKUP(TJUL22[[#This Row],[CODIGO]],Tabla5[codigo],Tabla5[Lugar Funciones])</f>
        <v>GRAN TEATRO DEL CIBAO</v>
      </c>
      <c r="H703" s="65" t="str">
        <f>_xlfn.XLOOKUP(TJUL22[[#This Row],[CODIGO]],Tabla5[codigo],Tabla5[SEGÚN JULIO],_xlfn.XLOOKUP(TJUL22[[#This Row],[cargo]],Tabla19[CARGO],Tabla19[CATEGORIA]))</f>
        <v>ESTATUTO SIMPLIFICADO</v>
      </c>
      <c r="I703" s="43">
        <v>11758.18</v>
      </c>
      <c r="J703" s="46">
        <v>0</v>
      </c>
      <c r="K703" s="43">
        <v>357.45</v>
      </c>
      <c r="L703" s="43">
        <v>337.46</v>
      </c>
      <c r="M703" s="43">
        <v>325.00000000000006</v>
      </c>
      <c r="N703" s="43">
        <v>10738.27</v>
      </c>
      <c r="O703" s="65" t="str">
        <f>LEFT(_xlfn.XLOOKUP(TJUL22[[#This Row],[CODIGO]],Tabla5[codigo],Tabla5[Genero]),1)</f>
        <v>M</v>
      </c>
      <c r="P703" s="15" t="str">
        <f>_xlfn.XLOOKUP(TJUL22[[#This Row],[nomdepto]],tdepto[DEPTO],tdepto[CODLUG])</f>
        <v>01.83.02.00.02</v>
      </c>
    </row>
    <row r="704" spans="1:16" hidden="1">
      <c r="A704" s="65" t="s">
        <v>3417</v>
      </c>
      <c r="B704" s="65" t="str">
        <f t="shared" si="10"/>
        <v>2.1.1.1.0103102751074</v>
      </c>
      <c r="C704" s="65" t="s">
        <v>3368</v>
      </c>
      <c r="D704" s="65" t="s">
        <v>2864</v>
      </c>
      <c r="E704" s="65" t="s">
        <v>777</v>
      </c>
      <c r="F704" s="65" t="s">
        <v>30</v>
      </c>
      <c r="G704" s="65" t="str">
        <f>_xlfn.XLOOKUP(TJUL22[[#This Row],[CODIGO]],Tabla5[codigo],Tabla5[Lugar Funciones])</f>
        <v>GRAN TEATRO DEL CIBAO</v>
      </c>
      <c r="H704" s="65" t="str">
        <f>_xlfn.XLOOKUP(TJUL22[[#This Row],[CODIGO]],Tabla5[codigo],Tabla5[SEGÚN JULIO],_xlfn.XLOOKUP(TJUL22[[#This Row],[cargo]],Tabla19[CARGO],Tabla19[CATEGORIA]))</f>
        <v>ESTATUTO SIMPLIFICADO</v>
      </c>
      <c r="I704" s="43">
        <v>11758.18</v>
      </c>
      <c r="J704" s="44">
        <v>0</v>
      </c>
      <c r="K704" s="43">
        <v>357.45</v>
      </c>
      <c r="L704" s="43">
        <v>337.46</v>
      </c>
      <c r="M704" s="43">
        <v>1025</v>
      </c>
      <c r="N704" s="43">
        <v>10038.27</v>
      </c>
      <c r="O704" s="65" t="str">
        <f>LEFT(_xlfn.XLOOKUP(TJUL22[[#This Row],[CODIGO]],Tabla5[codigo],Tabla5[Genero]),1)</f>
        <v>M</v>
      </c>
      <c r="P704" s="15" t="str">
        <f>_xlfn.XLOOKUP(TJUL22[[#This Row],[nomdepto]],tdepto[DEPTO],tdepto[CODLUG])</f>
        <v>01.83.02.00.02</v>
      </c>
    </row>
    <row r="705" spans="1:16" hidden="1">
      <c r="A705" s="65" t="s">
        <v>3417</v>
      </c>
      <c r="B705" s="65" t="str">
        <f t="shared" si="10"/>
        <v>2.1.1.1.0103100481906</v>
      </c>
      <c r="C705" s="65" t="s">
        <v>3368</v>
      </c>
      <c r="D705" s="65" t="s">
        <v>2779</v>
      </c>
      <c r="E705" s="65" t="s">
        <v>768</v>
      </c>
      <c r="F705" s="65" t="s">
        <v>756</v>
      </c>
      <c r="G705" s="65" t="str">
        <f>_xlfn.XLOOKUP(TJUL22[[#This Row],[CODIGO]],Tabla5[codigo],Tabla5[Lugar Funciones])</f>
        <v>GRAN TEATRO DEL CIBAO</v>
      </c>
      <c r="H705" s="65" t="str">
        <f>_xlfn.XLOOKUP(TJUL22[[#This Row],[CODIGO]],Tabla5[codigo],Tabla5[SEGÚN JULIO],_xlfn.XLOOKUP(TJUL22[[#This Row],[cargo]],Tabla19[CARGO],Tabla19[CATEGORIA]))</f>
        <v>ESTATUTO SIMPLIFICADO</v>
      </c>
      <c r="I705" s="43">
        <v>10000</v>
      </c>
      <c r="J705" s="46">
        <v>0</v>
      </c>
      <c r="K705" s="43">
        <v>304</v>
      </c>
      <c r="L705" s="43">
        <v>287</v>
      </c>
      <c r="M705" s="43">
        <v>325</v>
      </c>
      <c r="N705" s="43">
        <v>9084</v>
      </c>
      <c r="O705" s="65" t="str">
        <f>LEFT(_xlfn.XLOOKUP(TJUL22[[#This Row],[CODIGO]],Tabla5[codigo],Tabla5[Genero]),1)</f>
        <v>M</v>
      </c>
      <c r="P705" s="15" t="str">
        <f>_xlfn.XLOOKUP(TJUL22[[#This Row],[nomdepto]],tdepto[DEPTO],tdepto[CODLUG])</f>
        <v>01.83.02.00.02</v>
      </c>
    </row>
    <row r="706" spans="1:16" hidden="1">
      <c r="A706" s="65" t="s">
        <v>3417</v>
      </c>
      <c r="B706" s="65" t="str">
        <f t="shared" si="10"/>
        <v>2.1.1.1.0103104922004</v>
      </c>
      <c r="C706" s="65" t="s">
        <v>3368</v>
      </c>
      <c r="D706" s="65" t="s">
        <v>2785</v>
      </c>
      <c r="E706" s="65" t="s">
        <v>1942</v>
      </c>
      <c r="F706" s="65" t="s">
        <v>8</v>
      </c>
      <c r="G706" s="65" t="str">
        <f>_xlfn.XLOOKUP(TJUL22[[#This Row],[CODIGO]],Tabla5[codigo],Tabla5[Lugar Funciones])</f>
        <v>GRAN TEATRO DEL CIBAO</v>
      </c>
      <c r="H706" s="65" t="str">
        <f>_xlfn.XLOOKUP(TJUL22[[#This Row],[CODIGO]],Tabla5[codigo],Tabla5[SEGÚN JULIO],_xlfn.XLOOKUP(TJUL22[[#This Row],[cargo]],Tabla19[CARGO],Tabla19[CATEGORIA]))</f>
        <v>ESTATUTO SIMPLIFICADO</v>
      </c>
      <c r="I706" s="43">
        <v>10000</v>
      </c>
      <c r="J706" s="46">
        <v>0</v>
      </c>
      <c r="K706" s="43">
        <v>304</v>
      </c>
      <c r="L706" s="43">
        <v>287</v>
      </c>
      <c r="M706" s="43">
        <v>25</v>
      </c>
      <c r="N706" s="43">
        <v>9384</v>
      </c>
      <c r="O706" s="65" t="str">
        <f>LEFT(_xlfn.XLOOKUP(TJUL22[[#This Row],[CODIGO]],Tabla5[codigo],Tabla5[Genero]),1)</f>
        <v>F</v>
      </c>
      <c r="P706" s="15" t="str">
        <f>_xlfn.XLOOKUP(TJUL22[[#This Row],[nomdepto]],tdepto[DEPTO],tdepto[CODLUG])</f>
        <v>01.83.02.00.02</v>
      </c>
    </row>
    <row r="707" spans="1:16" hidden="1">
      <c r="A707" s="65" t="s">
        <v>3417</v>
      </c>
      <c r="B707" s="65" t="str">
        <f t="shared" si="10"/>
        <v>2.1.1.1.0103103410308</v>
      </c>
      <c r="C707" s="65" t="s">
        <v>3368</v>
      </c>
      <c r="D707" s="65" t="s">
        <v>2805</v>
      </c>
      <c r="E707" s="65" t="s">
        <v>1347</v>
      </c>
      <c r="F707" s="65" t="s">
        <v>497</v>
      </c>
      <c r="G707" s="65" t="str">
        <f>_xlfn.XLOOKUP(TJUL22[[#This Row],[CODIGO]],Tabla5[codigo],Tabla5[Lugar Funciones])</f>
        <v>GRAN TEATRO DEL CIBAO</v>
      </c>
      <c r="H707" s="65" t="str">
        <f>_xlfn.XLOOKUP(TJUL22[[#This Row],[CODIGO]],Tabla5[codigo],Tabla5[SEGÚN JULIO],_xlfn.XLOOKUP(TJUL22[[#This Row],[cargo]],Tabla19[CARGO],Tabla19[CATEGORIA]))</f>
        <v>ESTATUTO SIMPLIFICADO</v>
      </c>
      <c r="I707" s="43">
        <v>10000</v>
      </c>
      <c r="J707" s="46">
        <v>0</v>
      </c>
      <c r="K707" s="43">
        <v>304</v>
      </c>
      <c r="L707" s="43">
        <v>287</v>
      </c>
      <c r="M707" s="43">
        <v>25</v>
      </c>
      <c r="N707" s="43">
        <v>9384</v>
      </c>
      <c r="O707" s="65" t="str">
        <f>LEFT(_xlfn.XLOOKUP(TJUL22[[#This Row],[CODIGO]],Tabla5[codigo],Tabla5[Genero]),1)</f>
        <v>M</v>
      </c>
      <c r="P707" s="15" t="str">
        <f>_xlfn.XLOOKUP(TJUL22[[#This Row],[nomdepto]],tdepto[DEPTO],tdepto[CODLUG])</f>
        <v>01.83.02.00.02</v>
      </c>
    </row>
    <row r="708" spans="1:16" hidden="1">
      <c r="A708" s="65" t="s">
        <v>3417</v>
      </c>
      <c r="B708" s="65" t="str">
        <f t="shared" ref="B708:B771" si="11">C708&amp;D708</f>
        <v>2.1.1.1.0109500068185</v>
      </c>
      <c r="C708" s="65" t="s">
        <v>3368</v>
      </c>
      <c r="D708" s="65" t="s">
        <v>2835</v>
      </c>
      <c r="E708" s="65" t="s">
        <v>772</v>
      </c>
      <c r="F708" s="65" t="s">
        <v>8</v>
      </c>
      <c r="G708" s="65" t="str">
        <f>_xlfn.XLOOKUP(TJUL22[[#This Row],[CODIGO]],Tabla5[codigo],Tabla5[Lugar Funciones])</f>
        <v>GRAN TEATRO DEL CIBAO</v>
      </c>
      <c r="H708" s="65" t="str">
        <f>_xlfn.XLOOKUP(TJUL22[[#This Row],[CODIGO]],Tabla5[codigo],Tabla5[SEGÚN JULIO],_xlfn.XLOOKUP(TJUL22[[#This Row],[cargo]],Tabla19[CARGO],Tabla19[CATEGORIA]))</f>
        <v>ESTATUTO SIMPLIFICADO</v>
      </c>
      <c r="I708" s="43">
        <v>10000</v>
      </c>
      <c r="J708" s="46">
        <v>0</v>
      </c>
      <c r="K708" s="43">
        <v>304</v>
      </c>
      <c r="L708" s="43">
        <v>287</v>
      </c>
      <c r="M708" s="43">
        <v>375</v>
      </c>
      <c r="N708" s="43">
        <v>9034</v>
      </c>
      <c r="O708" s="65" t="str">
        <f>LEFT(_xlfn.XLOOKUP(TJUL22[[#This Row],[CODIGO]],Tabla5[codigo],Tabla5[Genero]),1)</f>
        <v>F</v>
      </c>
      <c r="P708" s="15" t="str">
        <f>_xlfn.XLOOKUP(TJUL22[[#This Row],[nomdepto]],tdepto[DEPTO],tdepto[CODLUG])</f>
        <v>01.83.02.00.02</v>
      </c>
    </row>
    <row r="709" spans="1:16" hidden="1">
      <c r="A709" s="65" t="s">
        <v>3417</v>
      </c>
      <c r="B709" s="65" t="str">
        <f t="shared" si="11"/>
        <v>2.1.1.1.0103104056563</v>
      </c>
      <c r="C709" s="65" t="s">
        <v>3368</v>
      </c>
      <c r="D709" s="65" t="s">
        <v>1591</v>
      </c>
      <c r="E709" s="65" t="s">
        <v>776</v>
      </c>
      <c r="F709" s="65" t="s">
        <v>148</v>
      </c>
      <c r="G709" s="65" t="str">
        <f>_xlfn.XLOOKUP(TJUL22[[#This Row],[CODIGO]],Tabla5[codigo],Tabla5[Lugar Funciones])</f>
        <v>GRAN TEATRO DEL CIBAO</v>
      </c>
      <c r="H709" s="65" t="str">
        <f>_xlfn.XLOOKUP(TJUL22[[#This Row],[CODIGO]],Tabla5[codigo],Tabla5[SEGÚN JULIO],_xlfn.XLOOKUP(TJUL22[[#This Row],[cargo]],Tabla19[CARGO],Tabla19[CATEGORIA]))</f>
        <v>CARRERA ADMINISTRATIVA</v>
      </c>
      <c r="I709" s="43">
        <v>10000</v>
      </c>
      <c r="J709" s="46">
        <v>0</v>
      </c>
      <c r="K709" s="43">
        <v>304</v>
      </c>
      <c r="L709" s="43">
        <v>287</v>
      </c>
      <c r="M709" s="43">
        <v>1675.12</v>
      </c>
      <c r="N709" s="43">
        <v>7733.88</v>
      </c>
      <c r="O709" s="65" t="str">
        <f>LEFT(_xlfn.XLOOKUP(TJUL22[[#This Row],[CODIGO]],Tabla5[codigo],Tabla5[Genero]),1)</f>
        <v>F</v>
      </c>
      <c r="P709" s="15" t="str">
        <f>_xlfn.XLOOKUP(TJUL22[[#This Row],[nomdepto]],tdepto[DEPTO],tdepto[CODLUG])</f>
        <v>01.83.02.00.02</v>
      </c>
    </row>
    <row r="710" spans="1:16" hidden="1">
      <c r="A710" s="65" t="s">
        <v>3417</v>
      </c>
      <c r="B710" s="65" t="str">
        <f t="shared" si="11"/>
        <v>2.1.1.1.0103104500800</v>
      </c>
      <c r="C710" s="65" t="s">
        <v>3368</v>
      </c>
      <c r="D710" s="65" t="s">
        <v>2914</v>
      </c>
      <c r="E710" s="65" t="s">
        <v>787</v>
      </c>
      <c r="F710" s="65" t="s">
        <v>36</v>
      </c>
      <c r="G710" s="65" t="str">
        <f>_xlfn.XLOOKUP(TJUL22[[#This Row],[CODIGO]],Tabla5[codigo],Tabla5[Lugar Funciones])</f>
        <v>GRAN TEATRO DEL CIBAO</v>
      </c>
      <c r="H710" s="65" t="str">
        <f>_xlfn.XLOOKUP(TJUL22[[#This Row],[CODIGO]],Tabla5[codigo],Tabla5[SEGÚN JULIO],_xlfn.XLOOKUP(TJUL22[[#This Row],[cargo]],Tabla19[CARGO],Tabla19[CATEGORIA]))</f>
        <v>FIJO</v>
      </c>
      <c r="I710" s="43">
        <v>10000</v>
      </c>
      <c r="J710" s="46">
        <v>0</v>
      </c>
      <c r="K710" s="43">
        <v>304</v>
      </c>
      <c r="L710" s="43">
        <v>287</v>
      </c>
      <c r="M710" s="43">
        <v>325</v>
      </c>
      <c r="N710" s="43">
        <v>9084</v>
      </c>
      <c r="O710" s="65" t="str">
        <f>LEFT(_xlfn.XLOOKUP(TJUL22[[#This Row],[CODIGO]],Tabla5[codigo],Tabla5[Genero]),1)</f>
        <v>M</v>
      </c>
      <c r="P710" s="15" t="str">
        <f>_xlfn.XLOOKUP(TJUL22[[#This Row],[nomdepto]],tdepto[DEPTO],tdepto[CODLUG])</f>
        <v>01.83.02.00.02</v>
      </c>
    </row>
    <row r="711" spans="1:16" hidden="1">
      <c r="A711" s="65" t="s">
        <v>3417</v>
      </c>
      <c r="B711" s="65" t="str">
        <f t="shared" si="11"/>
        <v>2.1.1.1.0103100421258</v>
      </c>
      <c r="C711" s="65" t="s">
        <v>3368</v>
      </c>
      <c r="D711" s="65" t="s">
        <v>2936</v>
      </c>
      <c r="E711" s="65" t="s">
        <v>791</v>
      </c>
      <c r="F711" s="65" t="s">
        <v>792</v>
      </c>
      <c r="G711" s="65" t="str">
        <f>_xlfn.XLOOKUP(TJUL22[[#This Row],[CODIGO]],Tabla5[codigo],Tabla5[Lugar Funciones])</f>
        <v>GRAN TEATRO DEL CIBAO</v>
      </c>
      <c r="H711" s="65" t="str">
        <f>_xlfn.XLOOKUP(TJUL22[[#This Row],[CODIGO]],Tabla5[codigo],Tabla5[SEGÚN JULIO],_xlfn.XLOOKUP(TJUL22[[#This Row],[cargo]],Tabla19[CARGO],Tabla19[CATEGORIA]))</f>
        <v>FIJO</v>
      </c>
      <c r="I711" s="43">
        <v>10000</v>
      </c>
      <c r="J711" s="46">
        <v>0</v>
      </c>
      <c r="K711" s="43">
        <v>304</v>
      </c>
      <c r="L711" s="43">
        <v>287</v>
      </c>
      <c r="M711" s="43">
        <v>25</v>
      </c>
      <c r="N711" s="43">
        <v>9384</v>
      </c>
      <c r="O711" s="65" t="str">
        <f>LEFT(_xlfn.XLOOKUP(TJUL22[[#This Row],[CODIGO]],Tabla5[codigo],Tabla5[Genero]),1)</f>
        <v>M</v>
      </c>
      <c r="P711" s="15" t="str">
        <f>_xlfn.XLOOKUP(TJUL22[[#This Row],[nomdepto]],tdepto[DEPTO],tdepto[CODLUG])</f>
        <v>01.83.02.00.02</v>
      </c>
    </row>
    <row r="712" spans="1:16" hidden="1">
      <c r="A712" s="65" t="s">
        <v>3417</v>
      </c>
      <c r="B712" s="65" t="str">
        <f t="shared" si="11"/>
        <v>2.1.1.1.0103102941071</v>
      </c>
      <c r="C712" s="65" t="s">
        <v>3368</v>
      </c>
      <c r="D712" s="65" t="s">
        <v>2948</v>
      </c>
      <c r="E712" s="65" t="s">
        <v>796</v>
      </c>
      <c r="F712" s="65" t="s">
        <v>797</v>
      </c>
      <c r="G712" s="65" t="str">
        <f>_xlfn.XLOOKUP(TJUL22[[#This Row],[CODIGO]],Tabla5[codigo],Tabla5[Lugar Funciones])</f>
        <v>GRAN TEATRO DEL CIBAO</v>
      </c>
      <c r="H712" s="65" t="str">
        <f>_xlfn.XLOOKUP(TJUL22[[#This Row],[CODIGO]],Tabla5[codigo],Tabla5[SEGÚN JULIO],_xlfn.XLOOKUP(TJUL22[[#This Row],[cargo]],Tabla19[CARGO],Tabla19[CATEGORIA]))</f>
        <v>FIJO</v>
      </c>
      <c r="I712" s="43">
        <v>10000</v>
      </c>
      <c r="J712" s="46">
        <v>0</v>
      </c>
      <c r="K712" s="43">
        <v>304</v>
      </c>
      <c r="L712" s="43">
        <v>287</v>
      </c>
      <c r="M712" s="43">
        <v>425</v>
      </c>
      <c r="N712" s="43">
        <v>8984</v>
      </c>
      <c r="O712" s="65" t="str">
        <f>LEFT(_xlfn.XLOOKUP(TJUL22[[#This Row],[CODIGO]],Tabla5[codigo],Tabla5[Genero]),1)</f>
        <v>M</v>
      </c>
      <c r="P712" s="15" t="str">
        <f>_xlfn.XLOOKUP(TJUL22[[#This Row],[nomdepto]],tdepto[DEPTO],tdepto[CODLUG])</f>
        <v>01.83.02.00.02</v>
      </c>
    </row>
    <row r="713" spans="1:16" hidden="1">
      <c r="A713" s="65" t="s">
        <v>3417</v>
      </c>
      <c r="B713" s="65" t="str">
        <f t="shared" si="11"/>
        <v>2.1.1.1.0103100141443</v>
      </c>
      <c r="C713" s="65" t="s">
        <v>3368</v>
      </c>
      <c r="D713" s="65" t="s">
        <v>2951</v>
      </c>
      <c r="E713" s="65" t="s">
        <v>798</v>
      </c>
      <c r="F713" s="65" t="s">
        <v>22</v>
      </c>
      <c r="G713" s="65" t="str">
        <f>_xlfn.XLOOKUP(TJUL22[[#This Row],[CODIGO]],Tabla5[codigo],Tabla5[Lugar Funciones])</f>
        <v>GRAN TEATRO DEL CIBAO</v>
      </c>
      <c r="H713" s="65" t="str">
        <f>_xlfn.XLOOKUP(TJUL22[[#This Row],[CODIGO]],Tabla5[codigo],Tabla5[SEGÚN JULIO],_xlfn.XLOOKUP(TJUL22[[#This Row],[cargo]],Tabla19[CARGO],Tabla19[CATEGORIA]))</f>
        <v>ESTATUTO SIMPLIFICADO</v>
      </c>
      <c r="I713" s="43">
        <v>10000</v>
      </c>
      <c r="J713" s="46">
        <v>0</v>
      </c>
      <c r="K713" s="43">
        <v>304</v>
      </c>
      <c r="L713" s="43">
        <v>287</v>
      </c>
      <c r="M713" s="43">
        <v>325</v>
      </c>
      <c r="N713" s="43">
        <v>9084</v>
      </c>
      <c r="O713" s="65" t="str">
        <f>LEFT(_xlfn.XLOOKUP(TJUL22[[#This Row],[CODIGO]],Tabla5[codigo],Tabla5[Genero]),1)</f>
        <v>M</v>
      </c>
      <c r="P713" s="15" t="str">
        <f>_xlfn.XLOOKUP(TJUL22[[#This Row],[nomdepto]],tdepto[DEPTO],tdepto[CODLUG])</f>
        <v>01.83.02.00.02</v>
      </c>
    </row>
    <row r="714" spans="1:16" hidden="1">
      <c r="A714" s="65" t="s">
        <v>3417</v>
      </c>
      <c r="B714" s="65" t="str">
        <f t="shared" si="11"/>
        <v>2.1.1.1.0103104788066</v>
      </c>
      <c r="C714" s="65" t="s">
        <v>3368</v>
      </c>
      <c r="D714" s="65" t="s">
        <v>2961</v>
      </c>
      <c r="E714" s="65" t="s">
        <v>1948</v>
      </c>
      <c r="F714" s="65" t="s">
        <v>8</v>
      </c>
      <c r="G714" s="65" t="str">
        <f>_xlfn.XLOOKUP(TJUL22[[#This Row],[CODIGO]],Tabla5[codigo],Tabla5[Lugar Funciones])</f>
        <v>GRAN TEATRO DEL CIBAO</v>
      </c>
      <c r="H714" s="65" t="str">
        <f>_xlfn.XLOOKUP(TJUL22[[#This Row],[CODIGO]],Tabla5[codigo],Tabla5[SEGÚN JULIO],_xlfn.XLOOKUP(TJUL22[[#This Row],[cargo]],Tabla19[CARGO],Tabla19[CATEGORIA]))</f>
        <v>ESTATUTO SIMPLIFICADO</v>
      </c>
      <c r="I714" s="43">
        <v>10000</v>
      </c>
      <c r="J714" s="46">
        <v>0</v>
      </c>
      <c r="K714" s="43">
        <v>304</v>
      </c>
      <c r="L714" s="43">
        <v>287</v>
      </c>
      <c r="M714" s="43">
        <v>25</v>
      </c>
      <c r="N714" s="43">
        <v>9384</v>
      </c>
      <c r="O714" s="65" t="str">
        <f>LEFT(_xlfn.XLOOKUP(TJUL22[[#This Row],[CODIGO]],Tabla5[codigo],Tabla5[Genero]),1)</f>
        <v>F</v>
      </c>
      <c r="P714" s="15" t="str">
        <f>_xlfn.XLOOKUP(TJUL22[[#This Row],[nomdepto]],tdepto[DEPTO],tdepto[CODLUG])</f>
        <v>01.83.02.00.02</v>
      </c>
    </row>
    <row r="715" spans="1:16">
      <c r="A715" s="65" t="s">
        <v>3451</v>
      </c>
      <c r="B715" s="65" t="str">
        <f t="shared" si="11"/>
        <v>2.1.1.2.0803100402639</v>
      </c>
      <c r="C715" s="65" t="s">
        <v>3367</v>
      </c>
      <c r="D715" s="65" t="s">
        <v>3100</v>
      </c>
      <c r="E715" s="65" t="s">
        <v>2001</v>
      </c>
      <c r="F715" s="65" t="s">
        <v>136</v>
      </c>
      <c r="G715" s="65" t="str">
        <f>_xlfn.XLOOKUP(TJUL22[[#This Row],[CODIGO]],Tabla5[codigo],Tabla5[Lugar Funciones])</f>
        <v>CENTRO DE LA CULTURA DE SANTIAGO</v>
      </c>
      <c r="H715" s="65" t="str">
        <f>_xlfn.XLOOKUP(TJUL22[[#This Row],[CODIGO]],Tabla5[codigo],Tabla5[SEGÚN JULIO],_xlfn.XLOOKUP(TJUL22[[#This Row],[cargo]],Tabla19[CARGO],Tabla19[CATEGORIA]))</f>
        <v>EMPLEADOS TEMPORALES</v>
      </c>
      <c r="I715" s="43">
        <v>115000</v>
      </c>
      <c r="J715" s="45">
        <v>15633.74</v>
      </c>
      <c r="K715" s="43">
        <v>3496</v>
      </c>
      <c r="L715" s="43">
        <v>3300.5</v>
      </c>
      <c r="M715" s="43">
        <v>25.000000000001819</v>
      </c>
      <c r="N715" s="43">
        <v>92544.76</v>
      </c>
      <c r="O715" s="65" t="str">
        <f>LEFT(_xlfn.XLOOKUP(TJUL22[[#This Row],[CODIGO]],Tabla5[codigo],Tabla5[Genero]),1)</f>
        <v>M</v>
      </c>
      <c r="P715" s="15" t="str">
        <f>_xlfn.XLOOKUP(TJUL22[[#This Row],[nomdepto]],tdepto[DEPTO],tdepto[CODLUG])</f>
        <v>01.83.02.00.03</v>
      </c>
    </row>
    <row r="716" spans="1:16">
      <c r="A716" s="65" t="s">
        <v>3451</v>
      </c>
      <c r="B716" s="65" t="str">
        <f t="shared" si="11"/>
        <v>2.1.1.2.0803400487710</v>
      </c>
      <c r="C716" s="65" t="s">
        <v>3367</v>
      </c>
      <c r="D716" s="65" t="s">
        <v>3021</v>
      </c>
      <c r="E716" s="65" t="s">
        <v>1963</v>
      </c>
      <c r="F716" s="65" t="s">
        <v>1806</v>
      </c>
      <c r="G716" s="65" t="str">
        <f>_xlfn.XLOOKUP(TJUL22[[#This Row],[CODIGO]],Tabla5[codigo],Tabla5[Lugar Funciones])</f>
        <v>CENTRO DE LA CULTURA DE SANTIAGO</v>
      </c>
      <c r="H716" s="65" t="str">
        <f>_xlfn.XLOOKUP(TJUL22[[#This Row],[CODIGO]],Tabla5[codigo],Tabla5[SEGÚN JULIO],_xlfn.XLOOKUP(TJUL22[[#This Row],[cargo]],Tabla19[CARGO],Tabla19[CATEGORIA]))</f>
        <v>EMPLEADOS TEMPORALES</v>
      </c>
      <c r="I716" s="43">
        <v>45000</v>
      </c>
      <c r="J716" s="43">
        <v>1148.33</v>
      </c>
      <c r="K716" s="43">
        <v>1368</v>
      </c>
      <c r="L716" s="43">
        <v>1291.5</v>
      </c>
      <c r="M716" s="43">
        <v>25</v>
      </c>
      <c r="N716" s="43">
        <v>41167.17</v>
      </c>
      <c r="O716" s="65" t="str">
        <f>LEFT(_xlfn.XLOOKUP(TJUL22[[#This Row],[CODIGO]],Tabla5[codigo],Tabla5[Genero]),1)</f>
        <v>F</v>
      </c>
      <c r="P716" s="15" t="str">
        <f>_xlfn.XLOOKUP(TJUL22[[#This Row],[nomdepto]],tdepto[DEPTO],tdepto[CODLUG])</f>
        <v>01.83.02.00.03</v>
      </c>
    </row>
    <row r="717" spans="1:16" hidden="1">
      <c r="A717" s="65" t="s">
        <v>3417</v>
      </c>
      <c r="B717" s="65" t="str">
        <f t="shared" si="11"/>
        <v>2.1.1.1.0140222472223</v>
      </c>
      <c r="C717" s="65" t="s">
        <v>3368</v>
      </c>
      <c r="D717" s="65" t="s">
        <v>2916</v>
      </c>
      <c r="E717" s="65" t="s">
        <v>1945</v>
      </c>
      <c r="F717" s="65" t="s">
        <v>10</v>
      </c>
      <c r="G717" s="65" t="str">
        <f>_xlfn.XLOOKUP(TJUL22[[#This Row],[CODIGO]],Tabla5[codigo],Tabla5[Lugar Funciones])</f>
        <v>CENTRO DE LA CULTURA DE SANTIAGO</v>
      </c>
      <c r="H717" s="65" t="str">
        <f>_xlfn.XLOOKUP(TJUL22[[#This Row],[CODIGO]],Tabla5[codigo],Tabla5[SEGÚN JULIO],_xlfn.XLOOKUP(TJUL22[[#This Row],[cargo]],Tabla19[CARGO],Tabla19[CATEGORIA]))</f>
        <v>ESTATUTO SIMPLIFICADO</v>
      </c>
      <c r="I717" s="43">
        <v>25000</v>
      </c>
      <c r="J717" s="46">
        <v>0</v>
      </c>
      <c r="K717" s="43">
        <v>760</v>
      </c>
      <c r="L717" s="43">
        <v>717.5</v>
      </c>
      <c r="M717" s="43">
        <v>25</v>
      </c>
      <c r="N717" s="43">
        <v>23497.5</v>
      </c>
      <c r="O717" s="65" t="str">
        <f>LEFT(_xlfn.XLOOKUP(TJUL22[[#This Row],[CODIGO]],Tabla5[codigo],Tabla5[Genero]),1)</f>
        <v>F</v>
      </c>
      <c r="P717" s="15" t="str">
        <f>_xlfn.XLOOKUP(TJUL22[[#This Row],[nomdepto]],tdepto[DEPTO],tdepto[CODLUG])</f>
        <v>01.83.02.00.03</v>
      </c>
    </row>
    <row r="718" spans="1:16" hidden="1">
      <c r="A718" s="65" t="s">
        <v>3417</v>
      </c>
      <c r="B718" s="65" t="str">
        <f t="shared" si="11"/>
        <v>2.1.1.1.0103100999154</v>
      </c>
      <c r="C718" s="65" t="s">
        <v>3368</v>
      </c>
      <c r="D718" s="65" t="s">
        <v>2924</v>
      </c>
      <c r="E718" s="65" t="s">
        <v>68</v>
      </c>
      <c r="F718" s="65" t="s">
        <v>69</v>
      </c>
      <c r="G718" s="65" t="str">
        <f>_xlfn.XLOOKUP(TJUL22[[#This Row],[CODIGO]],Tabla5[codigo],Tabla5[Lugar Funciones])</f>
        <v>CENTRO DE LA CULTURA DE SANTIAGO</v>
      </c>
      <c r="H718" s="65" t="str">
        <f>_xlfn.XLOOKUP(TJUL22[[#This Row],[CODIGO]],Tabla5[codigo],Tabla5[SEGÚN JULIO],_xlfn.XLOOKUP(TJUL22[[#This Row],[cargo]],Tabla19[CARGO],Tabla19[CATEGORIA]))</f>
        <v>FIJO</v>
      </c>
      <c r="I718" s="43">
        <v>20000</v>
      </c>
      <c r="J718" s="46">
        <v>0</v>
      </c>
      <c r="K718" s="43">
        <v>608</v>
      </c>
      <c r="L718" s="43">
        <v>574</v>
      </c>
      <c r="M718" s="43">
        <v>75</v>
      </c>
      <c r="N718" s="43">
        <v>18743</v>
      </c>
      <c r="O718" s="65" t="str">
        <f>LEFT(_xlfn.XLOOKUP(TJUL22[[#This Row],[CODIGO]],Tabla5[codigo],Tabla5[Genero]),1)</f>
        <v>M</v>
      </c>
      <c r="P718" s="15" t="str">
        <f>_xlfn.XLOOKUP(TJUL22[[#This Row],[nomdepto]],tdepto[DEPTO],tdepto[CODLUG])</f>
        <v>01.83.02.00.03</v>
      </c>
    </row>
    <row r="719" spans="1:16" hidden="1">
      <c r="A719" s="65" t="s">
        <v>3417</v>
      </c>
      <c r="B719" s="65" t="str">
        <f t="shared" si="11"/>
        <v>2.1.1.1.0103102438540</v>
      </c>
      <c r="C719" s="65" t="s">
        <v>3368</v>
      </c>
      <c r="D719" s="65" t="s">
        <v>2843</v>
      </c>
      <c r="E719" s="65" t="s">
        <v>31</v>
      </c>
      <c r="F719" s="65" t="s">
        <v>32</v>
      </c>
      <c r="G719" s="65" t="str">
        <f>_xlfn.XLOOKUP(TJUL22[[#This Row],[CODIGO]],Tabla5[codigo],Tabla5[Lugar Funciones])</f>
        <v>CENTRO DE LA CULTURA DE SANTIAGO</v>
      </c>
      <c r="H719" s="65" t="str">
        <f>_xlfn.XLOOKUP(TJUL22[[#This Row],[CODIGO]],Tabla5[codigo],Tabla5[SEGÚN JULIO],_xlfn.XLOOKUP(TJUL22[[#This Row],[cargo]],Tabla19[CARGO],Tabla19[CATEGORIA]))</f>
        <v>FIJO</v>
      </c>
      <c r="I719" s="43">
        <v>17710</v>
      </c>
      <c r="J719" s="46">
        <v>0</v>
      </c>
      <c r="K719" s="43">
        <v>538.38</v>
      </c>
      <c r="L719" s="43">
        <v>508.28</v>
      </c>
      <c r="M719" s="43">
        <v>725.00000000000011</v>
      </c>
      <c r="N719" s="43">
        <v>15938.34</v>
      </c>
      <c r="O719" s="65" t="str">
        <f>LEFT(_xlfn.XLOOKUP(TJUL22[[#This Row],[CODIGO]],Tabla5[codigo],Tabla5[Genero]),1)</f>
        <v>M</v>
      </c>
      <c r="P719" s="15" t="str">
        <f>_xlfn.XLOOKUP(TJUL22[[#This Row],[nomdepto]],tdepto[DEPTO],tdepto[CODLUG])</f>
        <v>01.83.02.00.03</v>
      </c>
    </row>
    <row r="720" spans="1:16" hidden="1">
      <c r="A720" s="65" t="s">
        <v>3417</v>
      </c>
      <c r="B720" s="65" t="str">
        <f t="shared" si="11"/>
        <v>2.1.1.1.0103104183649</v>
      </c>
      <c r="C720" s="65" t="s">
        <v>3368</v>
      </c>
      <c r="D720" s="65" t="s">
        <v>2796</v>
      </c>
      <c r="E720" s="65" t="s">
        <v>23</v>
      </c>
      <c r="F720" s="65" t="s">
        <v>24</v>
      </c>
      <c r="G720" s="65" t="str">
        <f>_xlfn.XLOOKUP(TJUL22[[#This Row],[CODIGO]],Tabla5[codigo],Tabla5[Lugar Funciones])</f>
        <v>CENTRO DE LA CULTURA DE SANTIAGO</v>
      </c>
      <c r="H720" s="65" t="str">
        <f>_xlfn.XLOOKUP(TJUL22[[#This Row],[CODIGO]],Tabla5[codigo],Tabla5[SEGÚN JULIO],_xlfn.XLOOKUP(TJUL22[[#This Row],[cargo]],Tabla19[CARGO],Tabla19[CATEGORIA]))</f>
        <v>FIJO</v>
      </c>
      <c r="I720" s="43">
        <v>16500</v>
      </c>
      <c r="J720" s="46">
        <v>0</v>
      </c>
      <c r="K720" s="43">
        <v>501.6</v>
      </c>
      <c r="L720" s="43">
        <v>473.55</v>
      </c>
      <c r="M720" s="43">
        <v>75.000000000000114</v>
      </c>
      <c r="N720" s="43">
        <v>15449.85</v>
      </c>
      <c r="O720" s="65" t="str">
        <f>LEFT(_xlfn.XLOOKUP(TJUL22[[#This Row],[CODIGO]],Tabla5[codigo],Tabla5[Genero]),1)</f>
        <v>F</v>
      </c>
      <c r="P720" s="15" t="str">
        <f>_xlfn.XLOOKUP(TJUL22[[#This Row],[nomdepto]],tdepto[DEPTO],tdepto[CODLUG])</f>
        <v>01.83.02.00.03</v>
      </c>
    </row>
    <row r="721" spans="1:16" hidden="1">
      <c r="A721" s="65" t="s">
        <v>3417</v>
      </c>
      <c r="B721" s="65" t="str">
        <f t="shared" si="11"/>
        <v>2.1.1.1.0103103248922</v>
      </c>
      <c r="C721" s="65" t="s">
        <v>3368</v>
      </c>
      <c r="D721" s="65" t="s">
        <v>2802</v>
      </c>
      <c r="E721" s="65" t="s">
        <v>1333</v>
      </c>
      <c r="F721" s="65" t="s">
        <v>1334</v>
      </c>
      <c r="G721" s="65" t="str">
        <f>_xlfn.XLOOKUP(TJUL22[[#This Row],[CODIGO]],Tabla5[codigo],Tabla5[Lugar Funciones])</f>
        <v>CENTRO DE LA CULTURA DE SANTIAGO</v>
      </c>
      <c r="H721" s="65" t="str">
        <f>_xlfn.XLOOKUP(TJUL22[[#This Row],[CODIGO]],Tabla5[codigo],Tabla5[SEGÚN JULIO],_xlfn.XLOOKUP(TJUL22[[#This Row],[cargo]],Tabla19[CARGO],Tabla19[CATEGORIA]))</f>
        <v>FIJO</v>
      </c>
      <c r="I721" s="43">
        <v>16500</v>
      </c>
      <c r="J721" s="46">
        <v>0</v>
      </c>
      <c r="K721" s="43">
        <v>501.6</v>
      </c>
      <c r="L721" s="43">
        <v>473.55</v>
      </c>
      <c r="M721" s="43">
        <v>24.999999999999886</v>
      </c>
      <c r="N721" s="43">
        <v>15499.85</v>
      </c>
      <c r="O721" s="65" t="str">
        <f>LEFT(_xlfn.XLOOKUP(TJUL22[[#This Row],[CODIGO]],Tabla5[codigo],Tabla5[Genero]),1)</f>
        <v>M</v>
      </c>
      <c r="P721" s="15" t="str">
        <f>_xlfn.XLOOKUP(TJUL22[[#This Row],[nomdepto]],tdepto[DEPTO],tdepto[CODLUG])</f>
        <v>01.83.02.00.03</v>
      </c>
    </row>
    <row r="722" spans="1:16" hidden="1">
      <c r="A722" s="65" t="s">
        <v>3417</v>
      </c>
      <c r="B722" s="65" t="str">
        <f t="shared" si="11"/>
        <v>2.1.1.1.0103102156621</v>
      </c>
      <c r="C722" s="65" t="s">
        <v>3368</v>
      </c>
      <c r="D722" s="65" t="s">
        <v>2870</v>
      </c>
      <c r="E722" s="65" t="s">
        <v>41</v>
      </c>
      <c r="F722" s="65" t="s">
        <v>24</v>
      </c>
      <c r="G722" s="65" t="str">
        <f>_xlfn.XLOOKUP(TJUL22[[#This Row],[CODIGO]],Tabla5[codigo],Tabla5[Lugar Funciones])</f>
        <v>CENTRO DE LA CULTURA DE SANTIAGO</v>
      </c>
      <c r="H722" s="65" t="str">
        <f>_xlfn.XLOOKUP(TJUL22[[#This Row],[CODIGO]],Tabla5[codigo],Tabla5[SEGÚN JULIO],_xlfn.XLOOKUP(TJUL22[[#This Row],[cargo]],Tabla19[CARGO],Tabla19[CATEGORIA]))</f>
        <v>FIJO</v>
      </c>
      <c r="I722" s="43">
        <v>16500</v>
      </c>
      <c r="J722" s="46">
        <v>0</v>
      </c>
      <c r="K722" s="43">
        <v>501.6</v>
      </c>
      <c r="L722" s="43">
        <v>473.55</v>
      </c>
      <c r="M722" s="43">
        <v>375.00000000000011</v>
      </c>
      <c r="N722" s="43">
        <v>15149.85</v>
      </c>
      <c r="O722" s="65" t="str">
        <f>LEFT(_xlfn.XLOOKUP(TJUL22[[#This Row],[CODIGO]],Tabla5[codigo],Tabla5[Genero]),1)</f>
        <v>M</v>
      </c>
      <c r="P722" s="15" t="str">
        <f>_xlfn.XLOOKUP(TJUL22[[#This Row],[nomdepto]],tdepto[DEPTO],tdepto[CODLUG])</f>
        <v>01.83.02.00.03</v>
      </c>
    </row>
    <row r="723" spans="1:16" hidden="1">
      <c r="A723" s="65" t="s">
        <v>3417</v>
      </c>
      <c r="B723" s="65" t="str">
        <f t="shared" si="11"/>
        <v>2.1.1.1.0103101147639</v>
      </c>
      <c r="C723" s="65" t="s">
        <v>3368</v>
      </c>
      <c r="D723" s="65" t="s">
        <v>2871</v>
      </c>
      <c r="E723" s="65" t="s">
        <v>3448</v>
      </c>
      <c r="F723" s="65" t="s">
        <v>43</v>
      </c>
      <c r="G723" s="65" t="str">
        <f>_xlfn.XLOOKUP(TJUL22[[#This Row],[CODIGO]],Tabla5[codigo],Tabla5[Lugar Funciones])</f>
        <v>CENTRO DE LA CULTURA DE SANTIAGO</v>
      </c>
      <c r="H723" s="65" t="str">
        <f>_xlfn.XLOOKUP(TJUL22[[#This Row],[CODIGO]],Tabla5[codigo],Tabla5[SEGÚN JULIO],_xlfn.XLOOKUP(TJUL22[[#This Row],[cargo]],Tabla19[CARGO],Tabla19[CATEGORIA]))</f>
        <v>FIJO</v>
      </c>
      <c r="I723" s="43">
        <v>16500</v>
      </c>
      <c r="J723" s="46">
        <v>0</v>
      </c>
      <c r="K723" s="43">
        <v>501.6</v>
      </c>
      <c r="L723" s="43">
        <v>473.55</v>
      </c>
      <c r="M723" s="43">
        <v>375.00000000000011</v>
      </c>
      <c r="N723" s="43">
        <v>15149.85</v>
      </c>
      <c r="O723" s="65" t="str">
        <f>LEFT(_xlfn.XLOOKUP(TJUL22[[#This Row],[CODIGO]],Tabla5[codigo],Tabla5[Genero]),1)</f>
        <v>M</v>
      </c>
      <c r="P723" s="15" t="str">
        <f>_xlfn.XLOOKUP(TJUL22[[#This Row],[nomdepto]],tdepto[DEPTO],tdepto[CODLUG])</f>
        <v>01.83.02.00.03</v>
      </c>
    </row>
    <row r="724" spans="1:16" hidden="1">
      <c r="A724" s="65" t="s">
        <v>3417</v>
      </c>
      <c r="B724" s="65" t="str">
        <f t="shared" si="11"/>
        <v>2.1.1.1.0103102432857</v>
      </c>
      <c r="C724" s="65" t="s">
        <v>3368</v>
      </c>
      <c r="D724" s="65" t="s">
        <v>1608</v>
      </c>
      <c r="E724" s="65" t="s">
        <v>60</v>
      </c>
      <c r="F724" s="65" t="s">
        <v>61</v>
      </c>
      <c r="G724" s="65" t="str">
        <f>_xlfn.XLOOKUP(TJUL22[[#This Row],[CODIGO]],Tabla5[codigo],Tabla5[Lugar Funciones])</f>
        <v>CENTRO DE LA CULTURA DE SANTIAGO</v>
      </c>
      <c r="H724" s="65" t="str">
        <f>_xlfn.XLOOKUP(TJUL22[[#This Row],[CODIGO]],Tabla5[codigo],Tabla5[SEGÚN JULIO],_xlfn.XLOOKUP(TJUL22[[#This Row],[cargo]],Tabla19[CARGO],Tabla19[CATEGORIA]))</f>
        <v>CARRERA ADMINISTRATIVA</v>
      </c>
      <c r="I724" s="43">
        <v>16500</v>
      </c>
      <c r="J724" s="46">
        <v>0</v>
      </c>
      <c r="K724" s="43">
        <v>501.6</v>
      </c>
      <c r="L724" s="43">
        <v>473.55</v>
      </c>
      <c r="M724" s="43">
        <v>1425.12</v>
      </c>
      <c r="N724" s="43">
        <v>14099.73</v>
      </c>
      <c r="O724" s="65" t="str">
        <f>LEFT(_xlfn.XLOOKUP(TJUL22[[#This Row],[CODIGO]],Tabla5[codigo],Tabla5[Genero]),1)</f>
        <v>F</v>
      </c>
      <c r="P724" s="15" t="str">
        <f>_xlfn.XLOOKUP(TJUL22[[#This Row],[nomdepto]],tdepto[DEPTO],tdepto[CODLUG])</f>
        <v>01.83.02.00.03</v>
      </c>
    </row>
    <row r="725" spans="1:16" hidden="1">
      <c r="A725" s="65" t="s">
        <v>3417</v>
      </c>
      <c r="B725" s="65" t="str">
        <f t="shared" si="11"/>
        <v>2.1.1.1.0109500169926</v>
      </c>
      <c r="C725" s="65" t="s">
        <v>3368</v>
      </c>
      <c r="D725" s="65" t="s">
        <v>1617</v>
      </c>
      <c r="E725" s="65" t="s">
        <v>63</v>
      </c>
      <c r="F725" s="65" t="s">
        <v>34</v>
      </c>
      <c r="G725" s="65" t="str">
        <f>_xlfn.XLOOKUP(TJUL22[[#This Row],[CODIGO]],Tabla5[codigo],Tabla5[Lugar Funciones])</f>
        <v>CENTRO DE LA CULTURA DE SANTIAGO</v>
      </c>
      <c r="H725" s="65" t="str">
        <f>_xlfn.XLOOKUP(TJUL22[[#This Row],[CODIGO]],Tabla5[codigo],Tabla5[SEGÚN JULIO],_xlfn.XLOOKUP(TJUL22[[#This Row],[cargo]],Tabla19[CARGO],Tabla19[CATEGORIA]))</f>
        <v>CARRERA ADMINISTRATIVA</v>
      </c>
      <c r="I725" s="43">
        <v>16500</v>
      </c>
      <c r="J725" s="46">
        <v>0</v>
      </c>
      <c r="K725" s="43">
        <v>501.6</v>
      </c>
      <c r="L725" s="43">
        <v>473.55</v>
      </c>
      <c r="M725" s="43">
        <v>75.000000000000114</v>
      </c>
      <c r="N725" s="43">
        <v>15449.85</v>
      </c>
      <c r="O725" s="65" t="str">
        <f>LEFT(_xlfn.XLOOKUP(TJUL22[[#This Row],[CODIGO]],Tabla5[codigo],Tabla5[Genero]),1)</f>
        <v>F</v>
      </c>
      <c r="P725" s="15" t="str">
        <f>_xlfn.XLOOKUP(TJUL22[[#This Row],[nomdepto]],tdepto[DEPTO],tdepto[CODLUG])</f>
        <v>01.83.02.00.03</v>
      </c>
    </row>
    <row r="726" spans="1:16" hidden="1">
      <c r="A726" s="65" t="s">
        <v>3417</v>
      </c>
      <c r="B726" s="65" t="str">
        <f t="shared" si="11"/>
        <v>2.1.1.1.0103100048564</v>
      </c>
      <c r="C726" s="65" t="s">
        <v>3368</v>
      </c>
      <c r="D726" s="65" t="s">
        <v>1619</v>
      </c>
      <c r="E726" s="65" t="s">
        <v>66</v>
      </c>
      <c r="F726" s="65" t="s">
        <v>34</v>
      </c>
      <c r="G726" s="65" t="str">
        <f>_xlfn.XLOOKUP(TJUL22[[#This Row],[CODIGO]],Tabla5[codigo],Tabla5[Lugar Funciones])</f>
        <v>CENTRO DE LA CULTURA DE SANTIAGO</v>
      </c>
      <c r="H726" s="65" t="str">
        <f>_xlfn.XLOOKUP(TJUL22[[#This Row],[CODIGO]],Tabla5[codigo],Tabla5[SEGÚN JULIO],_xlfn.XLOOKUP(TJUL22[[#This Row],[cargo]],Tabla19[CARGO],Tabla19[CATEGORIA]))</f>
        <v>CARRERA ADMINISTRATIVA</v>
      </c>
      <c r="I726" s="43">
        <v>16500</v>
      </c>
      <c r="J726" s="46">
        <v>0</v>
      </c>
      <c r="K726" s="43">
        <v>501.6</v>
      </c>
      <c r="L726" s="43">
        <v>473.55</v>
      </c>
      <c r="M726" s="43">
        <v>75.000000000000114</v>
      </c>
      <c r="N726" s="43">
        <v>15449.85</v>
      </c>
      <c r="O726" s="65" t="str">
        <f>LEFT(_xlfn.XLOOKUP(TJUL22[[#This Row],[CODIGO]],Tabla5[codigo],Tabla5[Genero]),1)</f>
        <v>M</v>
      </c>
      <c r="P726" s="15" t="str">
        <f>_xlfn.XLOOKUP(TJUL22[[#This Row],[nomdepto]],tdepto[DEPTO],tdepto[CODLUG])</f>
        <v>01.83.02.00.03</v>
      </c>
    </row>
    <row r="727" spans="1:16" hidden="1">
      <c r="A727" s="65" t="s">
        <v>3417</v>
      </c>
      <c r="B727" s="65" t="str">
        <f t="shared" si="11"/>
        <v>2.1.1.1.0103102165838</v>
      </c>
      <c r="C727" s="65" t="s">
        <v>3368</v>
      </c>
      <c r="D727" s="65" t="s">
        <v>1594</v>
      </c>
      <c r="E727" s="65" t="s">
        <v>37</v>
      </c>
      <c r="F727" s="65" t="s">
        <v>38</v>
      </c>
      <c r="G727" s="65" t="str">
        <f>_xlfn.XLOOKUP(TJUL22[[#This Row],[CODIGO]],Tabla5[codigo],Tabla5[Lugar Funciones])</f>
        <v>CENTRO DE LA CULTURA DE SANTIAGO</v>
      </c>
      <c r="H727" s="65" t="str">
        <f>_xlfn.XLOOKUP(TJUL22[[#This Row],[CODIGO]],Tabla5[codigo],Tabla5[SEGÚN JULIO],_xlfn.XLOOKUP(TJUL22[[#This Row],[cargo]],Tabla19[CARGO],Tabla19[CATEGORIA]))</f>
        <v>CARRERA ADMINISTRATIVA</v>
      </c>
      <c r="I727" s="43">
        <v>14850</v>
      </c>
      <c r="J727" s="46">
        <v>0</v>
      </c>
      <c r="K727" s="43">
        <v>451.44</v>
      </c>
      <c r="L727" s="43">
        <v>426.2</v>
      </c>
      <c r="M727" s="43">
        <v>475.00000000000006</v>
      </c>
      <c r="N727" s="43">
        <v>13497.36</v>
      </c>
      <c r="O727" s="65" t="str">
        <f>LEFT(_xlfn.XLOOKUP(TJUL22[[#This Row],[CODIGO]],Tabla5[codigo],Tabla5[Genero]),1)</f>
        <v>M</v>
      </c>
      <c r="P727" s="15" t="str">
        <f>_xlfn.XLOOKUP(TJUL22[[#This Row],[nomdepto]],tdepto[DEPTO],tdepto[CODLUG])</f>
        <v>01.83.02.00.03</v>
      </c>
    </row>
    <row r="728" spans="1:16" hidden="1">
      <c r="A728" s="65" t="s">
        <v>3417</v>
      </c>
      <c r="B728" s="65" t="str">
        <f t="shared" si="11"/>
        <v>2.1.1.1.0140208923512</v>
      </c>
      <c r="C728" s="65" t="s">
        <v>3368</v>
      </c>
      <c r="D728" s="65" t="s">
        <v>2817</v>
      </c>
      <c r="E728" s="65" t="s">
        <v>1213</v>
      </c>
      <c r="F728" s="65" t="s">
        <v>42</v>
      </c>
      <c r="G728" s="65" t="str">
        <f>_xlfn.XLOOKUP(TJUL22[[#This Row],[CODIGO]],Tabla5[codigo],Tabla5[Lugar Funciones])</f>
        <v>CENTRO DE LA CULTURA DE SANTIAGO</v>
      </c>
      <c r="H728" s="65" t="str">
        <f>_xlfn.XLOOKUP(TJUL22[[#This Row],[CODIGO]],Tabla5[codigo],Tabla5[SEGÚN JULIO],_xlfn.XLOOKUP(TJUL22[[#This Row],[cargo]],Tabla19[CARGO],Tabla19[CATEGORIA]))</f>
        <v>ESTATUTO SIMPLIFICADO</v>
      </c>
      <c r="I728" s="43">
        <v>13200</v>
      </c>
      <c r="J728" s="46">
        <v>0</v>
      </c>
      <c r="K728" s="43">
        <v>401.28</v>
      </c>
      <c r="L728" s="43">
        <v>378.84</v>
      </c>
      <c r="M728" s="43">
        <v>25.000000000000057</v>
      </c>
      <c r="N728" s="43">
        <v>12394.88</v>
      </c>
      <c r="O728" s="65" t="str">
        <f>LEFT(_xlfn.XLOOKUP(TJUL22[[#This Row],[CODIGO]],Tabla5[codigo],Tabla5[Genero]),1)</f>
        <v>M</v>
      </c>
      <c r="P728" s="15" t="str">
        <f>_xlfn.XLOOKUP(TJUL22[[#This Row],[nomdepto]],tdepto[DEPTO],tdepto[CODLUG])</f>
        <v>01.83.02.00.03</v>
      </c>
    </row>
    <row r="729" spans="1:16" hidden="1">
      <c r="A729" s="65" t="s">
        <v>3417</v>
      </c>
      <c r="B729" s="65" t="str">
        <f t="shared" si="11"/>
        <v>2.1.1.1.0103100816440</v>
      </c>
      <c r="C729" s="65" t="s">
        <v>3368</v>
      </c>
      <c r="D729" s="65" t="s">
        <v>2869</v>
      </c>
      <c r="E729" s="65" t="s">
        <v>1943</v>
      </c>
      <c r="F729" s="65" t="s">
        <v>22</v>
      </c>
      <c r="G729" s="65" t="str">
        <f>_xlfn.XLOOKUP(TJUL22[[#This Row],[CODIGO]],Tabla5[codigo],Tabla5[Lugar Funciones])</f>
        <v>CENTRO DE LA CULTURA DE SANTIAGO</v>
      </c>
      <c r="H729" s="65" t="str">
        <f>_xlfn.XLOOKUP(TJUL22[[#This Row],[CODIGO]],Tabla5[codigo],Tabla5[SEGÚN JULIO],_xlfn.XLOOKUP(TJUL22[[#This Row],[cargo]],Tabla19[CARGO],Tabla19[CATEGORIA]))</f>
        <v>ESTATUTO SIMPLIFICADO</v>
      </c>
      <c r="I729" s="43">
        <v>11400</v>
      </c>
      <c r="J729" s="46">
        <v>0</v>
      </c>
      <c r="K729" s="43">
        <v>346.56</v>
      </c>
      <c r="L729" s="43">
        <v>327.18</v>
      </c>
      <c r="M729" s="43">
        <v>25</v>
      </c>
      <c r="N729" s="43">
        <v>10701.26</v>
      </c>
      <c r="O729" s="65" t="str">
        <f>LEFT(_xlfn.XLOOKUP(TJUL22[[#This Row],[CODIGO]],Tabla5[codigo],Tabla5[Genero]),1)</f>
        <v>M</v>
      </c>
      <c r="P729" s="15" t="str">
        <f>_xlfn.XLOOKUP(TJUL22[[#This Row],[nomdepto]],tdepto[DEPTO],tdepto[CODLUG])</f>
        <v>01.83.02.00.03</v>
      </c>
    </row>
    <row r="730" spans="1:16" hidden="1">
      <c r="A730" s="65" t="s">
        <v>3417</v>
      </c>
      <c r="B730" s="65" t="str">
        <f t="shared" si="11"/>
        <v>2.1.1.1.0103103062786</v>
      </c>
      <c r="C730" s="65" t="s">
        <v>3368</v>
      </c>
      <c r="D730" s="65" t="s">
        <v>2811</v>
      </c>
      <c r="E730" s="65" t="s">
        <v>26</v>
      </c>
      <c r="F730" s="65" t="s">
        <v>27</v>
      </c>
      <c r="G730" s="65" t="str">
        <f>_xlfn.XLOOKUP(TJUL22[[#This Row],[CODIGO]],Tabla5[codigo],Tabla5[Lugar Funciones])</f>
        <v>CENTRO DE LA CULTURA DE SANTIAGO</v>
      </c>
      <c r="H730" s="65" t="str">
        <f>_xlfn.XLOOKUP(TJUL22[[#This Row],[CODIGO]],Tabla5[codigo],Tabla5[SEGÚN JULIO],_xlfn.XLOOKUP(TJUL22[[#This Row],[cargo]],Tabla19[CARGO],Tabla19[CATEGORIA]))</f>
        <v>ESTATUTO SIMPLIFICADO</v>
      </c>
      <c r="I730" s="43">
        <v>11000</v>
      </c>
      <c r="J730" s="46">
        <v>0</v>
      </c>
      <c r="K730" s="43">
        <v>334.4</v>
      </c>
      <c r="L730" s="43">
        <v>315.7</v>
      </c>
      <c r="M730" s="43">
        <v>25.000000000000057</v>
      </c>
      <c r="N730" s="43">
        <v>10324.9</v>
      </c>
      <c r="O730" s="65" t="str">
        <f>LEFT(_xlfn.XLOOKUP(TJUL22[[#This Row],[CODIGO]],Tabla5[codigo],Tabla5[Genero]),1)</f>
        <v>M</v>
      </c>
      <c r="P730" s="15" t="str">
        <f>_xlfn.XLOOKUP(TJUL22[[#This Row],[nomdepto]],tdepto[DEPTO],tdepto[CODLUG])</f>
        <v>01.83.02.00.03</v>
      </c>
    </row>
    <row r="731" spans="1:16" hidden="1">
      <c r="A731" s="65" t="s">
        <v>3417</v>
      </c>
      <c r="B731" s="65" t="str">
        <f t="shared" si="11"/>
        <v>2.1.1.1.0103102932021</v>
      </c>
      <c r="C731" s="65" t="s">
        <v>3368</v>
      </c>
      <c r="D731" s="65" t="s">
        <v>2860</v>
      </c>
      <c r="E731" s="65" t="s">
        <v>35</v>
      </c>
      <c r="F731" s="65" t="s">
        <v>36</v>
      </c>
      <c r="G731" s="65" t="str">
        <f>_xlfn.XLOOKUP(TJUL22[[#This Row],[CODIGO]],Tabla5[codigo],Tabla5[Lugar Funciones])</f>
        <v>CENTRO DE LA CULTURA DE SANTIAGO</v>
      </c>
      <c r="H731" s="65" t="str">
        <f>_xlfn.XLOOKUP(TJUL22[[#This Row],[CODIGO]],Tabla5[codigo],Tabla5[SEGÚN JULIO],_xlfn.XLOOKUP(TJUL22[[#This Row],[cargo]],Tabla19[CARGO],Tabla19[CATEGORIA]))</f>
        <v>FIJO</v>
      </c>
      <c r="I731" s="43">
        <v>11000</v>
      </c>
      <c r="J731" s="46">
        <v>0</v>
      </c>
      <c r="K731" s="43">
        <v>334.4</v>
      </c>
      <c r="L731" s="43">
        <v>315.7</v>
      </c>
      <c r="M731" s="43">
        <v>25.000000000000057</v>
      </c>
      <c r="N731" s="43">
        <v>10324.9</v>
      </c>
      <c r="O731" s="65" t="str">
        <f>LEFT(_xlfn.XLOOKUP(TJUL22[[#This Row],[CODIGO]],Tabla5[codigo],Tabla5[Genero]),1)</f>
        <v>M</v>
      </c>
      <c r="P731" s="15" t="str">
        <f>_xlfn.XLOOKUP(TJUL22[[#This Row],[nomdepto]],tdepto[DEPTO],tdepto[CODLUG])</f>
        <v>01.83.02.00.03</v>
      </c>
    </row>
    <row r="732" spans="1:16" hidden="1">
      <c r="A732" s="65" t="s">
        <v>3417</v>
      </c>
      <c r="B732" s="65" t="str">
        <f t="shared" si="11"/>
        <v>2.1.1.1.0103100891930</v>
      </c>
      <c r="C732" s="65" t="s">
        <v>3368</v>
      </c>
      <c r="D732" s="65" t="s">
        <v>1599</v>
      </c>
      <c r="E732" s="65" t="s">
        <v>50</v>
      </c>
      <c r="F732" s="65" t="s">
        <v>8</v>
      </c>
      <c r="G732" s="65" t="str">
        <f>_xlfn.XLOOKUP(TJUL22[[#This Row],[CODIGO]],Tabla5[codigo],Tabla5[Lugar Funciones])</f>
        <v>CENTRO DE LA CULTURA DE SANTIAGO</v>
      </c>
      <c r="H732" s="65" t="str">
        <f>_xlfn.XLOOKUP(TJUL22[[#This Row],[CODIGO]],Tabla5[codigo],Tabla5[SEGÚN JULIO],_xlfn.XLOOKUP(TJUL22[[#This Row],[cargo]],Tabla19[CARGO],Tabla19[CATEGORIA]))</f>
        <v>CARRERA ADMINISTRATIVA</v>
      </c>
      <c r="I732" s="43">
        <v>11000</v>
      </c>
      <c r="J732" s="44">
        <v>0</v>
      </c>
      <c r="K732" s="43">
        <v>334.4</v>
      </c>
      <c r="L732" s="43">
        <v>315.7</v>
      </c>
      <c r="M732" s="43">
        <v>374.99999999999989</v>
      </c>
      <c r="N732" s="43">
        <v>9974.9</v>
      </c>
      <c r="O732" s="65" t="str">
        <f>LEFT(_xlfn.XLOOKUP(TJUL22[[#This Row],[CODIGO]],Tabla5[codigo],Tabla5[Genero]),1)</f>
        <v>F</v>
      </c>
      <c r="P732" s="15" t="str">
        <f>_xlfn.XLOOKUP(TJUL22[[#This Row],[nomdepto]],tdepto[DEPTO],tdepto[CODLUG])</f>
        <v>01.83.02.00.03</v>
      </c>
    </row>
    <row r="733" spans="1:16" hidden="1">
      <c r="A733" s="65" t="s">
        <v>3417</v>
      </c>
      <c r="B733" s="65" t="str">
        <f t="shared" si="11"/>
        <v>2.1.1.1.0103101855355</v>
      </c>
      <c r="C733" s="65" t="s">
        <v>3368</v>
      </c>
      <c r="D733" s="65" t="s">
        <v>2902</v>
      </c>
      <c r="E733" s="65" t="s">
        <v>59</v>
      </c>
      <c r="F733" s="65" t="s">
        <v>8</v>
      </c>
      <c r="G733" s="65" t="str">
        <f>_xlfn.XLOOKUP(TJUL22[[#This Row],[CODIGO]],Tabla5[codigo],Tabla5[Lugar Funciones])</f>
        <v>CENTRO DE LA CULTURA DE SANTIAGO</v>
      </c>
      <c r="H733" s="65" t="str">
        <f>_xlfn.XLOOKUP(TJUL22[[#This Row],[CODIGO]],Tabla5[codigo],Tabla5[SEGÚN JULIO],_xlfn.XLOOKUP(TJUL22[[#This Row],[cargo]],Tabla19[CARGO],Tabla19[CATEGORIA]))</f>
        <v>ESTATUTO SIMPLIFICADO</v>
      </c>
      <c r="I733" s="43">
        <v>11000</v>
      </c>
      <c r="J733" s="46">
        <v>0</v>
      </c>
      <c r="K733" s="43">
        <v>334.4</v>
      </c>
      <c r="L733" s="43">
        <v>315.7</v>
      </c>
      <c r="M733" s="43">
        <v>75.000000000000057</v>
      </c>
      <c r="N733" s="43">
        <v>10274.9</v>
      </c>
      <c r="O733" s="65" t="str">
        <f>LEFT(_xlfn.XLOOKUP(TJUL22[[#This Row],[CODIGO]],Tabla5[codigo],Tabla5[Genero]),1)</f>
        <v>F</v>
      </c>
      <c r="P733" s="15" t="str">
        <f>_xlfn.XLOOKUP(TJUL22[[#This Row],[nomdepto]],tdepto[DEPTO],tdepto[CODLUG])</f>
        <v>01.83.02.00.03</v>
      </c>
    </row>
    <row r="734" spans="1:16" hidden="1">
      <c r="A734" s="65" t="s">
        <v>3417</v>
      </c>
      <c r="B734" s="65" t="str">
        <f t="shared" si="11"/>
        <v>2.1.1.1.0103100529928</v>
      </c>
      <c r="C734" s="65" t="s">
        <v>3368</v>
      </c>
      <c r="D734" s="65" t="s">
        <v>2772</v>
      </c>
      <c r="E734" s="65" t="s">
        <v>19</v>
      </c>
      <c r="F734" s="65" t="s">
        <v>20</v>
      </c>
      <c r="G734" s="65" t="str">
        <f>_xlfn.XLOOKUP(TJUL22[[#This Row],[CODIGO]],Tabla5[codigo],Tabla5[Lugar Funciones])</f>
        <v>CENTRO DE LA CULTURA DE SANTIAGO</v>
      </c>
      <c r="H734" s="65" t="str">
        <f>_xlfn.XLOOKUP(TJUL22[[#This Row],[CODIGO]],Tabla5[codigo],Tabla5[SEGÚN JULIO],_xlfn.XLOOKUP(TJUL22[[#This Row],[cargo]],Tabla19[CARGO],Tabla19[CATEGORIA]))</f>
        <v>FIJO</v>
      </c>
      <c r="I734" s="43">
        <v>10000</v>
      </c>
      <c r="J734" s="46">
        <v>0</v>
      </c>
      <c r="K734" s="43">
        <v>304</v>
      </c>
      <c r="L734" s="43">
        <v>287</v>
      </c>
      <c r="M734" s="43">
        <v>125</v>
      </c>
      <c r="N734" s="43">
        <v>9284</v>
      </c>
      <c r="O734" s="65" t="str">
        <f>LEFT(_xlfn.XLOOKUP(TJUL22[[#This Row],[CODIGO]],Tabla5[codigo],Tabla5[Genero]),1)</f>
        <v>F</v>
      </c>
      <c r="P734" s="15" t="str">
        <f>_xlfn.XLOOKUP(TJUL22[[#This Row],[nomdepto]],tdepto[DEPTO],tdepto[CODLUG])</f>
        <v>01.83.02.00.03</v>
      </c>
    </row>
    <row r="735" spans="1:16" hidden="1">
      <c r="A735" s="65" t="s">
        <v>3417</v>
      </c>
      <c r="B735" s="65" t="str">
        <f t="shared" si="11"/>
        <v>2.1.1.1.0103101552739</v>
      </c>
      <c r="C735" s="65" t="s">
        <v>3368</v>
      </c>
      <c r="D735" s="65" t="s">
        <v>2774</v>
      </c>
      <c r="E735" s="65" t="s">
        <v>21</v>
      </c>
      <c r="F735" s="65" t="s">
        <v>22</v>
      </c>
      <c r="G735" s="65" t="str">
        <f>_xlfn.XLOOKUP(TJUL22[[#This Row],[CODIGO]],Tabla5[codigo],Tabla5[Lugar Funciones])</f>
        <v>CENTRO DE LA CULTURA DE SANTIAGO</v>
      </c>
      <c r="H735" s="65" t="str">
        <f>_xlfn.XLOOKUP(TJUL22[[#This Row],[CODIGO]],Tabla5[codigo],Tabla5[SEGÚN JULIO],_xlfn.XLOOKUP(TJUL22[[#This Row],[cargo]],Tabla19[CARGO],Tabla19[CATEGORIA]))</f>
        <v>ESTATUTO SIMPLIFICADO</v>
      </c>
      <c r="I735" s="43">
        <v>10000</v>
      </c>
      <c r="J735" s="46">
        <v>0</v>
      </c>
      <c r="K735" s="43">
        <v>304</v>
      </c>
      <c r="L735" s="43">
        <v>287</v>
      </c>
      <c r="M735" s="43">
        <v>375</v>
      </c>
      <c r="N735" s="43">
        <v>9034</v>
      </c>
      <c r="O735" s="65" t="str">
        <f>LEFT(_xlfn.XLOOKUP(TJUL22[[#This Row],[CODIGO]],Tabla5[codigo],Tabla5[Genero]),1)</f>
        <v>M</v>
      </c>
      <c r="P735" s="15" t="str">
        <f>_xlfn.XLOOKUP(TJUL22[[#This Row],[nomdepto]],tdepto[DEPTO],tdepto[CODLUG])</f>
        <v>01.83.02.00.03</v>
      </c>
    </row>
    <row r="736" spans="1:16" hidden="1">
      <c r="A736" s="65" t="s">
        <v>3417</v>
      </c>
      <c r="B736" s="65" t="str">
        <f t="shared" si="11"/>
        <v>2.1.1.1.0103101523656</v>
      </c>
      <c r="C736" s="65" t="s">
        <v>3368</v>
      </c>
      <c r="D736" s="65" t="s">
        <v>2808</v>
      </c>
      <c r="E736" s="65" t="s">
        <v>25</v>
      </c>
      <c r="F736" s="65" t="s">
        <v>8</v>
      </c>
      <c r="G736" s="65" t="str">
        <f>_xlfn.XLOOKUP(TJUL22[[#This Row],[CODIGO]],Tabla5[codigo],Tabla5[Lugar Funciones])</f>
        <v>CENTRO DE LA CULTURA DE SANTIAGO</v>
      </c>
      <c r="H736" s="65" t="str">
        <f>_xlfn.XLOOKUP(TJUL22[[#This Row],[CODIGO]],Tabla5[codigo],Tabla5[SEGÚN JULIO],_xlfn.XLOOKUP(TJUL22[[#This Row],[cargo]],Tabla19[CARGO],Tabla19[CATEGORIA]))</f>
        <v>ESTATUTO SIMPLIFICADO</v>
      </c>
      <c r="I736" s="43">
        <v>10000</v>
      </c>
      <c r="J736" s="46">
        <v>0</v>
      </c>
      <c r="K736" s="43">
        <v>304</v>
      </c>
      <c r="L736" s="43">
        <v>287</v>
      </c>
      <c r="M736" s="43">
        <v>75</v>
      </c>
      <c r="N736" s="43">
        <v>9334</v>
      </c>
      <c r="O736" s="65" t="str">
        <f>LEFT(_xlfn.XLOOKUP(TJUL22[[#This Row],[CODIGO]],Tabla5[codigo],Tabla5[Genero]),1)</f>
        <v>F</v>
      </c>
      <c r="P736" s="15" t="str">
        <f>_xlfn.XLOOKUP(TJUL22[[#This Row],[nomdepto]],tdepto[DEPTO],tdepto[CODLUG])</f>
        <v>01.83.02.00.03</v>
      </c>
    </row>
    <row r="737" spans="1:16" hidden="1">
      <c r="A737" s="65" t="s">
        <v>3417</v>
      </c>
      <c r="B737" s="65" t="str">
        <f t="shared" si="11"/>
        <v>2.1.1.1.0104600247532</v>
      </c>
      <c r="C737" s="65" t="s">
        <v>3368</v>
      </c>
      <c r="D737" s="65" t="s">
        <v>2818</v>
      </c>
      <c r="E737" s="65" t="s">
        <v>28</v>
      </c>
      <c r="F737" s="65" t="s">
        <v>8</v>
      </c>
      <c r="G737" s="65" t="str">
        <f>_xlfn.XLOOKUP(TJUL22[[#This Row],[CODIGO]],Tabla5[codigo],Tabla5[Lugar Funciones])</f>
        <v>CENTRO DE LA CULTURA DE SANTIAGO</v>
      </c>
      <c r="H737" s="65" t="str">
        <f>_xlfn.XLOOKUP(TJUL22[[#This Row],[CODIGO]],Tabla5[codigo],Tabla5[SEGÚN JULIO],_xlfn.XLOOKUP(TJUL22[[#This Row],[cargo]],Tabla19[CARGO],Tabla19[CATEGORIA]))</f>
        <v>ESTATUTO SIMPLIFICADO</v>
      </c>
      <c r="I737" s="43">
        <v>10000</v>
      </c>
      <c r="J737" s="46">
        <v>0</v>
      </c>
      <c r="K737" s="43">
        <v>304</v>
      </c>
      <c r="L737" s="43">
        <v>287</v>
      </c>
      <c r="M737" s="43">
        <v>25</v>
      </c>
      <c r="N737" s="43">
        <v>9384</v>
      </c>
      <c r="O737" s="65" t="str">
        <f>LEFT(_xlfn.XLOOKUP(TJUL22[[#This Row],[CODIGO]],Tabla5[codigo],Tabla5[Genero]),1)</f>
        <v>F</v>
      </c>
      <c r="P737" s="15" t="str">
        <f>_xlfn.XLOOKUP(TJUL22[[#This Row],[nomdepto]],tdepto[DEPTO],tdepto[CODLUG])</f>
        <v>01.83.02.00.03</v>
      </c>
    </row>
    <row r="738" spans="1:16" hidden="1">
      <c r="A738" s="65" t="s">
        <v>3417</v>
      </c>
      <c r="B738" s="65" t="str">
        <f t="shared" si="11"/>
        <v>2.1.1.1.0103100789951</v>
      </c>
      <c r="C738" s="65" t="s">
        <v>3368</v>
      </c>
      <c r="D738" s="65" t="s">
        <v>2826</v>
      </c>
      <c r="E738" s="65" t="s">
        <v>29</v>
      </c>
      <c r="F738" s="65" t="s">
        <v>30</v>
      </c>
      <c r="G738" s="65" t="str">
        <f>_xlfn.XLOOKUP(TJUL22[[#This Row],[CODIGO]],Tabla5[codigo],Tabla5[Lugar Funciones])</f>
        <v>CENTRO DE LA CULTURA DE SANTIAGO</v>
      </c>
      <c r="H738" s="65" t="str">
        <f>_xlfn.XLOOKUP(TJUL22[[#This Row],[CODIGO]],Tabla5[codigo],Tabla5[SEGÚN JULIO],_xlfn.XLOOKUP(TJUL22[[#This Row],[cargo]],Tabla19[CARGO],Tabla19[CATEGORIA]))</f>
        <v>ESTATUTO SIMPLIFICADO</v>
      </c>
      <c r="I738" s="43">
        <v>10000</v>
      </c>
      <c r="J738" s="46">
        <v>0</v>
      </c>
      <c r="K738" s="43">
        <v>304</v>
      </c>
      <c r="L738" s="43">
        <v>287</v>
      </c>
      <c r="M738" s="43">
        <v>375</v>
      </c>
      <c r="N738" s="43">
        <v>9034</v>
      </c>
      <c r="O738" s="65" t="str">
        <f>LEFT(_xlfn.XLOOKUP(TJUL22[[#This Row],[CODIGO]],Tabla5[codigo],Tabla5[Genero]),1)</f>
        <v>M</v>
      </c>
      <c r="P738" s="15" t="str">
        <f>_xlfn.XLOOKUP(TJUL22[[#This Row],[nomdepto]],tdepto[DEPTO],tdepto[CODLUG])</f>
        <v>01.83.02.00.03</v>
      </c>
    </row>
    <row r="739" spans="1:16" hidden="1">
      <c r="A739" s="65" t="s">
        <v>3417</v>
      </c>
      <c r="B739" s="65" t="str">
        <f t="shared" si="11"/>
        <v>2.1.1.1.0103104587906</v>
      </c>
      <c r="C739" s="65" t="s">
        <v>3368</v>
      </c>
      <c r="D739" s="65" t="s">
        <v>2848</v>
      </c>
      <c r="E739" s="65" t="s">
        <v>33</v>
      </c>
      <c r="F739" s="65" t="s">
        <v>34</v>
      </c>
      <c r="G739" s="65" t="str">
        <f>_xlfn.XLOOKUP(TJUL22[[#This Row],[CODIGO]],Tabla5[codigo],Tabla5[Lugar Funciones])</f>
        <v>CENTRO DE LA CULTURA DE SANTIAGO</v>
      </c>
      <c r="H739" s="65" t="str">
        <f>_xlfn.XLOOKUP(TJUL22[[#This Row],[CODIGO]],Tabla5[codigo],Tabla5[SEGÚN JULIO],_xlfn.XLOOKUP(TJUL22[[#This Row],[cargo]],Tabla19[CARGO],Tabla19[CATEGORIA]))</f>
        <v>FIJO</v>
      </c>
      <c r="I739" s="43">
        <v>10000</v>
      </c>
      <c r="J739" s="46">
        <v>0</v>
      </c>
      <c r="K739" s="43">
        <v>304</v>
      </c>
      <c r="L739" s="43">
        <v>287</v>
      </c>
      <c r="M739" s="43">
        <v>25</v>
      </c>
      <c r="N739" s="43">
        <v>9384</v>
      </c>
      <c r="O739" s="65" t="str">
        <f>LEFT(_xlfn.XLOOKUP(TJUL22[[#This Row],[CODIGO]],Tabla5[codigo],Tabla5[Genero]),1)</f>
        <v>F</v>
      </c>
      <c r="P739" s="15" t="str">
        <f>_xlfn.XLOOKUP(TJUL22[[#This Row],[nomdepto]],tdepto[DEPTO],tdepto[CODLUG])</f>
        <v>01.83.02.00.03</v>
      </c>
    </row>
    <row r="740" spans="1:16" hidden="1">
      <c r="A740" s="65" t="s">
        <v>3417</v>
      </c>
      <c r="B740" s="65" t="str">
        <f t="shared" si="11"/>
        <v>2.1.1.1.0103102243155</v>
      </c>
      <c r="C740" s="65" t="s">
        <v>3368</v>
      </c>
      <c r="D740" s="65" t="s">
        <v>2868</v>
      </c>
      <c r="E740" s="65" t="s">
        <v>40</v>
      </c>
      <c r="F740" s="65" t="s">
        <v>27</v>
      </c>
      <c r="G740" s="65" t="str">
        <f>_xlfn.XLOOKUP(TJUL22[[#This Row],[CODIGO]],Tabla5[codigo],Tabla5[Lugar Funciones])</f>
        <v>CENTRO DE LA CULTURA DE SANTIAGO</v>
      </c>
      <c r="H740" s="65" t="str">
        <f>_xlfn.XLOOKUP(TJUL22[[#This Row],[CODIGO]],Tabla5[codigo],Tabla5[SEGÚN JULIO],_xlfn.XLOOKUP(TJUL22[[#This Row],[cargo]],Tabla19[CARGO],Tabla19[CATEGORIA]))</f>
        <v>ESTATUTO SIMPLIFICADO</v>
      </c>
      <c r="I740" s="43">
        <v>10000</v>
      </c>
      <c r="J740" s="46">
        <v>0</v>
      </c>
      <c r="K740" s="43">
        <v>304</v>
      </c>
      <c r="L740" s="43">
        <v>287</v>
      </c>
      <c r="M740" s="43">
        <v>625</v>
      </c>
      <c r="N740" s="43">
        <v>8784</v>
      </c>
      <c r="O740" s="65" t="str">
        <f>LEFT(_xlfn.XLOOKUP(TJUL22[[#This Row],[CODIGO]],Tabla5[codigo],Tabla5[Genero]),1)</f>
        <v>M</v>
      </c>
      <c r="P740" s="15" t="str">
        <f>_xlfn.XLOOKUP(TJUL22[[#This Row],[nomdepto]],tdepto[DEPTO],tdepto[CODLUG])</f>
        <v>01.83.02.00.03</v>
      </c>
    </row>
    <row r="741" spans="1:16" hidden="1">
      <c r="A741" s="65" t="s">
        <v>3417</v>
      </c>
      <c r="B741" s="65" t="str">
        <f t="shared" si="11"/>
        <v>2.1.1.1.0103100813116</v>
      </c>
      <c r="C741" s="65" t="s">
        <v>3368</v>
      </c>
      <c r="D741" s="65" t="s">
        <v>2872</v>
      </c>
      <c r="E741" s="65" t="s">
        <v>44</v>
      </c>
      <c r="F741" s="65" t="s">
        <v>45</v>
      </c>
      <c r="G741" s="65" t="str">
        <f>_xlfn.XLOOKUP(TJUL22[[#This Row],[CODIGO]],Tabla5[codigo],Tabla5[Lugar Funciones])</f>
        <v>CENTRO DE LA CULTURA DE SANTIAGO</v>
      </c>
      <c r="H741" s="65" t="str">
        <f>_xlfn.XLOOKUP(TJUL22[[#This Row],[CODIGO]],Tabla5[codigo],Tabla5[SEGÚN JULIO],_xlfn.XLOOKUP(TJUL22[[#This Row],[cargo]],Tabla19[CARGO],Tabla19[CATEGORIA]))</f>
        <v>FIJO</v>
      </c>
      <c r="I741" s="43">
        <v>10000</v>
      </c>
      <c r="J741" s="46">
        <v>0</v>
      </c>
      <c r="K741" s="43">
        <v>304</v>
      </c>
      <c r="L741" s="43">
        <v>287</v>
      </c>
      <c r="M741" s="43">
        <v>2325.12</v>
      </c>
      <c r="N741" s="43">
        <v>7083.88</v>
      </c>
      <c r="O741" s="65" t="str">
        <f>LEFT(_xlfn.XLOOKUP(TJUL22[[#This Row],[CODIGO]],Tabla5[codigo],Tabla5[Genero]),1)</f>
        <v>M</v>
      </c>
      <c r="P741" s="15" t="str">
        <f>_xlfn.XLOOKUP(TJUL22[[#This Row],[nomdepto]],tdepto[DEPTO],tdepto[CODLUG])</f>
        <v>01.83.02.00.03</v>
      </c>
    </row>
    <row r="742" spans="1:16" hidden="1">
      <c r="A742" s="65" t="s">
        <v>3417</v>
      </c>
      <c r="B742" s="65" t="str">
        <f t="shared" si="11"/>
        <v>2.1.1.1.0103100673106</v>
      </c>
      <c r="C742" s="65" t="s">
        <v>3368</v>
      </c>
      <c r="D742" s="65" t="s">
        <v>2873</v>
      </c>
      <c r="E742" s="65" t="s">
        <v>46</v>
      </c>
      <c r="F742" s="65" t="s">
        <v>47</v>
      </c>
      <c r="G742" s="65" t="str">
        <f>_xlfn.XLOOKUP(TJUL22[[#This Row],[CODIGO]],Tabla5[codigo],Tabla5[Lugar Funciones])</f>
        <v>CENTRO DE LA CULTURA DE SANTIAGO</v>
      </c>
      <c r="H742" s="65" t="str">
        <f>_xlfn.XLOOKUP(TJUL22[[#This Row],[CODIGO]],Tabla5[codigo],Tabla5[SEGÚN JULIO],_xlfn.XLOOKUP(TJUL22[[#This Row],[cargo]],Tabla19[CARGO],Tabla19[CATEGORIA]))</f>
        <v>FIJO</v>
      </c>
      <c r="I742" s="43">
        <v>10000</v>
      </c>
      <c r="J742" s="46">
        <v>0</v>
      </c>
      <c r="K742" s="43">
        <v>304</v>
      </c>
      <c r="L742" s="43">
        <v>287</v>
      </c>
      <c r="M742" s="43">
        <v>75</v>
      </c>
      <c r="N742" s="43">
        <v>9334</v>
      </c>
      <c r="O742" s="65" t="str">
        <f>LEFT(_xlfn.XLOOKUP(TJUL22[[#This Row],[CODIGO]],Tabla5[codigo],Tabla5[Genero]),1)</f>
        <v>F</v>
      </c>
      <c r="P742" s="15" t="str">
        <f>_xlfn.XLOOKUP(TJUL22[[#This Row],[nomdepto]],tdepto[DEPTO],tdepto[CODLUG])</f>
        <v>01.83.02.00.03</v>
      </c>
    </row>
    <row r="743" spans="1:16" hidden="1">
      <c r="A743" s="65" t="s">
        <v>3417</v>
      </c>
      <c r="B743" s="65" t="str">
        <f t="shared" si="11"/>
        <v>2.1.1.1.0103100043722</v>
      </c>
      <c r="C743" s="65" t="s">
        <v>3368</v>
      </c>
      <c r="D743" s="65" t="s">
        <v>2882</v>
      </c>
      <c r="E743" s="65" t="s">
        <v>48</v>
      </c>
      <c r="F743" s="65" t="s">
        <v>45</v>
      </c>
      <c r="G743" s="65" t="str">
        <f>_xlfn.XLOOKUP(TJUL22[[#This Row],[CODIGO]],Tabla5[codigo],Tabla5[Lugar Funciones])</f>
        <v>CENTRO DE LA CULTURA DE SANTIAGO</v>
      </c>
      <c r="H743" s="65" t="str">
        <f>_xlfn.XLOOKUP(TJUL22[[#This Row],[CODIGO]],Tabla5[codigo],Tabla5[SEGÚN JULIO],_xlfn.XLOOKUP(TJUL22[[#This Row],[cargo]],Tabla19[CARGO],Tabla19[CATEGORIA]))</f>
        <v>FIJO</v>
      </c>
      <c r="I743" s="43">
        <v>10000</v>
      </c>
      <c r="J743" s="46">
        <v>0</v>
      </c>
      <c r="K743" s="43">
        <v>304</v>
      </c>
      <c r="L743" s="43">
        <v>287</v>
      </c>
      <c r="M743" s="43">
        <v>375</v>
      </c>
      <c r="N743" s="43">
        <v>9034</v>
      </c>
      <c r="O743" s="65" t="str">
        <f>LEFT(_xlfn.XLOOKUP(TJUL22[[#This Row],[CODIGO]],Tabla5[codigo],Tabla5[Genero]),1)</f>
        <v>M</v>
      </c>
      <c r="P743" s="15" t="str">
        <f>_xlfn.XLOOKUP(TJUL22[[#This Row],[nomdepto]],tdepto[DEPTO],tdepto[CODLUG])</f>
        <v>01.83.02.00.03</v>
      </c>
    </row>
    <row r="744" spans="1:16" hidden="1">
      <c r="A744" s="65" t="s">
        <v>3417</v>
      </c>
      <c r="B744" s="65" t="str">
        <f t="shared" si="11"/>
        <v>2.1.1.1.0104700042395</v>
      </c>
      <c r="C744" s="65" t="s">
        <v>3368</v>
      </c>
      <c r="D744" s="65" t="s">
        <v>2883</v>
      </c>
      <c r="E744" s="65" t="s">
        <v>49</v>
      </c>
      <c r="F744" s="65" t="s">
        <v>45</v>
      </c>
      <c r="G744" s="65" t="str">
        <f>_xlfn.XLOOKUP(TJUL22[[#This Row],[CODIGO]],Tabla5[codigo],Tabla5[Lugar Funciones])</f>
        <v>CENTRO DE LA CULTURA DE SANTIAGO</v>
      </c>
      <c r="H744" s="65" t="str">
        <f>_xlfn.XLOOKUP(TJUL22[[#This Row],[CODIGO]],Tabla5[codigo],Tabla5[SEGÚN JULIO],_xlfn.XLOOKUP(TJUL22[[#This Row],[cargo]],Tabla19[CARGO],Tabla19[CATEGORIA]))</f>
        <v>FIJO</v>
      </c>
      <c r="I744" s="43">
        <v>10000</v>
      </c>
      <c r="J744" s="46">
        <v>0</v>
      </c>
      <c r="K744" s="43">
        <v>304</v>
      </c>
      <c r="L744" s="43">
        <v>287</v>
      </c>
      <c r="M744" s="43">
        <v>325</v>
      </c>
      <c r="N744" s="43">
        <v>9084</v>
      </c>
      <c r="O744" s="65" t="str">
        <f>LEFT(_xlfn.XLOOKUP(TJUL22[[#This Row],[CODIGO]],Tabla5[codigo],Tabla5[Genero]),1)</f>
        <v>M</v>
      </c>
      <c r="P744" s="15" t="str">
        <f>_xlfn.XLOOKUP(TJUL22[[#This Row],[nomdepto]],tdepto[DEPTO],tdepto[CODLUG])</f>
        <v>01.83.02.00.03</v>
      </c>
    </row>
    <row r="745" spans="1:16" hidden="1">
      <c r="A745" s="65" t="s">
        <v>3417</v>
      </c>
      <c r="B745" s="65" t="str">
        <f t="shared" si="11"/>
        <v>2.1.1.1.0103100719610</v>
      </c>
      <c r="C745" s="65" t="s">
        <v>3368</v>
      </c>
      <c r="D745" s="65" t="s">
        <v>2884</v>
      </c>
      <c r="E745" s="65" t="s">
        <v>1944</v>
      </c>
      <c r="F745" s="65" t="s">
        <v>8</v>
      </c>
      <c r="G745" s="65" t="str">
        <f>_xlfn.XLOOKUP(TJUL22[[#This Row],[CODIGO]],Tabla5[codigo],Tabla5[Lugar Funciones])</f>
        <v>CENTRO DE LA CULTURA DE SANTIAGO</v>
      </c>
      <c r="H745" s="65" t="str">
        <f>_xlfn.XLOOKUP(TJUL22[[#This Row],[CODIGO]],Tabla5[codigo],Tabla5[SEGÚN JULIO],_xlfn.XLOOKUP(TJUL22[[#This Row],[cargo]],Tabla19[CARGO],Tabla19[CATEGORIA]))</f>
        <v>ESTATUTO SIMPLIFICADO</v>
      </c>
      <c r="I745" s="43">
        <v>10000</v>
      </c>
      <c r="J745" s="46">
        <v>0</v>
      </c>
      <c r="K745" s="43">
        <v>304</v>
      </c>
      <c r="L745" s="43">
        <v>287</v>
      </c>
      <c r="M745" s="43">
        <v>25</v>
      </c>
      <c r="N745" s="43">
        <v>9384</v>
      </c>
      <c r="O745" s="65" t="str">
        <f>LEFT(_xlfn.XLOOKUP(TJUL22[[#This Row],[CODIGO]],Tabla5[codigo],Tabla5[Genero]),1)</f>
        <v>M</v>
      </c>
      <c r="P745" s="15" t="str">
        <f>_xlfn.XLOOKUP(TJUL22[[#This Row],[nomdepto]],tdepto[DEPTO],tdepto[CODLUG])</f>
        <v>01.83.02.00.03</v>
      </c>
    </row>
    <row r="746" spans="1:16" hidden="1">
      <c r="A746" s="65" t="s">
        <v>3417</v>
      </c>
      <c r="B746" s="65" t="str">
        <f t="shared" si="11"/>
        <v>2.1.1.1.0103101939555</v>
      </c>
      <c r="C746" s="65" t="s">
        <v>3368</v>
      </c>
      <c r="D746" s="65" t="s">
        <v>2893</v>
      </c>
      <c r="E746" s="65" t="s">
        <v>51</v>
      </c>
      <c r="F746" s="65" t="s">
        <v>52</v>
      </c>
      <c r="G746" s="65" t="str">
        <f>_xlfn.XLOOKUP(TJUL22[[#This Row],[CODIGO]],Tabla5[codigo],Tabla5[Lugar Funciones])</f>
        <v>CENTRO DE LA CULTURA DE SANTIAGO</v>
      </c>
      <c r="H746" s="65" t="str">
        <f>_xlfn.XLOOKUP(TJUL22[[#This Row],[CODIGO]],Tabla5[codigo],Tabla5[SEGÚN JULIO],_xlfn.XLOOKUP(TJUL22[[#This Row],[cargo]],Tabla19[CARGO],Tabla19[CATEGORIA]))</f>
        <v>FIJO</v>
      </c>
      <c r="I746" s="43">
        <v>10000</v>
      </c>
      <c r="J746" s="46">
        <v>0</v>
      </c>
      <c r="K746" s="43">
        <v>304</v>
      </c>
      <c r="L746" s="43">
        <v>287</v>
      </c>
      <c r="M746" s="43">
        <v>375</v>
      </c>
      <c r="N746" s="43">
        <v>9034</v>
      </c>
      <c r="O746" s="65" t="str">
        <f>LEFT(_xlfn.XLOOKUP(TJUL22[[#This Row],[CODIGO]],Tabla5[codigo],Tabla5[Genero]),1)</f>
        <v>M</v>
      </c>
      <c r="P746" s="15" t="str">
        <f>_xlfn.XLOOKUP(TJUL22[[#This Row],[nomdepto]],tdepto[DEPTO],tdepto[CODLUG])</f>
        <v>01.83.02.00.03</v>
      </c>
    </row>
    <row r="747" spans="1:16" hidden="1">
      <c r="A747" s="65" t="s">
        <v>3417</v>
      </c>
      <c r="B747" s="65" t="str">
        <f t="shared" si="11"/>
        <v>2.1.1.1.0109600112420</v>
      </c>
      <c r="C747" s="65" t="s">
        <v>3368</v>
      </c>
      <c r="D747" s="65" t="s">
        <v>2897</v>
      </c>
      <c r="E747" s="65" t="s">
        <v>53</v>
      </c>
      <c r="F747" s="65" t="s">
        <v>8</v>
      </c>
      <c r="G747" s="65" t="str">
        <f>_xlfn.XLOOKUP(TJUL22[[#This Row],[CODIGO]],Tabla5[codigo],Tabla5[Lugar Funciones])</f>
        <v>CENTRO DE LA CULTURA DE SANTIAGO</v>
      </c>
      <c r="H747" s="65" t="str">
        <f>_xlfn.XLOOKUP(TJUL22[[#This Row],[CODIGO]],Tabla5[codigo],Tabla5[SEGÚN JULIO],_xlfn.XLOOKUP(TJUL22[[#This Row],[cargo]],Tabla19[CARGO],Tabla19[CATEGORIA]))</f>
        <v>ESTATUTO SIMPLIFICADO</v>
      </c>
      <c r="I747" s="43">
        <v>10000</v>
      </c>
      <c r="J747" s="44">
        <v>0</v>
      </c>
      <c r="K747" s="43">
        <v>304</v>
      </c>
      <c r="L747" s="43">
        <v>287</v>
      </c>
      <c r="M747" s="43">
        <v>375</v>
      </c>
      <c r="N747" s="43">
        <v>9034</v>
      </c>
      <c r="O747" s="65" t="str">
        <f>LEFT(_xlfn.XLOOKUP(TJUL22[[#This Row],[CODIGO]],Tabla5[codigo],Tabla5[Genero]),1)</f>
        <v>F</v>
      </c>
      <c r="P747" s="15" t="str">
        <f>_xlfn.XLOOKUP(TJUL22[[#This Row],[nomdepto]],tdepto[DEPTO],tdepto[CODLUG])</f>
        <v>01.83.02.00.03</v>
      </c>
    </row>
    <row r="748" spans="1:16" hidden="1">
      <c r="A748" s="65" t="s">
        <v>3417</v>
      </c>
      <c r="B748" s="65" t="str">
        <f t="shared" si="11"/>
        <v>2.1.1.1.0103100473077</v>
      </c>
      <c r="C748" s="65" t="s">
        <v>3368</v>
      </c>
      <c r="D748" s="65" t="s">
        <v>2898</v>
      </c>
      <c r="E748" s="65" t="s">
        <v>54</v>
      </c>
      <c r="F748" s="65" t="s">
        <v>55</v>
      </c>
      <c r="G748" s="65" t="str">
        <f>_xlfn.XLOOKUP(TJUL22[[#This Row],[CODIGO]],Tabla5[codigo],Tabla5[Lugar Funciones])</f>
        <v>CENTRO DE LA CULTURA DE SANTIAGO</v>
      </c>
      <c r="H748" s="65" t="str">
        <f>_xlfn.XLOOKUP(TJUL22[[#This Row],[CODIGO]],Tabla5[codigo],Tabla5[SEGÚN JULIO],_xlfn.XLOOKUP(TJUL22[[#This Row],[cargo]],Tabla19[CARGO],Tabla19[CATEGORIA]))</f>
        <v>FIJO</v>
      </c>
      <c r="I748" s="43">
        <v>10000</v>
      </c>
      <c r="J748" s="46">
        <v>0</v>
      </c>
      <c r="K748" s="43">
        <v>304</v>
      </c>
      <c r="L748" s="43">
        <v>287</v>
      </c>
      <c r="M748" s="43">
        <v>375</v>
      </c>
      <c r="N748" s="43">
        <v>9034</v>
      </c>
      <c r="O748" s="65" t="str">
        <f>LEFT(_xlfn.XLOOKUP(TJUL22[[#This Row],[CODIGO]],Tabla5[codigo],Tabla5[Genero]),1)</f>
        <v>M</v>
      </c>
      <c r="P748" s="15" t="str">
        <f>_xlfn.XLOOKUP(TJUL22[[#This Row],[nomdepto]],tdepto[DEPTO],tdepto[CODLUG])</f>
        <v>01.83.02.00.03</v>
      </c>
    </row>
    <row r="749" spans="1:16" hidden="1">
      <c r="A749" s="65" t="s">
        <v>3417</v>
      </c>
      <c r="B749" s="65" t="str">
        <f t="shared" si="11"/>
        <v>2.1.1.1.0103100309032</v>
      </c>
      <c r="C749" s="65" t="s">
        <v>3368</v>
      </c>
      <c r="D749" s="65" t="s">
        <v>2901</v>
      </c>
      <c r="E749" s="65" t="s">
        <v>57</v>
      </c>
      <c r="F749" s="65" t="s">
        <v>58</v>
      </c>
      <c r="G749" s="65" t="str">
        <f>_xlfn.XLOOKUP(TJUL22[[#This Row],[CODIGO]],Tabla5[codigo],Tabla5[Lugar Funciones])</f>
        <v>CENTRO DE LA CULTURA DE SANTIAGO</v>
      </c>
      <c r="H749" s="65" t="str">
        <f>_xlfn.XLOOKUP(TJUL22[[#This Row],[CODIGO]],Tabla5[codigo],Tabla5[SEGÚN JULIO],_xlfn.XLOOKUP(TJUL22[[#This Row],[cargo]],Tabla19[CARGO],Tabla19[CATEGORIA]))</f>
        <v>FIJO</v>
      </c>
      <c r="I749" s="43">
        <v>10000</v>
      </c>
      <c r="J749" s="46">
        <v>0</v>
      </c>
      <c r="K749" s="43">
        <v>304</v>
      </c>
      <c r="L749" s="43">
        <v>287</v>
      </c>
      <c r="M749" s="43">
        <v>25</v>
      </c>
      <c r="N749" s="43">
        <v>9384</v>
      </c>
      <c r="O749" s="65" t="str">
        <f>LEFT(_xlfn.XLOOKUP(TJUL22[[#This Row],[CODIGO]],Tabla5[codigo],Tabla5[Genero]),1)</f>
        <v>M</v>
      </c>
      <c r="P749" s="15" t="str">
        <f>_xlfn.XLOOKUP(TJUL22[[#This Row],[nomdepto]],tdepto[DEPTO],tdepto[CODLUG])</f>
        <v>01.83.02.00.03</v>
      </c>
    </row>
    <row r="750" spans="1:16" hidden="1">
      <c r="A750" s="65" t="s">
        <v>3417</v>
      </c>
      <c r="B750" s="65" t="str">
        <f t="shared" si="11"/>
        <v>2.1.1.1.0103100343627</v>
      </c>
      <c r="C750" s="65" t="s">
        <v>3368</v>
      </c>
      <c r="D750" s="65" t="s">
        <v>2913</v>
      </c>
      <c r="E750" s="65" t="s">
        <v>64</v>
      </c>
      <c r="F750" s="65" t="s">
        <v>65</v>
      </c>
      <c r="G750" s="65" t="str">
        <f>_xlfn.XLOOKUP(TJUL22[[#This Row],[CODIGO]],Tabla5[codigo],Tabla5[Lugar Funciones])</f>
        <v>CENTRO DE LA CULTURA DE SANTIAGO</v>
      </c>
      <c r="H750" s="65" t="str">
        <f>_xlfn.XLOOKUP(TJUL22[[#This Row],[CODIGO]],Tabla5[codigo],Tabla5[SEGÚN JULIO],_xlfn.XLOOKUP(TJUL22[[#This Row],[cargo]],Tabla19[CARGO],Tabla19[CATEGORIA]))</f>
        <v>FIJO</v>
      </c>
      <c r="I750" s="43">
        <v>10000</v>
      </c>
      <c r="J750" s="46">
        <v>0</v>
      </c>
      <c r="K750" s="43">
        <v>304</v>
      </c>
      <c r="L750" s="43">
        <v>287</v>
      </c>
      <c r="M750" s="43">
        <v>575</v>
      </c>
      <c r="N750" s="43">
        <v>8834</v>
      </c>
      <c r="O750" s="65" t="str">
        <f>LEFT(_xlfn.XLOOKUP(TJUL22[[#This Row],[CODIGO]],Tabla5[codigo],Tabla5[Genero]),1)</f>
        <v>M</v>
      </c>
      <c r="P750" s="15" t="str">
        <f>_xlfn.XLOOKUP(TJUL22[[#This Row],[nomdepto]],tdepto[DEPTO],tdepto[CODLUG])</f>
        <v>01.83.02.00.03</v>
      </c>
    </row>
    <row r="751" spans="1:16" hidden="1">
      <c r="A751" s="65" t="s">
        <v>3417</v>
      </c>
      <c r="B751" s="65" t="str">
        <f t="shared" si="11"/>
        <v>2.1.1.1.0103102990110</v>
      </c>
      <c r="C751" s="65" t="s">
        <v>3368</v>
      </c>
      <c r="D751" s="65" t="s">
        <v>1621</v>
      </c>
      <c r="E751" s="65" t="s">
        <v>67</v>
      </c>
      <c r="F751" s="65" t="s">
        <v>8</v>
      </c>
      <c r="G751" s="65" t="str">
        <f>_xlfn.XLOOKUP(TJUL22[[#This Row],[CODIGO]],Tabla5[codigo],Tabla5[Lugar Funciones])</f>
        <v>CENTRO DE LA CULTURA DE SANTIAGO</v>
      </c>
      <c r="H751" s="65" t="str">
        <f>_xlfn.XLOOKUP(TJUL22[[#This Row],[CODIGO]],Tabla5[codigo],Tabla5[SEGÚN JULIO],_xlfn.XLOOKUP(TJUL22[[#This Row],[cargo]],Tabla19[CARGO],Tabla19[CATEGORIA]))</f>
        <v>CARRERA ADMINISTRATIVA</v>
      </c>
      <c r="I751" s="43">
        <v>10000</v>
      </c>
      <c r="J751" s="46">
        <v>0</v>
      </c>
      <c r="K751" s="43">
        <v>304</v>
      </c>
      <c r="L751" s="43">
        <v>287</v>
      </c>
      <c r="M751" s="43">
        <v>1725.12</v>
      </c>
      <c r="N751" s="43">
        <v>7683.88</v>
      </c>
      <c r="O751" s="65" t="str">
        <f>LEFT(_xlfn.XLOOKUP(TJUL22[[#This Row],[CODIGO]],Tabla5[codigo],Tabla5[Genero]),1)</f>
        <v>F</v>
      </c>
      <c r="P751" s="15" t="str">
        <f>_xlfn.XLOOKUP(TJUL22[[#This Row],[nomdepto]],tdepto[DEPTO],tdepto[CODLUG])</f>
        <v>01.83.02.00.03</v>
      </c>
    </row>
    <row r="752" spans="1:16" hidden="1">
      <c r="A752" s="65" t="s">
        <v>3417</v>
      </c>
      <c r="B752" s="65" t="str">
        <f t="shared" si="11"/>
        <v>2.1.1.1.0103100221021</v>
      </c>
      <c r="C752" s="65" t="s">
        <v>3368</v>
      </c>
      <c r="D752" s="65" t="s">
        <v>1624</v>
      </c>
      <c r="E752" s="65" t="s">
        <v>70</v>
      </c>
      <c r="F752" s="65" t="s">
        <v>71</v>
      </c>
      <c r="G752" s="65" t="str">
        <f>_xlfn.XLOOKUP(TJUL22[[#This Row],[CODIGO]],Tabla5[codigo],Tabla5[Lugar Funciones])</f>
        <v>CENTRO DE LA CULTURA DE SANTIAGO</v>
      </c>
      <c r="H752" s="65" t="str">
        <f>_xlfn.XLOOKUP(TJUL22[[#This Row],[CODIGO]],Tabla5[codigo],Tabla5[SEGÚN JULIO],_xlfn.XLOOKUP(TJUL22[[#This Row],[cargo]],Tabla19[CARGO],Tabla19[CATEGORIA]))</f>
        <v>CARRERA ADMINISTRATIVA</v>
      </c>
      <c r="I752" s="43">
        <v>10000</v>
      </c>
      <c r="J752" s="46">
        <v>0</v>
      </c>
      <c r="K752" s="43">
        <v>304</v>
      </c>
      <c r="L752" s="43">
        <v>287</v>
      </c>
      <c r="M752" s="43">
        <v>75</v>
      </c>
      <c r="N752" s="43">
        <v>9334</v>
      </c>
      <c r="O752" s="65" t="str">
        <f>LEFT(_xlfn.XLOOKUP(TJUL22[[#This Row],[CODIGO]],Tabla5[codigo],Tabla5[Genero]),1)</f>
        <v>F</v>
      </c>
      <c r="P752" s="15" t="str">
        <f>_xlfn.XLOOKUP(TJUL22[[#This Row],[nomdepto]],tdepto[DEPTO],tdepto[CODLUG])</f>
        <v>01.83.02.00.03</v>
      </c>
    </row>
    <row r="753" spans="1:16" hidden="1">
      <c r="A753" s="65" t="s">
        <v>3417</v>
      </c>
      <c r="B753" s="65" t="str">
        <f t="shared" si="11"/>
        <v>2.1.1.1.0103101179251</v>
      </c>
      <c r="C753" s="65" t="s">
        <v>3368</v>
      </c>
      <c r="D753" s="65" t="s">
        <v>2929</v>
      </c>
      <c r="E753" s="65" t="s">
        <v>72</v>
      </c>
      <c r="F753" s="65" t="s">
        <v>52</v>
      </c>
      <c r="G753" s="65" t="str">
        <f>_xlfn.XLOOKUP(TJUL22[[#This Row],[CODIGO]],Tabla5[codigo],Tabla5[Lugar Funciones])</f>
        <v>CENTRO DE LA CULTURA DE SANTIAGO</v>
      </c>
      <c r="H753" s="65" t="str">
        <f>_xlfn.XLOOKUP(TJUL22[[#This Row],[CODIGO]],Tabla5[codigo],Tabla5[SEGÚN JULIO],_xlfn.XLOOKUP(TJUL22[[#This Row],[cargo]],Tabla19[CARGO],Tabla19[CATEGORIA]))</f>
        <v>FIJO</v>
      </c>
      <c r="I753" s="43">
        <v>10000</v>
      </c>
      <c r="J753" s="46">
        <v>0</v>
      </c>
      <c r="K753" s="43">
        <v>304</v>
      </c>
      <c r="L753" s="43">
        <v>287</v>
      </c>
      <c r="M753" s="43">
        <v>2325.12</v>
      </c>
      <c r="N753" s="43">
        <v>7083.88</v>
      </c>
      <c r="O753" s="65" t="str">
        <f>LEFT(_xlfn.XLOOKUP(TJUL22[[#This Row],[CODIGO]],Tabla5[codigo],Tabla5[Genero]),1)</f>
        <v>M</v>
      </c>
      <c r="P753" s="15" t="str">
        <f>_xlfn.XLOOKUP(TJUL22[[#This Row],[nomdepto]],tdepto[DEPTO],tdepto[CODLUG])</f>
        <v>01.83.02.00.03</v>
      </c>
    </row>
    <row r="754" spans="1:16" hidden="1">
      <c r="A754" s="65" t="s">
        <v>3417</v>
      </c>
      <c r="B754" s="65" t="str">
        <f t="shared" si="11"/>
        <v>2.1.1.1.0140227063241</v>
      </c>
      <c r="C754" s="65" t="s">
        <v>3368</v>
      </c>
      <c r="D754" s="65" t="s">
        <v>2939</v>
      </c>
      <c r="E754" s="65" t="s">
        <v>1238</v>
      </c>
      <c r="F754" s="65" t="s">
        <v>62</v>
      </c>
      <c r="G754" s="65" t="str">
        <f>_xlfn.XLOOKUP(TJUL22[[#This Row],[CODIGO]],Tabla5[codigo],Tabla5[Lugar Funciones])</f>
        <v>CENTRO DE LA CULTURA DE SANTIAGO</v>
      </c>
      <c r="H754" s="65" t="str">
        <f>_xlfn.XLOOKUP(TJUL22[[#This Row],[CODIGO]],Tabla5[codigo],Tabla5[SEGÚN JULIO],_xlfn.XLOOKUP(TJUL22[[#This Row],[cargo]],Tabla19[CARGO],Tabla19[CATEGORIA]))</f>
        <v>FIJO</v>
      </c>
      <c r="I754" s="43">
        <v>10000</v>
      </c>
      <c r="J754" s="46">
        <v>0</v>
      </c>
      <c r="K754" s="43">
        <v>304</v>
      </c>
      <c r="L754" s="43">
        <v>287</v>
      </c>
      <c r="M754" s="43">
        <v>25</v>
      </c>
      <c r="N754" s="43">
        <v>9384</v>
      </c>
      <c r="O754" s="65" t="str">
        <f>LEFT(_xlfn.XLOOKUP(TJUL22[[#This Row],[CODIGO]],Tabla5[codigo],Tabla5[Genero]),1)</f>
        <v>F</v>
      </c>
      <c r="P754" s="15" t="str">
        <f>_xlfn.XLOOKUP(TJUL22[[#This Row],[nomdepto]],tdepto[DEPTO],tdepto[CODLUG])</f>
        <v>01.83.02.00.03</v>
      </c>
    </row>
    <row r="755" spans="1:16" hidden="1">
      <c r="A755" s="65" t="s">
        <v>3417</v>
      </c>
      <c r="B755" s="65" t="str">
        <f t="shared" si="11"/>
        <v>2.1.1.1.0103103268680</v>
      </c>
      <c r="C755" s="65" t="s">
        <v>3368</v>
      </c>
      <c r="D755" s="65" t="s">
        <v>2955</v>
      </c>
      <c r="E755" s="65" t="s">
        <v>2125</v>
      </c>
      <c r="F755" s="65" t="s">
        <v>8</v>
      </c>
      <c r="G755" s="65" t="str">
        <f>_xlfn.XLOOKUP(TJUL22[[#This Row],[CODIGO]],Tabla5[codigo],Tabla5[Lugar Funciones])</f>
        <v>CENTRO DE LA CULTURA DE SANTIAGO</v>
      </c>
      <c r="H755" s="65" t="str">
        <f>_xlfn.XLOOKUP(TJUL22[[#This Row],[CODIGO]],Tabla5[codigo],Tabla5[SEGÚN JULIO],_xlfn.XLOOKUP(TJUL22[[#This Row],[cargo]],Tabla19[CARGO],Tabla19[CATEGORIA]))</f>
        <v>ESTATUTO SIMPLIFICADO</v>
      </c>
      <c r="I755" s="43">
        <v>10000</v>
      </c>
      <c r="J755" s="46">
        <v>0</v>
      </c>
      <c r="K755" s="43">
        <v>304</v>
      </c>
      <c r="L755" s="43">
        <v>287</v>
      </c>
      <c r="M755" s="43">
        <v>25</v>
      </c>
      <c r="N755" s="43">
        <v>9384</v>
      </c>
      <c r="O755" s="65" t="str">
        <f>LEFT(_xlfn.XLOOKUP(TJUL22[[#This Row],[CODIGO]],Tabla5[codigo],Tabla5[Genero]),1)</f>
        <v>F</v>
      </c>
      <c r="P755" s="15" t="str">
        <f>_xlfn.XLOOKUP(TJUL22[[#This Row],[nomdepto]],tdepto[DEPTO],tdepto[CODLUG])</f>
        <v>01.83.02.00.03</v>
      </c>
    </row>
    <row r="756" spans="1:16" hidden="1">
      <c r="A756" s="65" t="s">
        <v>3417</v>
      </c>
      <c r="B756" s="65" t="str">
        <f t="shared" si="11"/>
        <v>2.1.1.1.0103101025819</v>
      </c>
      <c r="C756" s="65" t="s">
        <v>3368</v>
      </c>
      <c r="D756" s="65" t="s">
        <v>2959</v>
      </c>
      <c r="E756" s="65" t="s">
        <v>73</v>
      </c>
      <c r="F756" s="65" t="s">
        <v>74</v>
      </c>
      <c r="G756" s="65" t="str">
        <f>_xlfn.XLOOKUP(TJUL22[[#This Row],[CODIGO]],Tabla5[codigo],Tabla5[Lugar Funciones])</f>
        <v>CENTRO DE LA CULTURA DE SANTIAGO</v>
      </c>
      <c r="H756" s="65" t="str">
        <f>_xlfn.XLOOKUP(TJUL22[[#This Row],[CODIGO]],Tabla5[codigo],Tabla5[SEGÚN JULIO],_xlfn.XLOOKUP(TJUL22[[#This Row],[cargo]],Tabla19[CARGO],Tabla19[CATEGORIA]))</f>
        <v>FIJO</v>
      </c>
      <c r="I756" s="43">
        <v>10000</v>
      </c>
      <c r="J756" s="44">
        <v>0</v>
      </c>
      <c r="K756" s="43">
        <v>304</v>
      </c>
      <c r="L756" s="43">
        <v>287</v>
      </c>
      <c r="M756" s="43">
        <v>75</v>
      </c>
      <c r="N756" s="43">
        <v>9334</v>
      </c>
      <c r="O756" s="65" t="str">
        <f>LEFT(_xlfn.XLOOKUP(TJUL22[[#This Row],[CODIGO]],Tabla5[codigo],Tabla5[Genero]),1)</f>
        <v>F</v>
      </c>
      <c r="P756" s="15" t="str">
        <f>_xlfn.XLOOKUP(TJUL22[[#This Row],[nomdepto]],tdepto[DEPTO],tdepto[CODLUG])</f>
        <v>01.83.02.00.03</v>
      </c>
    </row>
    <row r="757" spans="1:16" hidden="1">
      <c r="A757" s="65" t="s">
        <v>3417</v>
      </c>
      <c r="B757" s="65" t="str">
        <f t="shared" si="11"/>
        <v>2.1.1.1.0100102831237</v>
      </c>
      <c r="C757" s="65" t="s">
        <v>3368</v>
      </c>
      <c r="D757" s="65" t="s">
        <v>2782</v>
      </c>
      <c r="E757" s="65" t="s">
        <v>75</v>
      </c>
      <c r="F757" s="65" t="s">
        <v>61</v>
      </c>
      <c r="G757" s="65" t="str">
        <f>_xlfn.XLOOKUP(TJUL22[[#This Row],[CODIGO]],Tabla5[codigo],Tabla5[Lugar Funciones])</f>
        <v>CENTRO DE LA CULTURA NARCISO GONZALEZ</v>
      </c>
      <c r="H757" s="65" t="str">
        <f>_xlfn.XLOOKUP(TJUL22[[#This Row],[CODIGO]],Tabla5[codigo],Tabla5[SEGÚN JULIO],_xlfn.XLOOKUP(TJUL22[[#This Row],[cargo]],Tabla19[CARGO],Tabla19[CATEGORIA]))</f>
        <v>FIJO</v>
      </c>
      <c r="I757" s="43">
        <v>115000</v>
      </c>
      <c r="J757" s="43">
        <v>15633.74</v>
      </c>
      <c r="K757" s="43">
        <v>3496</v>
      </c>
      <c r="L757" s="43">
        <v>3300.5</v>
      </c>
      <c r="M757" s="43">
        <v>1275.0000000000018</v>
      </c>
      <c r="N757" s="43">
        <v>91294.76</v>
      </c>
      <c r="O757" s="65" t="str">
        <f>LEFT(_xlfn.XLOOKUP(TJUL22[[#This Row],[CODIGO]],Tabla5[codigo],Tabla5[Genero]),1)</f>
        <v>M</v>
      </c>
      <c r="P757" s="15" t="str">
        <f>_xlfn.XLOOKUP(TJUL22[[#This Row],[nomdepto]],tdepto[DEPTO],tdepto[CODLUG])</f>
        <v>01.83.02.00.04</v>
      </c>
    </row>
    <row r="758" spans="1:16" hidden="1">
      <c r="A758" s="65" t="s">
        <v>3417</v>
      </c>
      <c r="B758" s="65" t="str">
        <f t="shared" si="11"/>
        <v>2.1.1.1.0100117101162</v>
      </c>
      <c r="C758" s="65" t="s">
        <v>3368</v>
      </c>
      <c r="D758" s="65" t="s">
        <v>2952</v>
      </c>
      <c r="E758" s="65" t="s">
        <v>1152</v>
      </c>
      <c r="F758" s="65" t="s">
        <v>127</v>
      </c>
      <c r="G758" s="65" t="str">
        <f>_xlfn.XLOOKUP(TJUL22[[#This Row],[CODIGO]],Tabla5[codigo],Tabla5[Lugar Funciones])</f>
        <v>CENTRO DE LA CULTURA NARCISO GONZALEZ</v>
      </c>
      <c r="H758" s="65" t="str">
        <f>_xlfn.XLOOKUP(TJUL22[[#This Row],[CODIGO]],Tabla5[codigo],Tabla5[SEGÚN JULIO],_xlfn.XLOOKUP(TJUL22[[#This Row],[cargo]],Tabla19[CARGO],Tabla19[CATEGORIA]))</f>
        <v>FIJO</v>
      </c>
      <c r="I758" s="43">
        <v>90000</v>
      </c>
      <c r="J758" s="45">
        <v>9753.1200000000008</v>
      </c>
      <c r="K758" s="43">
        <v>2736</v>
      </c>
      <c r="L758" s="43">
        <v>2583</v>
      </c>
      <c r="M758" s="43">
        <v>25</v>
      </c>
      <c r="N758" s="43">
        <v>74902.880000000005</v>
      </c>
      <c r="O758" s="65" t="str">
        <f>LEFT(_xlfn.XLOOKUP(TJUL22[[#This Row],[CODIGO]],Tabla5[codigo],Tabla5[Genero]),1)</f>
        <v>M</v>
      </c>
      <c r="P758" s="15" t="str">
        <f>_xlfn.XLOOKUP(TJUL22[[#This Row],[nomdepto]],tdepto[DEPTO],tdepto[CODLUG])</f>
        <v>01.83.02.00.04</v>
      </c>
    </row>
    <row r="759" spans="1:16" hidden="1">
      <c r="A759" s="65" t="s">
        <v>3417</v>
      </c>
      <c r="B759" s="65" t="str">
        <f t="shared" si="11"/>
        <v>2.1.1.1.0100113757231</v>
      </c>
      <c r="C759" s="65" t="s">
        <v>3368</v>
      </c>
      <c r="D759" s="65" t="s">
        <v>2855</v>
      </c>
      <c r="E759" s="65" t="s">
        <v>1214</v>
      </c>
      <c r="F759" s="65" t="s">
        <v>1216</v>
      </c>
      <c r="G759" s="65" t="str">
        <f>_xlfn.XLOOKUP(TJUL22[[#This Row],[CODIGO]],Tabla5[codigo],Tabla5[Lugar Funciones])</f>
        <v>CENTRO DE LA CULTURA NARCISO GONZALEZ</v>
      </c>
      <c r="H759" s="65" t="str">
        <f>_xlfn.XLOOKUP(TJUL22[[#This Row],[CODIGO]],Tabla5[codigo],Tabla5[SEGÚN JULIO],_xlfn.XLOOKUP(TJUL22[[#This Row],[cargo]],Tabla19[CARGO],Tabla19[CATEGORIA]))</f>
        <v>FIJO</v>
      </c>
      <c r="I759" s="43">
        <v>55000</v>
      </c>
      <c r="J759" s="43">
        <v>2559.6799999999998</v>
      </c>
      <c r="K759" s="43">
        <v>1672</v>
      </c>
      <c r="L759" s="43">
        <v>1578.5</v>
      </c>
      <c r="M759" s="43">
        <v>5071</v>
      </c>
      <c r="N759" s="43">
        <v>44118.82</v>
      </c>
      <c r="O759" s="65" t="str">
        <f>LEFT(_xlfn.XLOOKUP(TJUL22[[#This Row],[CODIGO]],Tabla5[codigo],Tabla5[Genero]),1)</f>
        <v>M</v>
      </c>
      <c r="P759" s="15" t="str">
        <f>_xlfn.XLOOKUP(TJUL22[[#This Row],[nomdepto]],tdepto[DEPTO],tdepto[CODLUG])</f>
        <v>01.83.02.00.04</v>
      </c>
    </row>
    <row r="760" spans="1:16" hidden="1">
      <c r="A760" s="65" t="s">
        <v>3417</v>
      </c>
      <c r="B760" s="65" t="str">
        <f t="shared" si="11"/>
        <v>2.1.1.1.0100103783510</v>
      </c>
      <c r="C760" s="65" t="s">
        <v>3368</v>
      </c>
      <c r="D760" s="65" t="s">
        <v>1628</v>
      </c>
      <c r="E760" s="65" t="s">
        <v>102</v>
      </c>
      <c r="F760" s="65" t="s">
        <v>103</v>
      </c>
      <c r="G760" s="65" t="str">
        <f>_xlfn.XLOOKUP(TJUL22[[#This Row],[CODIGO]],Tabla5[codigo],Tabla5[Lugar Funciones])</f>
        <v>CENTRO DE LA CULTURA NARCISO GONZALEZ</v>
      </c>
      <c r="H760" s="65" t="str">
        <f>_xlfn.XLOOKUP(TJUL22[[#This Row],[CODIGO]],Tabla5[codigo],Tabla5[SEGÚN JULIO],_xlfn.XLOOKUP(TJUL22[[#This Row],[cargo]],Tabla19[CARGO],Tabla19[CATEGORIA]))</f>
        <v>CARRERA ADMINISTRATIVA</v>
      </c>
      <c r="I760" s="43">
        <v>50000</v>
      </c>
      <c r="J760" s="45">
        <v>1651.48</v>
      </c>
      <c r="K760" s="43">
        <v>1520</v>
      </c>
      <c r="L760" s="43">
        <v>1435</v>
      </c>
      <c r="M760" s="43">
        <v>18660.28</v>
      </c>
      <c r="N760" s="43">
        <v>26733.24</v>
      </c>
      <c r="O760" s="65" t="str">
        <f>LEFT(_xlfn.XLOOKUP(TJUL22[[#This Row],[CODIGO]],Tabla5[codigo],Tabla5[Genero]),1)</f>
        <v>F</v>
      </c>
      <c r="P760" s="15" t="str">
        <f>_xlfn.XLOOKUP(TJUL22[[#This Row],[nomdepto]],tdepto[DEPTO],tdepto[CODLUG])</f>
        <v>01.83.02.00.04</v>
      </c>
    </row>
    <row r="761" spans="1:16" hidden="1">
      <c r="A761" s="65" t="s">
        <v>3417</v>
      </c>
      <c r="B761" s="65" t="str">
        <f t="shared" si="11"/>
        <v>2.1.1.1.0100114454952</v>
      </c>
      <c r="C761" s="65" t="s">
        <v>3368</v>
      </c>
      <c r="D761" s="65" t="s">
        <v>2836</v>
      </c>
      <c r="E761" s="65" t="s">
        <v>84</v>
      </c>
      <c r="F761" s="65" t="s">
        <v>85</v>
      </c>
      <c r="G761" s="65" t="str">
        <f>_xlfn.XLOOKUP(TJUL22[[#This Row],[CODIGO]],Tabla5[codigo],Tabla5[Lugar Funciones])</f>
        <v>CENTRO DE LA CULTURA NARCISO GONZALEZ</v>
      </c>
      <c r="H761" s="65" t="str">
        <f>_xlfn.XLOOKUP(TJUL22[[#This Row],[CODIGO]],Tabla5[codigo],Tabla5[SEGÚN JULIO],_xlfn.XLOOKUP(TJUL22[[#This Row],[cargo]],Tabla19[CARGO],Tabla19[CATEGORIA]))</f>
        <v>FIJO</v>
      </c>
      <c r="I761" s="43">
        <v>45000</v>
      </c>
      <c r="J761" s="45">
        <v>743.29</v>
      </c>
      <c r="K761" s="43">
        <v>1368</v>
      </c>
      <c r="L761" s="43">
        <v>1291.5</v>
      </c>
      <c r="M761" s="43">
        <v>10370.560000000001</v>
      </c>
      <c r="N761" s="43">
        <v>31226.65</v>
      </c>
      <c r="O761" s="65" t="str">
        <f>LEFT(_xlfn.XLOOKUP(TJUL22[[#This Row],[CODIGO]],Tabla5[codigo],Tabla5[Genero]),1)</f>
        <v>F</v>
      </c>
      <c r="P761" s="15" t="str">
        <f>_xlfn.XLOOKUP(TJUL22[[#This Row],[nomdepto]],tdepto[DEPTO],tdepto[CODLUG])</f>
        <v>01.83.02.00.04</v>
      </c>
    </row>
    <row r="762" spans="1:16" hidden="1">
      <c r="A762" s="65" t="s">
        <v>3417</v>
      </c>
      <c r="B762" s="65" t="str">
        <f t="shared" si="11"/>
        <v>2.1.1.1.0100102513918</v>
      </c>
      <c r="C762" s="65" t="s">
        <v>3368</v>
      </c>
      <c r="D762" s="65" t="s">
        <v>2943</v>
      </c>
      <c r="E762" s="65" t="s">
        <v>1237</v>
      </c>
      <c r="F762" s="65" t="s">
        <v>457</v>
      </c>
      <c r="G762" s="65" t="str">
        <f>_xlfn.XLOOKUP(TJUL22[[#This Row],[CODIGO]],Tabla5[codigo],Tabla5[Lugar Funciones])</f>
        <v>CENTRO DE LA CULTURA NARCISO GONZALEZ</v>
      </c>
      <c r="H762" s="65" t="str">
        <f>_xlfn.XLOOKUP(TJUL22[[#This Row],[CODIGO]],Tabla5[codigo],Tabla5[SEGÚN JULIO],_xlfn.XLOOKUP(TJUL22[[#This Row],[cargo]],Tabla19[CARGO],Tabla19[CATEGORIA]))</f>
        <v>FIJO</v>
      </c>
      <c r="I762" s="43">
        <v>40000</v>
      </c>
      <c r="J762" s="45">
        <v>442.65</v>
      </c>
      <c r="K762" s="43">
        <v>1216</v>
      </c>
      <c r="L762" s="43">
        <v>1148</v>
      </c>
      <c r="M762" s="43">
        <v>10483.550000000001</v>
      </c>
      <c r="N762" s="43">
        <v>26709.8</v>
      </c>
      <c r="O762" s="65" t="str">
        <f>LEFT(_xlfn.XLOOKUP(TJUL22[[#This Row],[CODIGO]],Tabla5[codigo],Tabla5[Genero]),1)</f>
        <v>M</v>
      </c>
      <c r="P762" s="15" t="str">
        <f>_xlfn.XLOOKUP(TJUL22[[#This Row],[nomdepto]],tdepto[DEPTO],tdepto[CODLUG])</f>
        <v>01.83.02.00.04</v>
      </c>
    </row>
    <row r="763" spans="1:16" hidden="1">
      <c r="A763" s="65" t="s">
        <v>3417</v>
      </c>
      <c r="B763" s="65" t="str">
        <f t="shared" si="11"/>
        <v>2.1.1.1.0100114354285</v>
      </c>
      <c r="C763" s="65" t="s">
        <v>3368</v>
      </c>
      <c r="D763" s="65" t="s">
        <v>2795</v>
      </c>
      <c r="E763" s="65" t="s">
        <v>77</v>
      </c>
      <c r="F763" s="65" t="s">
        <v>22</v>
      </c>
      <c r="G763" s="65" t="str">
        <f>_xlfn.XLOOKUP(TJUL22[[#This Row],[CODIGO]],Tabla5[codigo],Tabla5[Lugar Funciones])</f>
        <v>CENTRO DE LA CULTURA NARCISO GONZALEZ</v>
      </c>
      <c r="H763" s="65" t="str">
        <f>_xlfn.XLOOKUP(TJUL22[[#This Row],[CODIGO]],Tabla5[codigo],Tabla5[SEGÚN JULIO],_xlfn.XLOOKUP(TJUL22[[#This Row],[cargo]],Tabla19[CARGO],Tabla19[CATEGORIA]))</f>
        <v>ESTATUTO SIMPLIFICADO</v>
      </c>
      <c r="I763" s="43">
        <v>31500</v>
      </c>
      <c r="J763" s="44">
        <v>0</v>
      </c>
      <c r="K763" s="43">
        <v>957.6</v>
      </c>
      <c r="L763" s="43">
        <v>904.05</v>
      </c>
      <c r="M763" s="43">
        <v>18454.210000000003</v>
      </c>
      <c r="N763" s="43">
        <v>11184.14</v>
      </c>
      <c r="O763" s="65" t="str">
        <f>LEFT(_xlfn.XLOOKUP(TJUL22[[#This Row],[CODIGO]],Tabla5[codigo],Tabla5[Genero]),1)</f>
        <v>M</v>
      </c>
      <c r="P763" s="15" t="str">
        <f>_xlfn.XLOOKUP(TJUL22[[#This Row],[nomdepto]],tdepto[DEPTO],tdepto[CODLUG])</f>
        <v>01.83.02.00.04</v>
      </c>
    </row>
    <row r="764" spans="1:16" hidden="1">
      <c r="A764" s="65" t="s">
        <v>3417</v>
      </c>
      <c r="B764" s="65" t="str">
        <f t="shared" si="11"/>
        <v>2.1.1.1.0100101794337</v>
      </c>
      <c r="C764" s="65" t="s">
        <v>3368</v>
      </c>
      <c r="D764" s="65" t="s">
        <v>2879</v>
      </c>
      <c r="E764" s="65" t="s">
        <v>2160</v>
      </c>
      <c r="F764" s="65" t="s">
        <v>457</v>
      </c>
      <c r="G764" s="65" t="str">
        <f>_xlfn.XLOOKUP(TJUL22[[#This Row],[CODIGO]],Tabla5[codigo],Tabla5[Lugar Funciones])</f>
        <v>CENTRO DE LA CULTURA NARCISO GONZALEZ</v>
      </c>
      <c r="H764" s="65" t="str">
        <f>_xlfn.XLOOKUP(TJUL22[[#This Row],[CODIGO]],Tabla5[codigo],Tabla5[SEGÚN JULIO],_xlfn.XLOOKUP(TJUL22[[#This Row],[cargo]],Tabla19[CARGO],Tabla19[CATEGORIA]))</f>
        <v>FIJO</v>
      </c>
      <c r="I764" s="43">
        <v>30000</v>
      </c>
      <c r="J764" s="46">
        <v>0</v>
      </c>
      <c r="K764" s="43">
        <v>912</v>
      </c>
      <c r="L764" s="43">
        <v>861</v>
      </c>
      <c r="M764" s="43">
        <v>25</v>
      </c>
      <c r="N764" s="43">
        <v>28202</v>
      </c>
      <c r="O764" s="65" t="str">
        <f>LEFT(_xlfn.XLOOKUP(TJUL22[[#This Row],[CODIGO]],Tabla5[codigo],Tabla5[Genero]),1)</f>
        <v>M</v>
      </c>
      <c r="P764" s="15" t="str">
        <f>_xlfn.XLOOKUP(TJUL22[[#This Row],[nomdepto]],tdepto[DEPTO],tdepto[CODLUG])</f>
        <v>01.83.02.00.04</v>
      </c>
    </row>
    <row r="765" spans="1:16" hidden="1">
      <c r="A765" s="65" t="s">
        <v>3417</v>
      </c>
      <c r="B765" s="65" t="str">
        <f t="shared" si="11"/>
        <v>2.1.1.1.0100103394441</v>
      </c>
      <c r="C765" s="65" t="s">
        <v>3368</v>
      </c>
      <c r="D765" s="65" t="s">
        <v>1589</v>
      </c>
      <c r="E765" s="65" t="s">
        <v>81</v>
      </c>
      <c r="F765" s="65" t="s">
        <v>82</v>
      </c>
      <c r="G765" s="65" t="str">
        <f>_xlfn.XLOOKUP(TJUL22[[#This Row],[CODIGO]],Tabla5[codigo],Tabla5[Lugar Funciones])</f>
        <v>CENTRO DE LA CULTURA NARCISO GONZALEZ</v>
      </c>
      <c r="H765" s="65" t="str">
        <f>_xlfn.XLOOKUP(TJUL22[[#This Row],[CODIGO]],Tabla5[codigo],Tabla5[SEGÚN JULIO],_xlfn.XLOOKUP(TJUL22[[#This Row],[cargo]],Tabla19[CARGO],Tabla19[CATEGORIA]))</f>
        <v>CARRERA ADMINISTRATIVA</v>
      </c>
      <c r="I765" s="43">
        <v>26617.88</v>
      </c>
      <c r="J765" s="46">
        <v>0</v>
      </c>
      <c r="K765" s="43">
        <v>809.18</v>
      </c>
      <c r="L765" s="43">
        <v>763.93</v>
      </c>
      <c r="M765" s="43">
        <v>1642.0200000000004</v>
      </c>
      <c r="N765" s="43">
        <v>23402.75</v>
      </c>
      <c r="O765" s="65" t="str">
        <f>LEFT(_xlfn.XLOOKUP(TJUL22[[#This Row],[CODIGO]],Tabla5[codigo],Tabla5[Genero]),1)</f>
        <v>F</v>
      </c>
      <c r="P765" s="15" t="str">
        <f>_xlfn.XLOOKUP(TJUL22[[#This Row],[nomdepto]],tdepto[DEPTO],tdepto[CODLUG])</f>
        <v>01.83.02.00.04</v>
      </c>
    </row>
    <row r="766" spans="1:16" hidden="1">
      <c r="A766" s="65" t="s">
        <v>3417</v>
      </c>
      <c r="B766" s="65" t="str">
        <f t="shared" si="11"/>
        <v>2.1.1.1.0100103601977</v>
      </c>
      <c r="C766" s="65" t="s">
        <v>3368</v>
      </c>
      <c r="D766" s="65" t="s">
        <v>1603</v>
      </c>
      <c r="E766" s="65" t="s">
        <v>88</v>
      </c>
      <c r="F766" s="65" t="s">
        <v>89</v>
      </c>
      <c r="G766" s="65" t="str">
        <f>_xlfn.XLOOKUP(TJUL22[[#This Row],[CODIGO]],Tabla5[codigo],Tabla5[Lugar Funciones])</f>
        <v>CENTRO DE LA CULTURA NARCISO GONZALEZ</v>
      </c>
      <c r="H766" s="65" t="str">
        <f>_xlfn.XLOOKUP(TJUL22[[#This Row],[CODIGO]],Tabla5[codigo],Tabla5[SEGÚN JULIO],_xlfn.XLOOKUP(TJUL22[[#This Row],[cargo]],Tabla19[CARGO],Tabla19[CATEGORIA]))</f>
        <v>CARRERA ADMINISTRATIVA</v>
      </c>
      <c r="I766" s="43">
        <v>26250</v>
      </c>
      <c r="J766" s="44">
        <v>0</v>
      </c>
      <c r="K766" s="43">
        <v>798</v>
      </c>
      <c r="L766" s="43">
        <v>753.38</v>
      </c>
      <c r="M766" s="43">
        <v>20363.87</v>
      </c>
      <c r="N766" s="43">
        <v>4334.75</v>
      </c>
      <c r="O766" s="65" t="str">
        <f>LEFT(_xlfn.XLOOKUP(TJUL22[[#This Row],[CODIGO]],Tabla5[codigo],Tabla5[Genero]),1)</f>
        <v>M</v>
      </c>
      <c r="P766" s="15" t="str">
        <f>_xlfn.XLOOKUP(TJUL22[[#This Row],[nomdepto]],tdepto[DEPTO],tdepto[CODLUG])</f>
        <v>01.83.02.00.04</v>
      </c>
    </row>
    <row r="767" spans="1:16" hidden="1">
      <c r="A767" s="65" t="s">
        <v>3417</v>
      </c>
      <c r="B767" s="65" t="str">
        <f t="shared" si="11"/>
        <v>2.1.1.1.0100108543455</v>
      </c>
      <c r="C767" s="65" t="s">
        <v>3368</v>
      </c>
      <c r="D767" s="65" t="s">
        <v>1606</v>
      </c>
      <c r="E767" s="65" t="s">
        <v>90</v>
      </c>
      <c r="F767" s="65" t="s">
        <v>91</v>
      </c>
      <c r="G767" s="65" t="str">
        <f>_xlfn.XLOOKUP(TJUL22[[#This Row],[CODIGO]],Tabla5[codigo],Tabla5[Lugar Funciones])</f>
        <v>CENTRO DE LA CULTURA NARCISO GONZALEZ</v>
      </c>
      <c r="H767" s="65" t="str">
        <f>_xlfn.XLOOKUP(TJUL22[[#This Row],[CODIGO]],Tabla5[codigo],Tabla5[SEGÚN JULIO],_xlfn.XLOOKUP(TJUL22[[#This Row],[cargo]],Tabla19[CARGO],Tabla19[CATEGORIA]))</f>
        <v>CARRERA ADMINISTRATIVA</v>
      </c>
      <c r="I767" s="43">
        <v>26250</v>
      </c>
      <c r="J767" s="46">
        <v>0</v>
      </c>
      <c r="K767" s="43">
        <v>798</v>
      </c>
      <c r="L767" s="43">
        <v>753.38</v>
      </c>
      <c r="M767" s="43">
        <v>18562.789999999997</v>
      </c>
      <c r="N767" s="43">
        <v>6135.83</v>
      </c>
      <c r="O767" s="65" t="str">
        <f>LEFT(_xlfn.XLOOKUP(TJUL22[[#This Row],[CODIGO]],Tabla5[codigo],Tabla5[Genero]),1)</f>
        <v>F</v>
      </c>
      <c r="P767" s="15" t="str">
        <f>_xlfn.XLOOKUP(TJUL22[[#This Row],[nomdepto]],tdepto[DEPTO],tdepto[CODLUG])</f>
        <v>01.83.02.00.04</v>
      </c>
    </row>
    <row r="768" spans="1:16" hidden="1">
      <c r="A768" s="65" t="s">
        <v>3417</v>
      </c>
      <c r="B768" s="65" t="str">
        <f t="shared" si="11"/>
        <v>2.1.1.1.0100100110170</v>
      </c>
      <c r="C768" s="65" t="s">
        <v>3368</v>
      </c>
      <c r="D768" s="65" t="s">
        <v>2783</v>
      </c>
      <c r="E768" s="65" t="s">
        <v>1069</v>
      </c>
      <c r="F768" s="65" t="s">
        <v>113</v>
      </c>
      <c r="G768" s="65" t="str">
        <f>_xlfn.XLOOKUP(TJUL22[[#This Row],[CODIGO]],Tabla5[codigo],Tabla5[Lugar Funciones])</f>
        <v>CENTRO DE LA CULTURA NARCISO GONZALEZ</v>
      </c>
      <c r="H768" s="65" t="str">
        <f>_xlfn.XLOOKUP(TJUL22[[#This Row],[CODIGO]],Tabla5[codigo],Tabla5[SEGÚN JULIO],_xlfn.XLOOKUP(TJUL22[[#This Row],[cargo]],Tabla19[CARGO],Tabla19[CATEGORIA]))</f>
        <v>ESTATUTO SIMPLIFICADO</v>
      </c>
      <c r="I768" s="43">
        <v>25000</v>
      </c>
      <c r="J768" s="44">
        <v>0</v>
      </c>
      <c r="K768" s="43">
        <v>760</v>
      </c>
      <c r="L768" s="43">
        <v>717.5</v>
      </c>
      <c r="M768" s="43">
        <v>25</v>
      </c>
      <c r="N768" s="43">
        <v>23497.5</v>
      </c>
      <c r="O768" s="65" t="str">
        <f>LEFT(_xlfn.XLOOKUP(TJUL22[[#This Row],[CODIGO]],Tabla5[codigo],Tabla5[Genero]),1)</f>
        <v>F</v>
      </c>
      <c r="P768" s="15" t="str">
        <f>_xlfn.XLOOKUP(TJUL22[[#This Row],[nomdepto]],tdepto[DEPTO],tdepto[CODLUG])</f>
        <v>01.83.02.00.04</v>
      </c>
    </row>
    <row r="769" spans="1:16" hidden="1">
      <c r="A769" s="65" t="s">
        <v>3417</v>
      </c>
      <c r="B769" s="65" t="str">
        <f t="shared" si="11"/>
        <v>2.1.1.1.0100117774141</v>
      </c>
      <c r="C769" s="65" t="s">
        <v>3368</v>
      </c>
      <c r="D769" s="65" t="s">
        <v>2878</v>
      </c>
      <c r="E769" s="65" t="s">
        <v>2159</v>
      </c>
      <c r="F769" s="65" t="s">
        <v>497</v>
      </c>
      <c r="G769" s="65" t="str">
        <f>_xlfn.XLOOKUP(TJUL22[[#This Row],[CODIGO]],Tabla5[codigo],Tabla5[Lugar Funciones])</f>
        <v>CENTRO DE LA CULTURA NARCISO GONZALEZ</v>
      </c>
      <c r="H769" s="65" t="str">
        <f>_xlfn.XLOOKUP(TJUL22[[#This Row],[CODIGO]],Tabla5[codigo],Tabla5[SEGÚN JULIO],_xlfn.XLOOKUP(TJUL22[[#This Row],[cargo]],Tabla19[CARGO],Tabla19[CATEGORIA]))</f>
        <v>ESTATUTO SIMPLIFICADO</v>
      </c>
      <c r="I769" s="43">
        <v>24000</v>
      </c>
      <c r="J769" s="46">
        <v>0</v>
      </c>
      <c r="K769" s="43">
        <v>729.6</v>
      </c>
      <c r="L769" s="43">
        <v>688.8</v>
      </c>
      <c r="M769" s="43">
        <v>25.000000000000114</v>
      </c>
      <c r="N769" s="43">
        <v>22556.6</v>
      </c>
      <c r="O769" s="65" t="str">
        <f>LEFT(_xlfn.XLOOKUP(TJUL22[[#This Row],[CODIGO]],Tabla5[codigo],Tabla5[Genero]),1)</f>
        <v>M</v>
      </c>
      <c r="P769" s="15" t="str">
        <f>_xlfn.XLOOKUP(TJUL22[[#This Row],[nomdepto]],tdepto[DEPTO],tdepto[CODLUG])</f>
        <v>01.83.02.00.04</v>
      </c>
    </row>
    <row r="770" spans="1:16" hidden="1">
      <c r="A770" s="65" t="s">
        <v>3417</v>
      </c>
      <c r="B770" s="65" t="str">
        <f t="shared" si="11"/>
        <v>2.1.1.1.0100117733790</v>
      </c>
      <c r="C770" s="65" t="s">
        <v>3368</v>
      </c>
      <c r="D770" s="65" t="s">
        <v>2773</v>
      </c>
      <c r="E770" s="65" t="s">
        <v>1247</v>
      </c>
      <c r="F770" s="65" t="s">
        <v>42</v>
      </c>
      <c r="G770" s="65" t="str">
        <f>_xlfn.XLOOKUP(TJUL22[[#This Row],[CODIGO]],Tabla5[codigo],Tabla5[Lugar Funciones])</f>
        <v>CENTRO DE LA CULTURA NARCISO GONZALEZ</v>
      </c>
      <c r="H770" s="65" t="str">
        <f>_xlfn.XLOOKUP(TJUL22[[#This Row],[CODIGO]],Tabla5[codigo],Tabla5[SEGÚN JULIO],_xlfn.XLOOKUP(TJUL22[[#This Row],[cargo]],Tabla19[CARGO],Tabla19[CATEGORIA]))</f>
        <v>ESTATUTO SIMPLIFICADO</v>
      </c>
      <c r="I770" s="43">
        <v>22000</v>
      </c>
      <c r="J770" s="46">
        <v>0</v>
      </c>
      <c r="K770" s="43">
        <v>668.8</v>
      </c>
      <c r="L770" s="43">
        <v>631.4</v>
      </c>
      <c r="M770" s="43">
        <v>2571</v>
      </c>
      <c r="N770" s="43">
        <v>18128.8</v>
      </c>
      <c r="O770" s="65" t="str">
        <f>LEFT(_xlfn.XLOOKUP(TJUL22[[#This Row],[CODIGO]],Tabla5[codigo],Tabla5[Genero]),1)</f>
        <v>M</v>
      </c>
      <c r="P770" s="15" t="str">
        <f>_xlfn.XLOOKUP(TJUL22[[#This Row],[nomdepto]],tdepto[DEPTO],tdepto[CODLUG])</f>
        <v>01.83.02.00.04</v>
      </c>
    </row>
    <row r="771" spans="1:16" hidden="1">
      <c r="A771" s="65" t="s">
        <v>3417</v>
      </c>
      <c r="B771" s="65" t="str">
        <f t="shared" si="11"/>
        <v>2.1.1.1.0103101881310</v>
      </c>
      <c r="C771" s="65" t="s">
        <v>3368</v>
      </c>
      <c r="D771" s="65" t="s">
        <v>2823</v>
      </c>
      <c r="E771" s="65" t="s">
        <v>1243</v>
      </c>
      <c r="F771" s="65" t="s">
        <v>30</v>
      </c>
      <c r="G771" s="65" t="str">
        <f>_xlfn.XLOOKUP(TJUL22[[#This Row],[CODIGO]],Tabla5[codigo],Tabla5[Lugar Funciones])</f>
        <v>CENTRO DE LA CULTURA NARCISO GONZALEZ</v>
      </c>
      <c r="H771" s="65" t="str">
        <f>_xlfn.XLOOKUP(TJUL22[[#This Row],[CODIGO]],Tabla5[codigo],Tabla5[SEGÚN JULIO],_xlfn.XLOOKUP(TJUL22[[#This Row],[cargo]],Tabla19[CARGO],Tabla19[CATEGORIA]))</f>
        <v>ESTATUTO SIMPLIFICADO</v>
      </c>
      <c r="I771" s="43">
        <v>22000</v>
      </c>
      <c r="J771" s="46">
        <v>0</v>
      </c>
      <c r="K771" s="43">
        <v>668.8</v>
      </c>
      <c r="L771" s="43">
        <v>631.4</v>
      </c>
      <c r="M771" s="43">
        <v>5704.75</v>
      </c>
      <c r="N771" s="43">
        <v>14995.05</v>
      </c>
      <c r="O771" s="65" t="str">
        <f>LEFT(_xlfn.XLOOKUP(TJUL22[[#This Row],[CODIGO]],Tabla5[codigo],Tabla5[Genero]),1)</f>
        <v>M</v>
      </c>
      <c r="P771" s="15" t="str">
        <f>_xlfn.XLOOKUP(TJUL22[[#This Row],[nomdepto]],tdepto[DEPTO],tdepto[CODLUG])</f>
        <v>01.83.02.00.04</v>
      </c>
    </row>
    <row r="772" spans="1:16" hidden="1">
      <c r="A772" s="65" t="s">
        <v>3417</v>
      </c>
      <c r="B772" s="65" t="str">
        <f t="shared" ref="B772:B835" si="12">C772&amp;D772</f>
        <v>2.1.1.1.0100101605459</v>
      </c>
      <c r="C772" s="65" t="s">
        <v>3368</v>
      </c>
      <c r="D772" s="65" t="s">
        <v>1611</v>
      </c>
      <c r="E772" s="65" t="s">
        <v>92</v>
      </c>
      <c r="F772" s="65" t="s">
        <v>93</v>
      </c>
      <c r="G772" s="65" t="str">
        <f>_xlfn.XLOOKUP(TJUL22[[#This Row],[CODIGO]],Tabla5[codigo],Tabla5[Lugar Funciones])</f>
        <v>CENTRO DE LA CULTURA NARCISO GONZALEZ</v>
      </c>
      <c r="H772" s="65" t="str">
        <f>_xlfn.XLOOKUP(TJUL22[[#This Row],[CODIGO]],Tabla5[codigo],Tabla5[SEGÚN JULIO],_xlfn.XLOOKUP(TJUL22[[#This Row],[cargo]],Tabla19[CARGO],Tabla19[CATEGORIA]))</f>
        <v>CARRERA ADMINISTRATIVA</v>
      </c>
      <c r="I772" s="43">
        <v>22000</v>
      </c>
      <c r="J772" s="46">
        <v>0</v>
      </c>
      <c r="K772" s="43">
        <v>668.8</v>
      </c>
      <c r="L772" s="43">
        <v>631.4</v>
      </c>
      <c r="M772" s="43">
        <v>12242.500000000002</v>
      </c>
      <c r="N772" s="43">
        <v>8457.2999999999993</v>
      </c>
      <c r="O772" s="65" t="str">
        <f>LEFT(_xlfn.XLOOKUP(TJUL22[[#This Row],[CODIGO]],Tabla5[codigo],Tabla5[Genero]),1)</f>
        <v>M</v>
      </c>
      <c r="P772" s="15" t="str">
        <f>_xlfn.XLOOKUP(TJUL22[[#This Row],[nomdepto]],tdepto[DEPTO],tdepto[CODLUG])</f>
        <v>01.83.02.00.04</v>
      </c>
    </row>
    <row r="773" spans="1:16" hidden="1">
      <c r="A773" s="65" t="s">
        <v>3417</v>
      </c>
      <c r="B773" s="65" t="str">
        <f t="shared" si="12"/>
        <v>2.1.1.1.0140239817873</v>
      </c>
      <c r="C773" s="65" t="s">
        <v>3368</v>
      </c>
      <c r="D773" s="65" t="s">
        <v>2777</v>
      </c>
      <c r="E773" s="65" t="s">
        <v>2136</v>
      </c>
      <c r="F773" s="65" t="s">
        <v>8</v>
      </c>
      <c r="G773" s="65" t="str">
        <f>_xlfn.XLOOKUP(TJUL22[[#This Row],[CODIGO]],Tabla5[codigo],Tabla5[Lugar Funciones])</f>
        <v>CENTRO DE LA CULTURA NARCISO GONZALEZ</v>
      </c>
      <c r="H773" s="65" t="str">
        <f>_xlfn.XLOOKUP(TJUL22[[#This Row],[CODIGO]],Tabla5[codigo],Tabla5[SEGÚN JULIO],_xlfn.XLOOKUP(TJUL22[[#This Row],[cargo]],Tabla19[CARGO],Tabla19[CATEGORIA]))</f>
        <v>ESTATUTO SIMPLIFICADO</v>
      </c>
      <c r="I773" s="43">
        <v>20000</v>
      </c>
      <c r="J773" s="46">
        <v>0</v>
      </c>
      <c r="K773" s="43">
        <v>608</v>
      </c>
      <c r="L773" s="43">
        <v>574</v>
      </c>
      <c r="M773" s="43">
        <v>25</v>
      </c>
      <c r="N773" s="43">
        <v>18793</v>
      </c>
      <c r="O773" s="65" t="str">
        <f>LEFT(_xlfn.XLOOKUP(TJUL22[[#This Row],[CODIGO]],Tabla5[codigo],Tabla5[Genero]),1)</f>
        <v>F</v>
      </c>
      <c r="P773" s="15" t="str">
        <f>_xlfn.XLOOKUP(TJUL22[[#This Row],[nomdepto]],tdepto[DEPTO],tdepto[CODLUG])</f>
        <v>01.83.02.00.04</v>
      </c>
    </row>
    <row r="774" spans="1:16" hidden="1">
      <c r="A774" s="65" t="s">
        <v>3417</v>
      </c>
      <c r="B774" s="65" t="str">
        <f t="shared" si="12"/>
        <v>2.1.1.1.0140222119212</v>
      </c>
      <c r="C774" s="65" t="s">
        <v>3368</v>
      </c>
      <c r="D774" s="65" t="s">
        <v>2915</v>
      </c>
      <c r="E774" s="65" t="s">
        <v>1329</v>
      </c>
      <c r="F774" s="65" t="s">
        <v>113</v>
      </c>
      <c r="G774" s="65" t="str">
        <f>_xlfn.XLOOKUP(TJUL22[[#This Row],[CODIGO]],Tabla5[codigo],Tabla5[Lugar Funciones])</f>
        <v>CENTRO DE LA CULTURA NARCISO GONZALEZ</v>
      </c>
      <c r="H774" s="65" t="str">
        <f>_xlfn.XLOOKUP(TJUL22[[#This Row],[CODIGO]],Tabla5[codigo],Tabla5[SEGÚN JULIO],_xlfn.XLOOKUP(TJUL22[[#This Row],[cargo]],Tabla19[CARGO],Tabla19[CATEGORIA]))</f>
        <v>ESTATUTO SIMPLIFICADO</v>
      </c>
      <c r="I774" s="43">
        <v>20000</v>
      </c>
      <c r="J774" s="46">
        <v>0</v>
      </c>
      <c r="K774" s="43">
        <v>608</v>
      </c>
      <c r="L774" s="43">
        <v>574</v>
      </c>
      <c r="M774" s="43">
        <v>25</v>
      </c>
      <c r="N774" s="43">
        <v>18793</v>
      </c>
      <c r="O774" s="65" t="str">
        <f>LEFT(_xlfn.XLOOKUP(TJUL22[[#This Row],[CODIGO]],Tabla5[codigo],Tabla5[Genero]),1)</f>
        <v>M</v>
      </c>
      <c r="P774" s="15" t="str">
        <f>_xlfn.XLOOKUP(TJUL22[[#This Row],[nomdepto]],tdepto[DEPTO],tdepto[CODLUG])</f>
        <v>01.83.02.00.04</v>
      </c>
    </row>
    <row r="775" spans="1:16" hidden="1">
      <c r="A775" s="65" t="s">
        <v>3417</v>
      </c>
      <c r="B775" s="65" t="str">
        <f t="shared" si="12"/>
        <v>2.1.1.1.0140224044624</v>
      </c>
      <c r="C775" s="65" t="s">
        <v>3368</v>
      </c>
      <c r="D775" s="65" t="s">
        <v>2954</v>
      </c>
      <c r="E775" s="65" t="s">
        <v>1251</v>
      </c>
      <c r="F775" s="65" t="s">
        <v>179</v>
      </c>
      <c r="G775" s="65" t="str">
        <f>_xlfn.XLOOKUP(TJUL22[[#This Row],[CODIGO]],Tabla5[codigo],Tabla5[Lugar Funciones])</f>
        <v>CENTRO DE LA CULTURA NARCISO GONZALEZ</v>
      </c>
      <c r="H775" s="65" t="str">
        <f>_xlfn.XLOOKUP(TJUL22[[#This Row],[CODIGO]],Tabla5[codigo],Tabla5[SEGÚN JULIO],_xlfn.XLOOKUP(TJUL22[[#This Row],[cargo]],Tabla19[CARGO],Tabla19[CATEGORIA]))</f>
        <v>ESTATUTO SIMPLIFICADO</v>
      </c>
      <c r="I775" s="43">
        <v>20000</v>
      </c>
      <c r="J775" s="46">
        <v>0</v>
      </c>
      <c r="K775" s="43">
        <v>608</v>
      </c>
      <c r="L775" s="43">
        <v>574</v>
      </c>
      <c r="M775" s="43">
        <v>671</v>
      </c>
      <c r="N775" s="43">
        <v>18147</v>
      </c>
      <c r="O775" s="65" t="str">
        <f>LEFT(_xlfn.XLOOKUP(TJUL22[[#This Row],[CODIGO]],Tabla5[codigo],Tabla5[Genero]),1)</f>
        <v>F</v>
      </c>
      <c r="P775" s="15" t="str">
        <f>_xlfn.XLOOKUP(TJUL22[[#This Row],[nomdepto]],tdepto[DEPTO],tdepto[CODLUG])</f>
        <v>01.83.02.00.04</v>
      </c>
    </row>
    <row r="776" spans="1:16" hidden="1">
      <c r="A776" s="65" t="s">
        <v>3417</v>
      </c>
      <c r="B776" s="65" t="str">
        <f t="shared" si="12"/>
        <v>2.1.1.1.0140229319203</v>
      </c>
      <c r="C776" s="65" t="s">
        <v>3368</v>
      </c>
      <c r="D776" s="65" t="s">
        <v>2767</v>
      </c>
      <c r="E776" s="65" t="s">
        <v>1263</v>
      </c>
      <c r="F776" s="65" t="s">
        <v>56</v>
      </c>
      <c r="G776" s="65" t="str">
        <f>_xlfn.XLOOKUP(TJUL22[[#This Row],[CODIGO]],Tabla5[codigo],Tabla5[Lugar Funciones])</f>
        <v>CENTRO DE LA CULTURA NARCISO GONZALEZ</v>
      </c>
      <c r="H776" s="65" t="str">
        <f>_xlfn.XLOOKUP(TJUL22[[#This Row],[CODIGO]],Tabla5[codigo],Tabla5[SEGÚN JULIO],_xlfn.XLOOKUP(TJUL22[[#This Row],[cargo]],Tabla19[CARGO],Tabla19[CATEGORIA]))</f>
        <v>FIJO</v>
      </c>
      <c r="I776" s="43">
        <v>16500</v>
      </c>
      <c r="J776" s="46">
        <v>0</v>
      </c>
      <c r="K776" s="43">
        <v>501.6</v>
      </c>
      <c r="L776" s="43">
        <v>473.55</v>
      </c>
      <c r="M776" s="43">
        <v>3570.9999999999995</v>
      </c>
      <c r="N776" s="43">
        <v>11953.85</v>
      </c>
      <c r="O776" s="65" t="str">
        <f>LEFT(_xlfn.XLOOKUP(TJUL22[[#This Row],[CODIGO]],Tabla5[codigo],Tabla5[Genero]),1)</f>
        <v>F</v>
      </c>
      <c r="P776" s="15" t="str">
        <f>_xlfn.XLOOKUP(TJUL22[[#This Row],[nomdepto]],tdepto[DEPTO],tdepto[CODLUG])</f>
        <v>01.83.02.00.04</v>
      </c>
    </row>
    <row r="777" spans="1:16" hidden="1">
      <c r="A777" s="65" t="s">
        <v>3417</v>
      </c>
      <c r="B777" s="65" t="str">
        <f t="shared" si="12"/>
        <v>2.1.1.1.0100102527090</v>
      </c>
      <c r="C777" s="65" t="s">
        <v>3368</v>
      </c>
      <c r="D777" s="65" t="s">
        <v>2790</v>
      </c>
      <c r="E777" s="65" t="s">
        <v>1212</v>
      </c>
      <c r="F777" s="65" t="s">
        <v>62</v>
      </c>
      <c r="G777" s="65" t="str">
        <f>_xlfn.XLOOKUP(TJUL22[[#This Row],[CODIGO]],Tabla5[codigo],Tabla5[Lugar Funciones])</f>
        <v>CENTRO DE LA CULTURA NARCISO GONZALEZ</v>
      </c>
      <c r="H777" s="65" t="str">
        <f>_xlfn.XLOOKUP(TJUL22[[#This Row],[CODIGO]],Tabla5[codigo],Tabla5[SEGÚN JULIO],_xlfn.XLOOKUP(TJUL22[[#This Row],[cargo]],Tabla19[CARGO],Tabla19[CATEGORIA]))</f>
        <v>FIJO</v>
      </c>
      <c r="I777" s="43">
        <v>16500</v>
      </c>
      <c r="J777" s="44">
        <v>0</v>
      </c>
      <c r="K777" s="43">
        <v>501.6</v>
      </c>
      <c r="L777" s="43">
        <v>473.55</v>
      </c>
      <c r="M777" s="43">
        <v>2056</v>
      </c>
      <c r="N777" s="43">
        <v>13468.85</v>
      </c>
      <c r="O777" s="65" t="str">
        <f>LEFT(_xlfn.XLOOKUP(TJUL22[[#This Row],[CODIGO]],Tabla5[codigo],Tabla5[Genero]),1)</f>
        <v>F</v>
      </c>
      <c r="P777" s="15" t="str">
        <f>_xlfn.XLOOKUP(TJUL22[[#This Row],[nomdepto]],tdepto[DEPTO],tdepto[CODLUG])</f>
        <v>01.83.02.00.04</v>
      </c>
    </row>
    <row r="778" spans="1:16" hidden="1">
      <c r="A778" s="65" t="s">
        <v>3417</v>
      </c>
      <c r="B778" s="65" t="str">
        <f t="shared" si="12"/>
        <v>2.1.1.1.0122500153824</v>
      </c>
      <c r="C778" s="65" t="s">
        <v>3368</v>
      </c>
      <c r="D778" s="65" t="s">
        <v>2825</v>
      </c>
      <c r="E778" s="65" t="s">
        <v>79</v>
      </c>
      <c r="F778" s="65" t="s">
        <v>80</v>
      </c>
      <c r="G778" s="65" t="str">
        <f>_xlfn.XLOOKUP(TJUL22[[#This Row],[CODIGO]],Tabla5[codigo],Tabla5[Lugar Funciones])</f>
        <v>CENTRO DE LA CULTURA NARCISO GONZALEZ</v>
      </c>
      <c r="H778" s="65" t="str">
        <f>_xlfn.XLOOKUP(TJUL22[[#This Row],[CODIGO]],Tabla5[codigo],Tabla5[SEGÚN JULIO],_xlfn.XLOOKUP(TJUL22[[#This Row],[cargo]],Tabla19[CARGO],Tabla19[CATEGORIA]))</f>
        <v>FIJO</v>
      </c>
      <c r="I778" s="43">
        <v>16500</v>
      </c>
      <c r="J778" s="46">
        <v>0</v>
      </c>
      <c r="K778" s="43">
        <v>501.6</v>
      </c>
      <c r="L778" s="43">
        <v>473.55</v>
      </c>
      <c r="M778" s="43">
        <v>325.00000000000011</v>
      </c>
      <c r="N778" s="43">
        <v>15199.85</v>
      </c>
      <c r="O778" s="65" t="str">
        <f>LEFT(_xlfn.XLOOKUP(TJUL22[[#This Row],[CODIGO]],Tabla5[codigo],Tabla5[Genero]),1)</f>
        <v>M</v>
      </c>
      <c r="P778" s="15" t="str">
        <f>_xlfn.XLOOKUP(TJUL22[[#This Row],[nomdepto]],tdepto[DEPTO],tdepto[CODLUG])</f>
        <v>01.83.02.00.04</v>
      </c>
    </row>
    <row r="779" spans="1:16" hidden="1">
      <c r="A779" s="65" t="s">
        <v>3417</v>
      </c>
      <c r="B779" s="65" t="str">
        <f t="shared" si="12"/>
        <v>2.1.1.1.0100103260014</v>
      </c>
      <c r="C779" s="65" t="s">
        <v>3368</v>
      </c>
      <c r="D779" s="65" t="s">
        <v>2866</v>
      </c>
      <c r="E779" s="65" t="s">
        <v>86</v>
      </c>
      <c r="F779" s="65" t="s">
        <v>87</v>
      </c>
      <c r="G779" s="65" t="str">
        <f>_xlfn.XLOOKUP(TJUL22[[#This Row],[CODIGO]],Tabla5[codigo],Tabla5[Lugar Funciones])</f>
        <v>CENTRO DE LA CULTURA NARCISO GONZALEZ</v>
      </c>
      <c r="H779" s="65" t="str">
        <f>_xlfn.XLOOKUP(TJUL22[[#This Row],[CODIGO]],Tabla5[codigo],Tabla5[SEGÚN JULIO],_xlfn.XLOOKUP(TJUL22[[#This Row],[cargo]],Tabla19[CARGO],Tabla19[CATEGORIA]))</f>
        <v>FIJO</v>
      </c>
      <c r="I779" s="43">
        <v>16500</v>
      </c>
      <c r="J779" s="46">
        <v>0</v>
      </c>
      <c r="K779" s="43">
        <v>501.6</v>
      </c>
      <c r="L779" s="43">
        <v>473.55</v>
      </c>
      <c r="M779" s="43">
        <v>1371</v>
      </c>
      <c r="N779" s="43">
        <v>14153.85</v>
      </c>
      <c r="O779" s="65" t="str">
        <f>LEFT(_xlfn.XLOOKUP(TJUL22[[#This Row],[CODIGO]],Tabla5[codigo],Tabla5[Genero]),1)</f>
        <v>M</v>
      </c>
      <c r="P779" s="15" t="str">
        <f>_xlfn.XLOOKUP(TJUL22[[#This Row],[nomdepto]],tdepto[DEPTO],tdepto[CODLUG])</f>
        <v>01.83.02.00.04</v>
      </c>
    </row>
    <row r="780" spans="1:16" hidden="1">
      <c r="A780" s="65" t="s">
        <v>3417</v>
      </c>
      <c r="B780" s="65" t="str">
        <f t="shared" si="12"/>
        <v>2.1.1.1.0100118600378</v>
      </c>
      <c r="C780" s="65" t="s">
        <v>3368</v>
      </c>
      <c r="D780" s="65" t="s">
        <v>2889</v>
      </c>
      <c r="E780" s="65" t="s">
        <v>1241</v>
      </c>
      <c r="F780" s="65" t="s">
        <v>8</v>
      </c>
      <c r="G780" s="65" t="str">
        <f>_xlfn.XLOOKUP(TJUL22[[#This Row],[CODIGO]],Tabla5[codigo],Tabla5[Lugar Funciones])</f>
        <v>CENTRO DE LA CULTURA NARCISO GONZALEZ</v>
      </c>
      <c r="H780" s="65" t="str">
        <f>_xlfn.XLOOKUP(TJUL22[[#This Row],[CODIGO]],Tabla5[codigo],Tabla5[SEGÚN JULIO],_xlfn.XLOOKUP(TJUL22[[#This Row],[cargo]],Tabla19[CARGO],Tabla19[CATEGORIA]))</f>
        <v>ESTATUTO SIMPLIFICADO</v>
      </c>
      <c r="I780" s="43">
        <v>16500</v>
      </c>
      <c r="J780" s="46">
        <v>0</v>
      </c>
      <c r="K780" s="43">
        <v>501.6</v>
      </c>
      <c r="L780" s="43">
        <v>473.55</v>
      </c>
      <c r="M780" s="43">
        <v>6278.4</v>
      </c>
      <c r="N780" s="43">
        <v>9246.4500000000007</v>
      </c>
      <c r="O780" s="65" t="str">
        <f>LEFT(_xlfn.XLOOKUP(TJUL22[[#This Row],[CODIGO]],Tabla5[codigo],Tabla5[Genero]),1)</f>
        <v>F</v>
      </c>
      <c r="P780" s="15" t="str">
        <f>_xlfn.XLOOKUP(TJUL22[[#This Row],[nomdepto]],tdepto[DEPTO],tdepto[CODLUG])</f>
        <v>01.83.02.00.04</v>
      </c>
    </row>
    <row r="781" spans="1:16" hidden="1">
      <c r="A781" s="65" t="s">
        <v>3417</v>
      </c>
      <c r="B781" s="65" t="str">
        <f t="shared" si="12"/>
        <v>2.1.1.1.0101800086025</v>
      </c>
      <c r="C781" s="65" t="s">
        <v>3368</v>
      </c>
      <c r="D781" s="65" t="s">
        <v>1616</v>
      </c>
      <c r="E781" s="65" t="s">
        <v>95</v>
      </c>
      <c r="F781" s="65" t="s">
        <v>96</v>
      </c>
      <c r="G781" s="65" t="str">
        <f>_xlfn.XLOOKUP(TJUL22[[#This Row],[CODIGO]],Tabla5[codigo],Tabla5[Lugar Funciones])</f>
        <v>CENTRO DE LA CULTURA NARCISO GONZALEZ</v>
      </c>
      <c r="H781" s="65" t="str">
        <f>_xlfn.XLOOKUP(TJUL22[[#This Row],[CODIGO]],Tabla5[codigo],Tabla5[SEGÚN JULIO],_xlfn.XLOOKUP(TJUL22[[#This Row],[cargo]],Tabla19[CARGO],Tabla19[CATEGORIA]))</f>
        <v>CARRERA ADMINISTRATIVA</v>
      </c>
      <c r="I781" s="43">
        <v>16500</v>
      </c>
      <c r="J781" s="44">
        <v>0</v>
      </c>
      <c r="K781" s="43">
        <v>501.6</v>
      </c>
      <c r="L781" s="43">
        <v>473.55</v>
      </c>
      <c r="M781" s="43">
        <v>916.00000000000011</v>
      </c>
      <c r="N781" s="43">
        <v>14608.85</v>
      </c>
      <c r="O781" s="65" t="str">
        <f>LEFT(_xlfn.XLOOKUP(TJUL22[[#This Row],[CODIGO]],Tabla5[codigo],Tabla5[Genero]),1)</f>
        <v>F</v>
      </c>
      <c r="P781" s="15" t="str">
        <f>_xlfn.XLOOKUP(TJUL22[[#This Row],[nomdepto]],tdepto[DEPTO],tdepto[CODLUG])</f>
        <v>01.83.02.00.04</v>
      </c>
    </row>
    <row r="782" spans="1:16" hidden="1">
      <c r="A782" s="65" t="s">
        <v>3417</v>
      </c>
      <c r="B782" s="65" t="str">
        <f t="shared" si="12"/>
        <v>2.1.1.1.0100103693826</v>
      </c>
      <c r="C782" s="65" t="s">
        <v>3368</v>
      </c>
      <c r="D782" s="65" t="s">
        <v>2921</v>
      </c>
      <c r="E782" s="65" t="s">
        <v>97</v>
      </c>
      <c r="F782" s="65" t="s">
        <v>98</v>
      </c>
      <c r="G782" s="65" t="str">
        <f>_xlfn.XLOOKUP(TJUL22[[#This Row],[CODIGO]],Tabla5[codigo],Tabla5[Lugar Funciones])</f>
        <v>CENTRO DE LA CULTURA NARCISO GONZALEZ</v>
      </c>
      <c r="H782" s="65" t="str">
        <f>_xlfn.XLOOKUP(TJUL22[[#This Row],[CODIGO]],Tabla5[codigo],Tabla5[SEGÚN JULIO],_xlfn.XLOOKUP(TJUL22[[#This Row],[cargo]],Tabla19[CARGO],Tabla19[CATEGORIA]))</f>
        <v>ESTATUTO SIMPLIFICADO</v>
      </c>
      <c r="I782" s="43">
        <v>16500</v>
      </c>
      <c r="J782" s="44">
        <v>0</v>
      </c>
      <c r="K782" s="43">
        <v>501.6</v>
      </c>
      <c r="L782" s="43">
        <v>473.55</v>
      </c>
      <c r="M782" s="43">
        <v>11197.81</v>
      </c>
      <c r="N782" s="43">
        <v>4327.04</v>
      </c>
      <c r="O782" s="65" t="str">
        <f>LEFT(_xlfn.XLOOKUP(TJUL22[[#This Row],[CODIGO]],Tabla5[codigo],Tabla5[Genero]),1)</f>
        <v>M</v>
      </c>
      <c r="P782" s="15" t="str">
        <f>_xlfn.XLOOKUP(TJUL22[[#This Row],[nomdepto]],tdepto[DEPTO],tdepto[CODLUG])</f>
        <v>01.83.02.00.04</v>
      </c>
    </row>
    <row r="783" spans="1:16" hidden="1">
      <c r="A783" s="65" t="s">
        <v>3417</v>
      </c>
      <c r="B783" s="65" t="str">
        <f t="shared" si="12"/>
        <v>2.1.1.1.0140224430807</v>
      </c>
      <c r="C783" s="65" t="s">
        <v>3368</v>
      </c>
      <c r="D783" s="65" t="s">
        <v>2931</v>
      </c>
      <c r="E783" s="65" t="s">
        <v>1255</v>
      </c>
      <c r="F783" s="65" t="s">
        <v>62</v>
      </c>
      <c r="G783" s="65" t="str">
        <f>_xlfn.XLOOKUP(TJUL22[[#This Row],[CODIGO]],Tabla5[codigo],Tabla5[Lugar Funciones])</f>
        <v>CENTRO DE LA CULTURA NARCISO GONZALEZ</v>
      </c>
      <c r="H783" s="65" t="str">
        <f>_xlfn.XLOOKUP(TJUL22[[#This Row],[CODIGO]],Tabla5[codigo],Tabla5[SEGÚN JULIO],_xlfn.XLOOKUP(TJUL22[[#This Row],[cargo]],Tabla19[CARGO],Tabla19[CATEGORIA]))</f>
        <v>FIJO</v>
      </c>
      <c r="I783" s="43">
        <v>16500</v>
      </c>
      <c r="J783" s="44">
        <v>0</v>
      </c>
      <c r="K783" s="43">
        <v>501.6</v>
      </c>
      <c r="L783" s="43">
        <v>473.55</v>
      </c>
      <c r="M783" s="43">
        <v>5260.2999999999993</v>
      </c>
      <c r="N783" s="43">
        <v>10264.549999999999</v>
      </c>
      <c r="O783" s="65" t="str">
        <f>LEFT(_xlfn.XLOOKUP(TJUL22[[#This Row],[CODIGO]],Tabla5[codigo],Tabla5[Genero]),1)</f>
        <v>F</v>
      </c>
      <c r="P783" s="15" t="str">
        <f>_xlfn.XLOOKUP(TJUL22[[#This Row],[nomdepto]],tdepto[DEPTO],tdepto[CODLUG])</f>
        <v>01.83.02.00.04</v>
      </c>
    </row>
    <row r="784" spans="1:16" hidden="1">
      <c r="A784" s="65" t="s">
        <v>3417</v>
      </c>
      <c r="B784" s="65" t="str">
        <f t="shared" si="12"/>
        <v>2.1.1.1.0100113827547</v>
      </c>
      <c r="C784" s="65" t="s">
        <v>3368</v>
      </c>
      <c r="D784" s="65" t="s">
        <v>2941</v>
      </c>
      <c r="E784" s="65" t="s">
        <v>104</v>
      </c>
      <c r="F784" s="65" t="s">
        <v>105</v>
      </c>
      <c r="G784" s="65" t="str">
        <f>_xlfn.XLOOKUP(TJUL22[[#This Row],[CODIGO]],Tabla5[codigo],Tabla5[Lugar Funciones])</f>
        <v>CENTRO DE LA CULTURA NARCISO GONZALEZ</v>
      </c>
      <c r="H784" s="65" t="str">
        <f>_xlfn.XLOOKUP(TJUL22[[#This Row],[CODIGO]],Tabla5[codigo],Tabla5[SEGÚN JULIO],_xlfn.XLOOKUP(TJUL22[[#This Row],[cargo]],Tabla19[CARGO],Tabla19[CATEGORIA]))</f>
        <v>FIJO</v>
      </c>
      <c r="I784" s="43">
        <v>16500</v>
      </c>
      <c r="J784" s="44">
        <v>0</v>
      </c>
      <c r="K784" s="43">
        <v>501.6</v>
      </c>
      <c r="L784" s="43">
        <v>473.55</v>
      </c>
      <c r="M784" s="43">
        <v>1071</v>
      </c>
      <c r="N784" s="43">
        <v>14453.85</v>
      </c>
      <c r="O784" s="65" t="str">
        <f>LEFT(_xlfn.XLOOKUP(TJUL22[[#This Row],[CODIGO]],Tabla5[codigo],Tabla5[Genero]),1)</f>
        <v>M</v>
      </c>
      <c r="P784" s="15" t="str">
        <f>_xlfn.XLOOKUP(TJUL22[[#This Row],[nomdepto]],tdepto[DEPTO],tdepto[CODLUG])</f>
        <v>01.83.02.00.04</v>
      </c>
    </row>
    <row r="785" spans="1:16" hidden="1">
      <c r="A785" s="65" t="s">
        <v>3417</v>
      </c>
      <c r="B785" s="65" t="str">
        <f t="shared" si="12"/>
        <v>2.1.1.1.0100104883459</v>
      </c>
      <c r="C785" s="65" t="s">
        <v>3368</v>
      </c>
      <c r="D785" s="65" t="s">
        <v>2960</v>
      </c>
      <c r="E785" s="65" t="s">
        <v>106</v>
      </c>
      <c r="F785" s="65" t="s">
        <v>107</v>
      </c>
      <c r="G785" s="65" t="str">
        <f>_xlfn.XLOOKUP(TJUL22[[#This Row],[CODIGO]],Tabla5[codigo],Tabla5[Lugar Funciones])</f>
        <v>CENTRO DE LA CULTURA NARCISO GONZALEZ</v>
      </c>
      <c r="H785" s="65" t="str">
        <f>_xlfn.XLOOKUP(TJUL22[[#This Row],[CODIGO]],Tabla5[codigo],Tabla5[SEGÚN JULIO],_xlfn.XLOOKUP(TJUL22[[#This Row],[cargo]],Tabla19[CARGO],Tabla19[CATEGORIA]))</f>
        <v>FIJO</v>
      </c>
      <c r="I785" s="43">
        <v>16500</v>
      </c>
      <c r="J785" s="44">
        <v>0</v>
      </c>
      <c r="K785" s="43">
        <v>501.6</v>
      </c>
      <c r="L785" s="43">
        <v>473.55</v>
      </c>
      <c r="M785" s="43">
        <v>1571</v>
      </c>
      <c r="N785" s="43">
        <v>13953.85</v>
      </c>
      <c r="O785" s="65" t="str">
        <f>LEFT(_xlfn.XLOOKUP(TJUL22[[#This Row],[CODIGO]],Tabla5[codigo],Tabla5[Genero]),1)</f>
        <v>F</v>
      </c>
      <c r="P785" s="15" t="str">
        <f>_xlfn.XLOOKUP(TJUL22[[#This Row],[nomdepto]],tdepto[DEPTO],tdepto[CODLUG])</f>
        <v>01.83.02.00.04</v>
      </c>
    </row>
    <row r="786" spans="1:16">
      <c r="A786" s="65" t="s">
        <v>3451</v>
      </c>
      <c r="B786" s="65" t="str">
        <f t="shared" si="12"/>
        <v>2.1.1.2.0800101844918</v>
      </c>
      <c r="C786" s="65" t="s">
        <v>3367</v>
      </c>
      <c r="D786" s="65" t="s">
        <v>3004</v>
      </c>
      <c r="E786" s="65" t="s">
        <v>1643</v>
      </c>
      <c r="F786" s="65" t="s">
        <v>113</v>
      </c>
      <c r="G786" s="65" t="str">
        <f>_xlfn.XLOOKUP(TJUL22[[#This Row],[CODIGO]],Tabla5[codigo],Tabla5[Lugar Funciones])</f>
        <v>CENTRO DE LA CULTURA NARCISO GONZALEZ</v>
      </c>
      <c r="H786" s="65" t="str">
        <f>_xlfn.XLOOKUP(TJUL22[[#This Row],[CODIGO]],Tabla5[codigo],Tabla5[SEGÚN JULIO],_xlfn.XLOOKUP(TJUL22[[#This Row],[cargo]],Tabla19[CARGO],Tabla19[CATEGORIA]))</f>
        <v>EMPLEADOS TEMPORALES</v>
      </c>
      <c r="I786" s="43">
        <v>16500</v>
      </c>
      <c r="J786" s="46">
        <v>0</v>
      </c>
      <c r="K786" s="43">
        <v>501.6</v>
      </c>
      <c r="L786" s="43">
        <v>473.55</v>
      </c>
      <c r="M786" s="43">
        <v>24.999999999999886</v>
      </c>
      <c r="N786" s="43">
        <v>15499.85</v>
      </c>
      <c r="O786" s="65" t="str">
        <f>LEFT(_xlfn.XLOOKUP(TJUL22[[#This Row],[CODIGO]],Tabla5[codigo],Tabla5[Genero]),1)</f>
        <v>F</v>
      </c>
      <c r="P786" s="15" t="str">
        <f>_xlfn.XLOOKUP(TJUL22[[#This Row],[nomdepto]],tdepto[DEPTO],tdepto[CODLUG])</f>
        <v>01.83.02.00.04</v>
      </c>
    </row>
    <row r="787" spans="1:16" hidden="1">
      <c r="A787" s="65" t="s">
        <v>3417</v>
      </c>
      <c r="B787" s="65" t="str">
        <f t="shared" si="12"/>
        <v>2.1.1.1.0100107516346</v>
      </c>
      <c r="C787" s="65" t="s">
        <v>3368</v>
      </c>
      <c r="D787" s="65" t="s">
        <v>2933</v>
      </c>
      <c r="E787" s="65" t="s">
        <v>100</v>
      </c>
      <c r="F787" s="65" t="s">
        <v>101</v>
      </c>
      <c r="G787" s="65" t="str">
        <f>_xlfn.XLOOKUP(TJUL22[[#This Row],[CODIGO]],Tabla5[codigo],Tabla5[Lugar Funciones])</f>
        <v>CENTRO DE LA CULTURA NARCISO GONZALEZ</v>
      </c>
      <c r="H787" s="65" t="str">
        <f>_xlfn.XLOOKUP(TJUL22[[#This Row],[CODIGO]],Tabla5[codigo],Tabla5[SEGÚN JULIO],_xlfn.XLOOKUP(TJUL22[[#This Row],[cargo]],Tabla19[CARGO],Tabla19[CATEGORIA]))</f>
        <v>FIJO</v>
      </c>
      <c r="I787" s="43">
        <v>13771.77</v>
      </c>
      <c r="J787" s="46">
        <v>0</v>
      </c>
      <c r="K787" s="43">
        <v>418.66</v>
      </c>
      <c r="L787" s="43">
        <v>395.25</v>
      </c>
      <c r="M787" s="43">
        <v>24.999999999999943</v>
      </c>
      <c r="N787" s="43">
        <v>12932.86</v>
      </c>
      <c r="O787" s="65" t="str">
        <f>LEFT(_xlfn.XLOOKUP(TJUL22[[#This Row],[CODIGO]],Tabla5[codigo],Tabla5[Genero]),1)</f>
        <v>M</v>
      </c>
      <c r="P787" s="15" t="str">
        <f>_xlfn.XLOOKUP(TJUL22[[#This Row],[nomdepto]],tdepto[DEPTO],tdepto[CODLUG])</f>
        <v>01.83.02.00.04</v>
      </c>
    </row>
    <row r="788" spans="1:16" hidden="1">
      <c r="A788" s="65" t="s">
        <v>3417</v>
      </c>
      <c r="B788" s="65" t="str">
        <f t="shared" si="12"/>
        <v>2.1.1.1.0100109067769</v>
      </c>
      <c r="C788" s="65" t="s">
        <v>3368</v>
      </c>
      <c r="D788" s="65" t="s">
        <v>2833</v>
      </c>
      <c r="E788" s="65" t="s">
        <v>83</v>
      </c>
      <c r="F788" s="65" t="s">
        <v>8</v>
      </c>
      <c r="G788" s="65" t="str">
        <f>_xlfn.XLOOKUP(TJUL22[[#This Row],[CODIGO]],Tabla5[codigo],Tabla5[Lugar Funciones])</f>
        <v>CENTRO DE LA CULTURA NARCISO GONZALEZ</v>
      </c>
      <c r="H788" s="65" t="str">
        <f>_xlfn.XLOOKUP(TJUL22[[#This Row],[CODIGO]],Tabla5[codigo],Tabla5[SEGÚN JULIO],_xlfn.XLOOKUP(TJUL22[[#This Row],[cargo]],Tabla19[CARGO],Tabla19[CATEGORIA]))</f>
        <v>ESTATUTO SIMPLIFICADO</v>
      </c>
      <c r="I788" s="43">
        <v>11000</v>
      </c>
      <c r="J788" s="46">
        <v>0</v>
      </c>
      <c r="K788" s="43">
        <v>334.4</v>
      </c>
      <c r="L788" s="43">
        <v>315.7</v>
      </c>
      <c r="M788" s="43">
        <v>3934.19</v>
      </c>
      <c r="N788" s="43">
        <v>6415.71</v>
      </c>
      <c r="O788" s="65" t="str">
        <f>LEFT(_xlfn.XLOOKUP(TJUL22[[#This Row],[CODIGO]],Tabla5[codigo],Tabla5[Genero]),1)</f>
        <v>F</v>
      </c>
      <c r="P788" s="15" t="str">
        <f>_xlfn.XLOOKUP(TJUL22[[#This Row],[nomdepto]],tdepto[DEPTO],tdepto[CODLUG])</f>
        <v>01.83.02.00.04</v>
      </c>
    </row>
    <row r="789" spans="1:16" hidden="1">
      <c r="A789" s="65" t="s">
        <v>3417</v>
      </c>
      <c r="B789" s="65" t="str">
        <f t="shared" si="12"/>
        <v>2.1.1.1.0100102741501</v>
      </c>
      <c r="C789" s="65" t="s">
        <v>3368</v>
      </c>
      <c r="D789" s="65" t="s">
        <v>2925</v>
      </c>
      <c r="E789" s="65" t="s">
        <v>99</v>
      </c>
      <c r="F789" s="65" t="s">
        <v>8</v>
      </c>
      <c r="G789" s="65" t="str">
        <f>_xlfn.XLOOKUP(TJUL22[[#This Row],[CODIGO]],Tabla5[codigo],Tabla5[Lugar Funciones])</f>
        <v>CENTRO DE LA CULTURA NARCISO GONZALEZ</v>
      </c>
      <c r="H789" s="65" t="str">
        <f>_xlfn.XLOOKUP(TJUL22[[#This Row],[CODIGO]],Tabla5[codigo],Tabla5[SEGÚN JULIO],_xlfn.XLOOKUP(TJUL22[[#This Row],[cargo]],Tabla19[CARGO],Tabla19[CATEGORIA]))</f>
        <v>ESTATUTO SIMPLIFICADO</v>
      </c>
      <c r="I789" s="43">
        <v>11000</v>
      </c>
      <c r="J789" s="46">
        <v>0</v>
      </c>
      <c r="K789" s="43">
        <v>334.4</v>
      </c>
      <c r="L789" s="43">
        <v>315.7</v>
      </c>
      <c r="M789" s="43">
        <v>7268.84</v>
      </c>
      <c r="N789" s="43">
        <v>3081.06</v>
      </c>
      <c r="O789" s="65" t="str">
        <f>LEFT(_xlfn.XLOOKUP(TJUL22[[#This Row],[CODIGO]],Tabla5[codigo],Tabla5[Genero]),1)</f>
        <v>F</v>
      </c>
      <c r="P789" s="15" t="str">
        <f>_xlfn.XLOOKUP(TJUL22[[#This Row],[nomdepto]],tdepto[DEPTO],tdepto[CODLUG])</f>
        <v>01.83.02.00.04</v>
      </c>
    </row>
    <row r="790" spans="1:16" hidden="1">
      <c r="A790" s="65" t="s">
        <v>3417</v>
      </c>
      <c r="B790" s="65" t="str">
        <f t="shared" si="12"/>
        <v>2.1.1.1.0101001083680</v>
      </c>
      <c r="C790" s="65" t="s">
        <v>3368</v>
      </c>
      <c r="D790" s="65" t="s">
        <v>2926</v>
      </c>
      <c r="E790" s="65" t="s">
        <v>1149</v>
      </c>
      <c r="F790" s="65" t="s">
        <v>61</v>
      </c>
      <c r="G790" s="65" t="str">
        <f>_xlfn.XLOOKUP(TJUL22[[#This Row],[CODIGO]],Tabla5[codigo],Tabla5[Lugar Funciones])</f>
        <v>CENTRO CULTURAL DE AZUA</v>
      </c>
      <c r="H790" s="65" t="str">
        <f>_xlfn.XLOOKUP(TJUL22[[#This Row],[CODIGO]],Tabla5[codigo],Tabla5[SEGÚN JULIO],_xlfn.XLOOKUP(TJUL22[[#This Row],[cargo]],Tabla19[CARGO],Tabla19[CATEGORIA]))</f>
        <v>FIJO</v>
      </c>
      <c r="I790" s="43">
        <v>100000</v>
      </c>
      <c r="J790" s="43">
        <v>11767.84</v>
      </c>
      <c r="K790" s="43">
        <v>3040</v>
      </c>
      <c r="L790" s="43">
        <v>2870</v>
      </c>
      <c r="M790" s="43">
        <v>10921.119999999999</v>
      </c>
      <c r="N790" s="43">
        <v>71401.039999999994</v>
      </c>
      <c r="O790" s="65" t="str">
        <f>LEFT(_xlfn.XLOOKUP(TJUL22[[#This Row],[CODIGO]],Tabla5[codigo],Tabla5[Genero]),1)</f>
        <v>M</v>
      </c>
      <c r="P790" s="15" t="str">
        <f>_xlfn.XLOOKUP(TJUL22[[#This Row],[nomdepto]],tdepto[DEPTO],tdepto[CODLUG])</f>
        <v>01.83.02.00.05</v>
      </c>
    </row>
    <row r="791" spans="1:16">
      <c r="A791" s="65" t="s">
        <v>3451</v>
      </c>
      <c r="B791" s="65" t="str">
        <f t="shared" si="12"/>
        <v>2.1.1.2.0840226080253</v>
      </c>
      <c r="C791" s="65" t="s">
        <v>3367</v>
      </c>
      <c r="D791" s="65" t="s">
        <v>3011</v>
      </c>
      <c r="E791" s="65" t="s">
        <v>2161</v>
      </c>
      <c r="F791" s="65" t="s">
        <v>136</v>
      </c>
      <c r="G791" s="65" t="str">
        <f>_xlfn.XLOOKUP(TJUL22[[#This Row],[CODIGO]],Tabla5[codigo],Tabla5[Lugar Funciones])</f>
        <v>CENTRO CULTURAL SAN JUAN DE LA MAGUANA</v>
      </c>
      <c r="H791" s="65" t="str">
        <f>_xlfn.XLOOKUP(TJUL22[[#This Row],[CODIGO]],Tabla5[codigo],Tabla5[SEGÚN JULIO],_xlfn.XLOOKUP(TJUL22[[#This Row],[cargo]],Tabla19[CARGO],Tabla19[CATEGORIA]))</f>
        <v>EMPLEADOS TEMPORALES</v>
      </c>
      <c r="I791" s="43">
        <v>100000</v>
      </c>
      <c r="J791" s="45">
        <v>12105.37</v>
      </c>
      <c r="K791" s="43">
        <v>3040</v>
      </c>
      <c r="L791" s="43">
        <v>2870</v>
      </c>
      <c r="M791" s="43">
        <v>24.999999999998181</v>
      </c>
      <c r="N791" s="43">
        <v>81959.63</v>
      </c>
      <c r="O791" s="65" t="str">
        <f>LEFT(_xlfn.XLOOKUP(TJUL22[[#This Row],[CODIGO]],Tabla5[codigo],Tabla5[Genero]),1)</f>
        <v>M</v>
      </c>
      <c r="P791" s="15" t="str">
        <f>_xlfn.XLOOKUP(TJUL22[[#This Row],[nomdepto]],tdepto[DEPTO],tdepto[CODLUG])</f>
        <v>01.83.02.00.06</v>
      </c>
    </row>
    <row r="792" spans="1:16" hidden="1">
      <c r="A792" s="65" t="s">
        <v>3417</v>
      </c>
      <c r="B792" s="65" t="str">
        <f t="shared" si="12"/>
        <v>2.1.1.1.0101201194451</v>
      </c>
      <c r="C792" s="65" t="s">
        <v>3368</v>
      </c>
      <c r="D792" s="65" t="s">
        <v>2812</v>
      </c>
      <c r="E792" s="65" t="s">
        <v>1678</v>
      </c>
      <c r="F792" s="65" t="s">
        <v>10</v>
      </c>
      <c r="G792" s="65" t="str">
        <f>_xlfn.XLOOKUP(TJUL22[[#This Row],[CODIGO]],Tabla5[codigo],Tabla5[Lugar Funciones])</f>
        <v>CENTRO CULTURAL SAN JUAN DE LA MAGUANA</v>
      </c>
      <c r="H792" s="65" t="str">
        <f>_xlfn.XLOOKUP(TJUL22[[#This Row],[CODIGO]],Tabla5[codigo],Tabla5[SEGÚN JULIO],_xlfn.XLOOKUP(TJUL22[[#This Row],[cargo]],Tabla19[CARGO],Tabla19[CATEGORIA]))</f>
        <v>ESTATUTO SIMPLIFICADO</v>
      </c>
      <c r="I792" s="43">
        <v>25000</v>
      </c>
      <c r="J792" s="46">
        <v>0</v>
      </c>
      <c r="K792" s="43">
        <v>760</v>
      </c>
      <c r="L792" s="43">
        <v>717.5</v>
      </c>
      <c r="M792" s="43">
        <v>1375.12</v>
      </c>
      <c r="N792" s="43">
        <v>22147.38</v>
      </c>
      <c r="O792" s="65" t="str">
        <f>LEFT(_xlfn.XLOOKUP(TJUL22[[#This Row],[CODIGO]],Tabla5[codigo],Tabla5[Genero]),1)</f>
        <v>F</v>
      </c>
      <c r="P792" s="15" t="str">
        <f>_xlfn.XLOOKUP(TJUL22[[#This Row],[nomdepto]],tdepto[DEPTO],tdepto[CODLUG])</f>
        <v>01.83.02.00.06</v>
      </c>
    </row>
    <row r="793" spans="1:16" hidden="1">
      <c r="A793" s="65" t="s">
        <v>3417</v>
      </c>
      <c r="B793" s="65" t="str">
        <f t="shared" si="12"/>
        <v>2.1.1.1.0101200876447</v>
      </c>
      <c r="C793" s="65" t="s">
        <v>3368</v>
      </c>
      <c r="D793" s="65" t="s">
        <v>2890</v>
      </c>
      <c r="E793" s="65" t="s">
        <v>1350</v>
      </c>
      <c r="F793" s="65" t="s">
        <v>134</v>
      </c>
      <c r="G793" s="65" t="str">
        <f>_xlfn.XLOOKUP(TJUL22[[#This Row],[CODIGO]],Tabla5[codigo],Tabla5[Lugar Funciones])</f>
        <v>CENTRO CULTURAL SAN JUAN DE LA MAGUANA</v>
      </c>
      <c r="H793" s="65" t="str">
        <f>_xlfn.XLOOKUP(TJUL22[[#This Row],[CODIGO]],Tabla5[codigo],Tabla5[SEGÚN JULIO],_xlfn.XLOOKUP(TJUL22[[#This Row],[cargo]],Tabla19[CARGO],Tabla19[CATEGORIA]))</f>
        <v>ESTATUTO SIMPLIFICADO</v>
      </c>
      <c r="I793" s="43">
        <v>10000</v>
      </c>
      <c r="J793" s="46">
        <v>0</v>
      </c>
      <c r="K793" s="43">
        <v>304</v>
      </c>
      <c r="L793" s="43">
        <v>287</v>
      </c>
      <c r="M793" s="43">
        <v>25</v>
      </c>
      <c r="N793" s="43">
        <v>9384</v>
      </c>
      <c r="O793" s="65" t="str">
        <f>LEFT(_xlfn.XLOOKUP(TJUL22[[#This Row],[CODIGO]],Tabla5[codigo],Tabla5[Genero]),1)</f>
        <v>M</v>
      </c>
      <c r="P793" s="15" t="str">
        <f>_xlfn.XLOOKUP(TJUL22[[#This Row],[nomdepto]],tdepto[DEPTO],tdepto[CODLUG])</f>
        <v>01.83.02.00.06</v>
      </c>
    </row>
    <row r="794" spans="1:16" hidden="1">
      <c r="A794" s="65" t="s">
        <v>3417</v>
      </c>
      <c r="B794" s="65" t="str">
        <f t="shared" si="12"/>
        <v>2.1.1.1.0101200029799</v>
      </c>
      <c r="C794" s="65" t="s">
        <v>3368</v>
      </c>
      <c r="D794" s="65" t="s">
        <v>2922</v>
      </c>
      <c r="E794" s="65" t="s">
        <v>1351</v>
      </c>
      <c r="F794" s="65" t="s">
        <v>8</v>
      </c>
      <c r="G794" s="65" t="str">
        <f>_xlfn.XLOOKUP(TJUL22[[#This Row],[CODIGO]],Tabla5[codigo],Tabla5[Lugar Funciones])</f>
        <v>CENTRO CULTURAL SAN JUAN DE LA MAGUANA</v>
      </c>
      <c r="H794" s="65" t="str">
        <f>_xlfn.XLOOKUP(TJUL22[[#This Row],[CODIGO]],Tabla5[codigo],Tabla5[SEGÚN JULIO],_xlfn.XLOOKUP(TJUL22[[#This Row],[cargo]],Tabla19[CARGO],Tabla19[CATEGORIA]))</f>
        <v>ESTATUTO SIMPLIFICADO</v>
      </c>
      <c r="I794" s="43">
        <v>10000</v>
      </c>
      <c r="J794" s="46">
        <v>0</v>
      </c>
      <c r="K794" s="43">
        <v>304</v>
      </c>
      <c r="L794" s="43">
        <v>287</v>
      </c>
      <c r="M794" s="43">
        <v>25</v>
      </c>
      <c r="N794" s="43">
        <v>9384</v>
      </c>
      <c r="O794" s="65" t="str">
        <f>LEFT(_xlfn.XLOOKUP(TJUL22[[#This Row],[CODIGO]],Tabla5[codigo],Tabla5[Genero]),1)</f>
        <v>M</v>
      </c>
      <c r="P794" s="15" t="str">
        <f>_xlfn.XLOOKUP(TJUL22[[#This Row],[nomdepto]],tdepto[DEPTO],tdepto[CODLUG])</f>
        <v>01.83.02.00.06</v>
      </c>
    </row>
    <row r="795" spans="1:16" hidden="1">
      <c r="A795" s="65" t="s">
        <v>3417</v>
      </c>
      <c r="B795" s="65" t="str">
        <f t="shared" si="12"/>
        <v>2.1.1.1.0101600044521</v>
      </c>
      <c r="C795" s="65" t="s">
        <v>3368</v>
      </c>
      <c r="D795" s="65" t="s">
        <v>2928</v>
      </c>
      <c r="E795" s="65" t="s">
        <v>14</v>
      </c>
      <c r="F795" s="65" t="s">
        <v>15</v>
      </c>
      <c r="G795" s="65" t="str">
        <f>_xlfn.XLOOKUP(TJUL22[[#This Row],[CODIGO]],Tabla5[codigo],Tabla5[Lugar Funciones])</f>
        <v>CENTRO CULTURAL DE ELIAS PIÑA</v>
      </c>
      <c r="H795" s="65" t="str">
        <f>_xlfn.XLOOKUP(TJUL22[[#This Row],[CODIGO]],Tabla5[codigo],Tabla5[SEGÚN JULIO],_xlfn.XLOOKUP(TJUL22[[#This Row],[cargo]],Tabla19[CARGO],Tabla19[CATEGORIA]))</f>
        <v>FIJO</v>
      </c>
      <c r="I795" s="43">
        <v>11000</v>
      </c>
      <c r="J795" s="44">
        <v>0</v>
      </c>
      <c r="K795" s="43">
        <v>334.4</v>
      </c>
      <c r="L795" s="43">
        <v>315.7</v>
      </c>
      <c r="M795" s="43">
        <v>25.000000000000057</v>
      </c>
      <c r="N795" s="43">
        <v>10324.9</v>
      </c>
      <c r="O795" s="65" t="str">
        <f>LEFT(_xlfn.XLOOKUP(TJUL22[[#This Row],[CODIGO]],Tabla5[codigo],Tabla5[Genero]),1)</f>
        <v>M</v>
      </c>
      <c r="P795" s="15" t="str">
        <f>_xlfn.XLOOKUP(TJUL22[[#This Row],[nomdepto]],tdepto[DEPTO],tdepto[CODLUG])</f>
        <v>01.83.02.00.07</v>
      </c>
    </row>
    <row r="796" spans="1:16" hidden="1">
      <c r="A796" s="65" t="s">
        <v>3417</v>
      </c>
      <c r="B796" s="65" t="str">
        <f t="shared" si="12"/>
        <v>2.1.1.1.0101600063489</v>
      </c>
      <c r="C796" s="65" t="s">
        <v>3368</v>
      </c>
      <c r="D796" s="65" t="s">
        <v>2830</v>
      </c>
      <c r="E796" s="65" t="s">
        <v>6</v>
      </c>
      <c r="F796" s="65" t="s">
        <v>8</v>
      </c>
      <c r="G796" s="65" t="str">
        <f>_xlfn.XLOOKUP(TJUL22[[#This Row],[CODIGO]],Tabla5[codigo],Tabla5[Lugar Funciones])</f>
        <v>CENTRO CULTURAL DE ELIAS PIÑA</v>
      </c>
      <c r="H796" s="65" t="str">
        <f>_xlfn.XLOOKUP(TJUL22[[#This Row],[CODIGO]],Tabla5[codigo],Tabla5[SEGÚN JULIO],_xlfn.XLOOKUP(TJUL22[[#This Row],[cargo]],Tabla19[CARGO],Tabla19[CATEGORIA]))</f>
        <v>ESTATUTO SIMPLIFICADO</v>
      </c>
      <c r="I796" s="43">
        <v>10000</v>
      </c>
      <c r="J796" s="46">
        <v>0</v>
      </c>
      <c r="K796" s="43">
        <v>304</v>
      </c>
      <c r="L796" s="43">
        <v>287</v>
      </c>
      <c r="M796" s="43">
        <v>325</v>
      </c>
      <c r="N796" s="43">
        <v>9084</v>
      </c>
      <c r="O796" s="65" t="str">
        <f>LEFT(_xlfn.XLOOKUP(TJUL22[[#This Row],[CODIGO]],Tabla5[codigo],Tabla5[Genero]),1)</f>
        <v>F</v>
      </c>
      <c r="P796" s="15" t="str">
        <f>_xlfn.XLOOKUP(TJUL22[[#This Row],[nomdepto]],tdepto[DEPTO],tdepto[CODLUG])</f>
        <v>01.83.02.00.07</v>
      </c>
    </row>
    <row r="797" spans="1:16" hidden="1">
      <c r="A797" s="65" t="s">
        <v>3417</v>
      </c>
      <c r="B797" s="65" t="str">
        <f t="shared" si="12"/>
        <v>2.1.1.1.0140221301753</v>
      </c>
      <c r="C797" s="65" t="s">
        <v>3368</v>
      </c>
      <c r="D797" s="65" t="s">
        <v>2849</v>
      </c>
      <c r="E797" s="65" t="s">
        <v>9</v>
      </c>
      <c r="F797" s="65" t="s">
        <v>10</v>
      </c>
      <c r="G797" s="65" t="str">
        <f>_xlfn.XLOOKUP(TJUL22[[#This Row],[CODIGO]],Tabla5[codigo],Tabla5[Lugar Funciones])</f>
        <v>CENTRO CULTURAL DE ELIAS PIÑA</v>
      </c>
      <c r="H797" s="65" t="str">
        <f>_xlfn.XLOOKUP(TJUL22[[#This Row],[CODIGO]],Tabla5[codigo],Tabla5[SEGÚN JULIO],_xlfn.XLOOKUP(TJUL22[[#This Row],[cargo]],Tabla19[CARGO],Tabla19[CATEGORIA]))</f>
        <v>ESTATUTO SIMPLIFICADO</v>
      </c>
      <c r="I797" s="43">
        <v>10000</v>
      </c>
      <c r="J797" s="44">
        <v>0</v>
      </c>
      <c r="K797" s="43">
        <v>304</v>
      </c>
      <c r="L797" s="43">
        <v>287</v>
      </c>
      <c r="M797" s="43">
        <v>325</v>
      </c>
      <c r="N797" s="43">
        <v>9084</v>
      </c>
      <c r="O797" s="65" t="str">
        <f>LEFT(_xlfn.XLOOKUP(TJUL22[[#This Row],[CODIGO]],Tabla5[codigo],Tabla5[Genero]),1)</f>
        <v>F</v>
      </c>
      <c r="P797" s="15" t="str">
        <f>_xlfn.XLOOKUP(TJUL22[[#This Row],[nomdepto]],tdepto[DEPTO],tdepto[CODLUG])</f>
        <v>01.83.02.00.07</v>
      </c>
    </row>
    <row r="798" spans="1:16" hidden="1">
      <c r="A798" s="65" t="s">
        <v>3417</v>
      </c>
      <c r="B798" s="65" t="str">
        <f t="shared" si="12"/>
        <v>2.1.1.1.0101600177693</v>
      </c>
      <c r="C798" s="65" t="s">
        <v>3368</v>
      </c>
      <c r="D798" s="65" t="s">
        <v>2949</v>
      </c>
      <c r="E798" s="65" t="s">
        <v>16</v>
      </c>
      <c r="F798" s="65" t="s">
        <v>17</v>
      </c>
      <c r="G798" s="65" t="str">
        <f>_xlfn.XLOOKUP(TJUL22[[#This Row],[CODIGO]],Tabla5[codigo],Tabla5[Lugar Funciones])</f>
        <v>CENTRO CULTURAL DE ELIAS PIÑA</v>
      </c>
      <c r="H798" s="65" t="str">
        <f>_xlfn.XLOOKUP(TJUL22[[#This Row],[CODIGO]],Tabla5[codigo],Tabla5[SEGÚN JULIO],_xlfn.XLOOKUP(TJUL22[[#This Row],[cargo]],Tabla19[CARGO],Tabla19[CATEGORIA]))</f>
        <v>FIJO</v>
      </c>
      <c r="I798" s="43">
        <v>10000</v>
      </c>
      <c r="J798" s="46">
        <v>0</v>
      </c>
      <c r="K798" s="43">
        <v>304</v>
      </c>
      <c r="L798" s="43">
        <v>287</v>
      </c>
      <c r="M798" s="43">
        <v>25</v>
      </c>
      <c r="N798" s="43">
        <v>9384</v>
      </c>
      <c r="O798" s="65" t="str">
        <f>LEFT(_xlfn.XLOOKUP(TJUL22[[#This Row],[CODIGO]],Tabla5[codigo],Tabla5[Genero]),1)</f>
        <v>M</v>
      </c>
      <c r="P798" s="15" t="str">
        <f>_xlfn.XLOOKUP(TJUL22[[#This Row],[nomdepto]],tdepto[DEPTO],tdepto[CODLUG])</f>
        <v>01.83.02.00.07</v>
      </c>
    </row>
    <row r="799" spans="1:16" hidden="1">
      <c r="A799" s="65" t="s">
        <v>3417</v>
      </c>
      <c r="B799" s="65" t="str">
        <f t="shared" si="12"/>
        <v>2.1.1.1.0100101715613</v>
      </c>
      <c r="C799" s="65" t="s">
        <v>3368</v>
      </c>
      <c r="D799" s="65" t="s">
        <v>2472</v>
      </c>
      <c r="E799" s="65" t="s">
        <v>1036</v>
      </c>
      <c r="F799" s="65" t="s">
        <v>965</v>
      </c>
      <c r="G799" s="65" t="str">
        <f>_xlfn.XLOOKUP(TJUL22[[#This Row],[CODIGO]],Tabla5[codigo],Tabla5[Lugar Funciones])</f>
        <v>VICEMINISTERIO DE PATRIMONIO CULTURAL</v>
      </c>
      <c r="H799" s="65" t="str">
        <f>_xlfn.XLOOKUP(TJUL22[[#This Row],[CODIGO]],Tabla5[codigo],Tabla5[SEGÚN JULIO],_xlfn.XLOOKUP(TJUL22[[#This Row],[cargo]],Tabla19[CARGO],Tabla19[CATEGORIA]))</f>
        <v>DE LIBRE NOMBRAMIENTO Y REMOCION</v>
      </c>
      <c r="I799" s="43">
        <v>220000</v>
      </c>
      <c r="J799" s="43">
        <v>40768.42</v>
      </c>
      <c r="K799" s="43">
        <v>4943.8</v>
      </c>
      <c r="L799" s="43">
        <v>6314</v>
      </c>
      <c r="M799" s="43">
        <v>4025</v>
      </c>
      <c r="N799" s="43">
        <v>163948.78</v>
      </c>
      <c r="O799" s="65" t="str">
        <f>LEFT(_xlfn.XLOOKUP(TJUL22[[#This Row],[CODIGO]],Tabla5[codigo],Tabla5[Genero]),1)</f>
        <v>M</v>
      </c>
      <c r="P799" s="15" t="str">
        <f>_xlfn.XLOOKUP(TJUL22[[#This Row],[nomdepto]],tdepto[DEPTO],tdepto[CODLUG])</f>
        <v>01.83.03</v>
      </c>
    </row>
    <row r="800" spans="1:16" hidden="1">
      <c r="A800" s="65" t="s">
        <v>3417</v>
      </c>
      <c r="B800" s="65" t="str">
        <f t="shared" si="12"/>
        <v>2.1.1.1.0100101497840</v>
      </c>
      <c r="C800" s="65" t="s">
        <v>3368</v>
      </c>
      <c r="D800" s="65" t="s">
        <v>1427</v>
      </c>
      <c r="E800" s="65" t="s">
        <v>1026</v>
      </c>
      <c r="F800" s="65" t="s">
        <v>1027</v>
      </c>
      <c r="G800" s="65" t="str">
        <f>_xlfn.XLOOKUP(TJUL22[[#This Row],[CODIGO]],Tabla5[codigo],Tabla5[Lugar Funciones])</f>
        <v>VICEMINISTERIO DE PATRIMONIO CULTURAL</v>
      </c>
      <c r="H800" s="65" t="str">
        <f>_xlfn.XLOOKUP(TJUL22[[#This Row],[CODIGO]],Tabla5[codigo],Tabla5[SEGÚN JULIO],_xlfn.XLOOKUP(TJUL22[[#This Row],[cargo]],Tabla19[CARGO],Tabla19[CATEGORIA]))</f>
        <v>CARRERA ADMINISTRATIVA</v>
      </c>
      <c r="I800" s="43">
        <v>150000</v>
      </c>
      <c r="J800" s="45">
        <v>23866.62</v>
      </c>
      <c r="K800" s="43">
        <v>4560</v>
      </c>
      <c r="L800" s="43">
        <v>4305</v>
      </c>
      <c r="M800" s="43">
        <v>75.000000000003638</v>
      </c>
      <c r="N800" s="43">
        <v>117193.38</v>
      </c>
      <c r="O800" s="65" t="str">
        <f>LEFT(_xlfn.XLOOKUP(TJUL22[[#This Row],[CODIGO]],Tabla5[codigo],Tabla5[Genero]),1)</f>
        <v>F</v>
      </c>
      <c r="P800" s="15" t="str">
        <f>_xlfn.XLOOKUP(TJUL22[[#This Row],[nomdepto]],tdepto[DEPTO],tdepto[CODLUG])</f>
        <v>01.83.03</v>
      </c>
    </row>
    <row r="801" spans="1:16" hidden="1">
      <c r="A801" s="65" t="s">
        <v>3417</v>
      </c>
      <c r="B801" s="65" t="str">
        <f t="shared" si="12"/>
        <v>2.1.1.1.0100101720019</v>
      </c>
      <c r="C801" s="65" t="s">
        <v>3368</v>
      </c>
      <c r="D801" s="65" t="s">
        <v>2222</v>
      </c>
      <c r="E801" s="65" t="s">
        <v>1004</v>
      </c>
      <c r="F801" s="65" t="s">
        <v>61</v>
      </c>
      <c r="G801" s="65" t="str">
        <f>_xlfn.XLOOKUP(TJUL22[[#This Row],[CODIGO]],Tabla5[codigo],Tabla5[Lugar Funciones])</f>
        <v>VICEMINISTERIO DE PATRIMONIO CULTURAL</v>
      </c>
      <c r="H801" s="65" t="str">
        <f>_xlfn.XLOOKUP(TJUL22[[#This Row],[CODIGO]],Tabla5[codigo],Tabla5[SEGÚN JULIO],_xlfn.XLOOKUP(TJUL22[[#This Row],[cargo]],Tabla19[CARGO],Tabla19[CATEGORIA]))</f>
        <v>FIJO</v>
      </c>
      <c r="I801" s="43">
        <v>130000</v>
      </c>
      <c r="J801" s="45">
        <v>19162.12</v>
      </c>
      <c r="K801" s="43">
        <v>3952</v>
      </c>
      <c r="L801" s="43">
        <v>3731</v>
      </c>
      <c r="M801" s="43">
        <v>15293.119999999999</v>
      </c>
      <c r="N801" s="43">
        <v>87861.759999999995</v>
      </c>
      <c r="O801" s="65" t="str">
        <f>LEFT(_xlfn.XLOOKUP(TJUL22[[#This Row],[CODIGO]],Tabla5[codigo],Tabla5[Genero]),1)</f>
        <v>M</v>
      </c>
      <c r="P801" s="15" t="str">
        <f>_xlfn.XLOOKUP(TJUL22[[#This Row],[nomdepto]],tdepto[DEPTO],tdepto[CODLUG])</f>
        <v>01.83.03</v>
      </c>
    </row>
    <row r="802" spans="1:16" hidden="1">
      <c r="A802" s="65" t="s">
        <v>3417</v>
      </c>
      <c r="B802" s="65" t="str">
        <f t="shared" si="12"/>
        <v>2.1.1.1.0100101243806</v>
      </c>
      <c r="C802" s="65" t="s">
        <v>3368</v>
      </c>
      <c r="D802" s="65" t="s">
        <v>2376</v>
      </c>
      <c r="E802" s="65" t="s">
        <v>3424</v>
      </c>
      <c r="F802" s="65" t="s">
        <v>1128</v>
      </c>
      <c r="G802" s="65" t="str">
        <f>_xlfn.XLOOKUP(TJUL22[[#This Row],[CODIGO]],Tabla5[codigo],Tabla5[Lugar Funciones])</f>
        <v>VICEMINISTERIO DE PATRIMONIO CULTURAL</v>
      </c>
      <c r="H802" s="65" t="str">
        <f>_xlfn.XLOOKUP(TJUL22[[#This Row],[CODIGO]],Tabla5[codigo],Tabla5[SEGÚN JULIO],_xlfn.XLOOKUP(TJUL22[[#This Row],[cargo]],Tabla19[CARGO],Tabla19[CATEGORIA]))</f>
        <v>FIJO</v>
      </c>
      <c r="I802" s="43">
        <v>100000</v>
      </c>
      <c r="J802" s="45">
        <v>12105.37</v>
      </c>
      <c r="K802" s="43">
        <v>3040</v>
      </c>
      <c r="L802" s="43">
        <v>2870</v>
      </c>
      <c r="M802" s="43">
        <v>8620.9999999999982</v>
      </c>
      <c r="N802" s="43">
        <v>73363.63</v>
      </c>
      <c r="O802" s="65" t="str">
        <f>LEFT(_xlfn.XLOOKUP(TJUL22[[#This Row],[CODIGO]],Tabla5[codigo],Tabla5[Genero]),1)</f>
        <v>F</v>
      </c>
      <c r="P802" s="15" t="str">
        <f>_xlfn.XLOOKUP(TJUL22[[#This Row],[nomdepto]],tdepto[DEPTO],tdepto[CODLUG])</f>
        <v>01.83.03</v>
      </c>
    </row>
    <row r="803" spans="1:16" hidden="1">
      <c r="A803" s="65" t="s">
        <v>3417</v>
      </c>
      <c r="B803" s="65" t="str">
        <f t="shared" si="12"/>
        <v>2.1.1.1.0100100891860</v>
      </c>
      <c r="C803" s="65" t="s">
        <v>3368</v>
      </c>
      <c r="D803" s="65" t="s">
        <v>2392</v>
      </c>
      <c r="E803" s="65" t="s">
        <v>1028</v>
      </c>
      <c r="F803" s="65" t="s">
        <v>1029</v>
      </c>
      <c r="G803" s="65" t="str">
        <f>_xlfn.XLOOKUP(TJUL22[[#This Row],[CODIGO]],Tabla5[codigo],Tabla5[Lugar Funciones])</f>
        <v>VICEMINISTERIO DE PATRIMONIO CULTURAL</v>
      </c>
      <c r="H803" s="65" t="str">
        <f>_xlfn.XLOOKUP(TJUL22[[#This Row],[CODIGO]],Tabla5[codigo],Tabla5[SEGÚN JULIO],_xlfn.XLOOKUP(TJUL22[[#This Row],[cargo]],Tabla19[CARGO],Tabla19[CATEGORIA]))</f>
        <v>FIJO</v>
      </c>
      <c r="I803" s="43">
        <v>100000</v>
      </c>
      <c r="J803" s="45">
        <v>11767.84</v>
      </c>
      <c r="K803" s="43">
        <v>3040</v>
      </c>
      <c r="L803" s="43">
        <v>2870</v>
      </c>
      <c r="M803" s="43">
        <v>1475.119999999999</v>
      </c>
      <c r="N803" s="43">
        <v>80847.039999999994</v>
      </c>
      <c r="O803" s="65" t="str">
        <f>LEFT(_xlfn.XLOOKUP(TJUL22[[#This Row],[CODIGO]],Tabla5[codigo],Tabla5[Genero]),1)</f>
        <v>F</v>
      </c>
      <c r="P803" s="15" t="str">
        <f>_xlfn.XLOOKUP(TJUL22[[#This Row],[nomdepto]],tdepto[DEPTO],tdepto[CODLUG])</f>
        <v>01.83.03</v>
      </c>
    </row>
    <row r="804" spans="1:16" hidden="1">
      <c r="A804" s="65" t="s">
        <v>3417</v>
      </c>
      <c r="B804" s="65" t="str">
        <f t="shared" si="12"/>
        <v>2.1.1.1.0100111517710</v>
      </c>
      <c r="C804" s="65" t="s">
        <v>3368</v>
      </c>
      <c r="D804" s="65" t="s">
        <v>2430</v>
      </c>
      <c r="E804" s="65" t="s">
        <v>1032</v>
      </c>
      <c r="F804" s="65" t="s">
        <v>514</v>
      </c>
      <c r="G804" s="65" t="str">
        <f>_xlfn.XLOOKUP(TJUL22[[#This Row],[CODIGO]],Tabla5[codigo],Tabla5[Lugar Funciones])</f>
        <v>VICEMINISTERIO DE PATRIMONIO CULTURAL</v>
      </c>
      <c r="H804" s="65" t="str">
        <f>_xlfn.XLOOKUP(TJUL22[[#This Row],[CODIGO]],Tabla5[codigo],Tabla5[SEGÚN JULIO],_xlfn.XLOOKUP(TJUL22[[#This Row],[cargo]],Tabla19[CARGO],Tabla19[CATEGORIA]))</f>
        <v>FIJO</v>
      </c>
      <c r="I804" s="43">
        <v>65000</v>
      </c>
      <c r="J804" s="45">
        <v>4427.58</v>
      </c>
      <c r="K804" s="43">
        <v>1976</v>
      </c>
      <c r="L804" s="43">
        <v>1865.5</v>
      </c>
      <c r="M804" s="43">
        <v>25</v>
      </c>
      <c r="N804" s="43">
        <v>56705.919999999998</v>
      </c>
      <c r="O804" s="65" t="str">
        <f>LEFT(_xlfn.XLOOKUP(TJUL22[[#This Row],[CODIGO]],Tabla5[codigo],Tabla5[Genero]),1)</f>
        <v>F</v>
      </c>
      <c r="P804" s="15" t="str">
        <f>_xlfn.XLOOKUP(TJUL22[[#This Row],[nomdepto]],tdepto[DEPTO],tdepto[CODLUG])</f>
        <v>01.83.03</v>
      </c>
    </row>
    <row r="805" spans="1:16" hidden="1">
      <c r="A805" s="65" t="s">
        <v>3417</v>
      </c>
      <c r="B805" s="65" t="str">
        <f t="shared" si="12"/>
        <v>2.1.1.1.0100100497460</v>
      </c>
      <c r="C805" s="65" t="s">
        <v>3368</v>
      </c>
      <c r="D805" s="65" t="s">
        <v>2293</v>
      </c>
      <c r="E805" s="65" t="s">
        <v>1011</v>
      </c>
      <c r="F805" s="65" t="s">
        <v>17</v>
      </c>
      <c r="G805" s="65" t="str">
        <f>_xlfn.XLOOKUP(TJUL22[[#This Row],[CODIGO]],Tabla5[codigo],Tabla5[Lugar Funciones])</f>
        <v>VICEMINISTERIO DE PATRIMONIO CULTURAL</v>
      </c>
      <c r="H805" s="65" t="str">
        <f>_xlfn.XLOOKUP(TJUL22[[#This Row],[CODIGO]],Tabla5[codigo],Tabla5[SEGÚN JULIO],_xlfn.XLOOKUP(TJUL22[[#This Row],[cargo]],Tabla19[CARGO],Tabla19[CATEGORIA]))</f>
        <v>FIJO</v>
      </c>
      <c r="I805" s="43">
        <v>60000</v>
      </c>
      <c r="J805" s="45">
        <v>3486.68</v>
      </c>
      <c r="K805" s="43">
        <v>1824</v>
      </c>
      <c r="L805" s="43">
        <v>1722</v>
      </c>
      <c r="M805" s="43">
        <v>6471</v>
      </c>
      <c r="N805" s="43">
        <v>46496.32</v>
      </c>
      <c r="O805" s="65" t="str">
        <f>LEFT(_xlfn.XLOOKUP(TJUL22[[#This Row],[CODIGO]],Tabla5[codigo],Tabla5[Genero]),1)</f>
        <v>F</v>
      </c>
      <c r="P805" s="15" t="str">
        <f>_xlfn.XLOOKUP(TJUL22[[#This Row],[nomdepto]],tdepto[DEPTO],tdepto[CODLUG])</f>
        <v>01.83.03</v>
      </c>
    </row>
    <row r="806" spans="1:16" hidden="1">
      <c r="A806" s="65" t="s">
        <v>3417</v>
      </c>
      <c r="B806" s="65" t="str">
        <f t="shared" si="12"/>
        <v>2.1.1.1.0100103179735</v>
      </c>
      <c r="C806" s="65" t="s">
        <v>3368</v>
      </c>
      <c r="D806" s="65" t="s">
        <v>3381</v>
      </c>
      <c r="E806" s="65" t="s">
        <v>3401</v>
      </c>
      <c r="F806" s="65" t="s">
        <v>32</v>
      </c>
      <c r="G806" s="65" t="str">
        <f>_xlfn.XLOOKUP(TJUL22[[#This Row],[CODIGO]],Tabla5[codigo],Tabla5[Lugar Funciones])</f>
        <v>VICEMINISTERIO DE PATRIMONIO CULTURAL</v>
      </c>
      <c r="H806" s="65" t="str">
        <f>_xlfn.XLOOKUP(TJUL22[[#This Row],[CODIGO]],Tabla5[codigo],Tabla5[SEGÚN JULIO],_xlfn.XLOOKUP(TJUL22[[#This Row],[cargo]],Tabla19[CARGO],Tabla19[CATEGORIA]))</f>
        <v>FIJO</v>
      </c>
      <c r="I806" s="43">
        <v>60000</v>
      </c>
      <c r="J806" s="43">
        <v>3486.68</v>
      </c>
      <c r="K806" s="43">
        <v>1824</v>
      </c>
      <c r="L806" s="43">
        <v>1722</v>
      </c>
      <c r="M806" s="43">
        <v>25.000000000000455</v>
      </c>
      <c r="N806" s="43">
        <v>52942.32</v>
      </c>
      <c r="O806" s="65" t="str">
        <f>LEFT(_xlfn.XLOOKUP(TJUL22[[#This Row],[CODIGO]],Tabla5[codigo],Tabla5[Genero]),1)</f>
        <v>F</v>
      </c>
      <c r="P806" s="15" t="str">
        <f>_xlfn.XLOOKUP(TJUL22[[#This Row],[nomdepto]],tdepto[DEPTO],tdepto[CODLUG])</f>
        <v>01.83.03</v>
      </c>
    </row>
    <row r="807" spans="1:16" hidden="1">
      <c r="A807" s="65" t="s">
        <v>3417</v>
      </c>
      <c r="B807" s="65" t="str">
        <f t="shared" si="12"/>
        <v>2.1.1.1.0100101357366</v>
      </c>
      <c r="C807" s="65" t="s">
        <v>3368</v>
      </c>
      <c r="D807" s="65" t="s">
        <v>1398</v>
      </c>
      <c r="E807" s="65" t="s">
        <v>1014</v>
      </c>
      <c r="F807" s="65" t="s">
        <v>1015</v>
      </c>
      <c r="G807" s="65" t="str">
        <f>_xlfn.XLOOKUP(TJUL22[[#This Row],[CODIGO]],Tabla5[codigo],Tabla5[Lugar Funciones])</f>
        <v>VICEMINISTERIO DE PATRIMONIO CULTURAL</v>
      </c>
      <c r="H807" s="65" t="str">
        <f>_xlfn.XLOOKUP(TJUL22[[#This Row],[CODIGO]],Tabla5[codigo],Tabla5[SEGÚN JULIO],_xlfn.XLOOKUP(TJUL22[[#This Row],[cargo]],Tabla19[CARGO],Tabla19[CATEGORIA]))</f>
        <v>CARRERA ADMINISTRATIVA</v>
      </c>
      <c r="I807" s="43">
        <v>55000</v>
      </c>
      <c r="J807" s="45">
        <v>2559.6799999999998</v>
      </c>
      <c r="K807" s="43">
        <v>1672</v>
      </c>
      <c r="L807" s="43">
        <v>1578.5</v>
      </c>
      <c r="M807" s="43">
        <v>14121</v>
      </c>
      <c r="N807" s="43">
        <v>35068.82</v>
      </c>
      <c r="O807" s="65" t="str">
        <f>LEFT(_xlfn.XLOOKUP(TJUL22[[#This Row],[CODIGO]],Tabla5[codigo],Tabla5[Genero]),1)</f>
        <v>F</v>
      </c>
      <c r="P807" s="15" t="str">
        <f>_xlfn.XLOOKUP(TJUL22[[#This Row],[nomdepto]],tdepto[DEPTO],tdepto[CODLUG])</f>
        <v>01.83.03</v>
      </c>
    </row>
    <row r="808" spans="1:16" hidden="1">
      <c r="A808" s="65" t="s">
        <v>3417</v>
      </c>
      <c r="B808" s="65" t="str">
        <f t="shared" si="12"/>
        <v>2.1.1.1.0100104729504</v>
      </c>
      <c r="C808" s="65" t="s">
        <v>3368</v>
      </c>
      <c r="D808" s="65" t="s">
        <v>1410</v>
      </c>
      <c r="E808" s="65" t="s">
        <v>1019</v>
      </c>
      <c r="F808" s="65" t="s">
        <v>514</v>
      </c>
      <c r="G808" s="65" t="str">
        <f>_xlfn.XLOOKUP(TJUL22[[#This Row],[CODIGO]],Tabla5[codigo],Tabla5[Lugar Funciones])</f>
        <v>VICEMINISTERIO DE PATRIMONIO CULTURAL</v>
      </c>
      <c r="H808" s="65" t="str">
        <f>_xlfn.XLOOKUP(TJUL22[[#This Row],[CODIGO]],Tabla5[codigo],Tabla5[SEGÚN JULIO],_xlfn.XLOOKUP(TJUL22[[#This Row],[cargo]],Tabla19[CARGO],Tabla19[CATEGORIA]))</f>
        <v>CARRERA ADMINISTRATIVA</v>
      </c>
      <c r="I808" s="43">
        <v>50000</v>
      </c>
      <c r="J808" s="45">
        <v>1854</v>
      </c>
      <c r="K808" s="43">
        <v>1520</v>
      </c>
      <c r="L808" s="43">
        <v>1435</v>
      </c>
      <c r="M808" s="43">
        <v>13774.119999999999</v>
      </c>
      <c r="N808" s="43">
        <v>31416.880000000001</v>
      </c>
      <c r="O808" s="65" t="str">
        <f>LEFT(_xlfn.XLOOKUP(TJUL22[[#This Row],[CODIGO]],Tabla5[codigo],Tabla5[Genero]),1)</f>
        <v>F</v>
      </c>
      <c r="P808" s="15" t="str">
        <f>_xlfn.XLOOKUP(TJUL22[[#This Row],[nomdepto]],tdepto[DEPTO],tdepto[CODLUG])</f>
        <v>01.83.03</v>
      </c>
    </row>
    <row r="809" spans="1:16" hidden="1">
      <c r="A809" s="65" t="s">
        <v>3417</v>
      </c>
      <c r="B809" s="65" t="str">
        <f t="shared" si="12"/>
        <v>2.1.1.1.0100104033048</v>
      </c>
      <c r="C809" s="65" t="s">
        <v>3368</v>
      </c>
      <c r="D809" s="65" t="s">
        <v>1436</v>
      </c>
      <c r="E809" s="65" t="s">
        <v>1033</v>
      </c>
      <c r="F809" s="65" t="s">
        <v>1311</v>
      </c>
      <c r="G809" s="65" t="str">
        <f>_xlfn.XLOOKUP(TJUL22[[#This Row],[CODIGO]],Tabla5[codigo],Tabla5[Lugar Funciones])</f>
        <v>VICEMINISTERIO DE PATRIMONIO CULTURAL</v>
      </c>
      <c r="H809" s="65" t="str">
        <f>_xlfn.XLOOKUP(TJUL22[[#This Row],[CODIGO]],Tabla5[codigo],Tabla5[SEGÚN JULIO],_xlfn.XLOOKUP(TJUL22[[#This Row],[cargo]],Tabla19[CARGO],Tabla19[CATEGORIA]))</f>
        <v>CARRERA ADMINISTRATIVA</v>
      </c>
      <c r="I809" s="43">
        <v>50000</v>
      </c>
      <c r="J809" s="45">
        <v>1854</v>
      </c>
      <c r="K809" s="43">
        <v>1520</v>
      </c>
      <c r="L809" s="43">
        <v>1435</v>
      </c>
      <c r="M809" s="43">
        <v>26729.3</v>
      </c>
      <c r="N809" s="43">
        <v>18461.7</v>
      </c>
      <c r="O809" s="65" t="str">
        <f>LEFT(_xlfn.XLOOKUP(TJUL22[[#This Row],[CODIGO]],Tabla5[codigo],Tabla5[Genero]),1)</f>
        <v>F</v>
      </c>
      <c r="P809" s="15" t="str">
        <f>_xlfn.XLOOKUP(TJUL22[[#This Row],[nomdepto]],tdepto[DEPTO],tdepto[CODLUG])</f>
        <v>01.83.03</v>
      </c>
    </row>
    <row r="810" spans="1:16" hidden="1">
      <c r="A810" s="65" t="s">
        <v>3417</v>
      </c>
      <c r="B810" s="65" t="str">
        <f t="shared" si="12"/>
        <v>2.1.1.1.0100100561885</v>
      </c>
      <c r="C810" s="65" t="s">
        <v>3368</v>
      </c>
      <c r="D810" s="65" t="s">
        <v>1363</v>
      </c>
      <c r="E810" s="65" t="s">
        <v>998</v>
      </c>
      <c r="F810" s="65" t="s">
        <v>1000</v>
      </c>
      <c r="G810" s="65" t="str">
        <f>_xlfn.XLOOKUP(TJUL22[[#This Row],[CODIGO]],Tabla5[codigo],Tabla5[Lugar Funciones])</f>
        <v>VICEMINISTERIO DE PATRIMONIO CULTURAL</v>
      </c>
      <c r="H810" s="65" t="str">
        <f>_xlfn.XLOOKUP(TJUL22[[#This Row],[CODIGO]],Tabla5[codigo],Tabla5[SEGÚN JULIO],_xlfn.XLOOKUP(TJUL22[[#This Row],[cargo]],Tabla19[CARGO],Tabla19[CATEGORIA]))</f>
        <v>CARRERA ADMINISTRATIVA</v>
      </c>
      <c r="I810" s="43">
        <v>45000</v>
      </c>
      <c r="J810" s="45">
        <v>4898</v>
      </c>
      <c r="K810" s="43">
        <v>1368</v>
      </c>
      <c r="L810" s="43">
        <v>1291.5</v>
      </c>
      <c r="M810" s="43">
        <v>16136.119999999999</v>
      </c>
      <c r="N810" s="43">
        <v>21306.38</v>
      </c>
      <c r="O810" s="65" t="str">
        <f>LEFT(_xlfn.XLOOKUP(TJUL22[[#This Row],[CODIGO]],Tabla5[codigo],Tabla5[Genero]),1)</f>
        <v>M</v>
      </c>
      <c r="P810" s="15" t="str">
        <f>_xlfn.XLOOKUP(TJUL22[[#This Row],[nomdepto]],tdepto[DEPTO],tdepto[CODLUG])</f>
        <v>01.83.03</v>
      </c>
    </row>
    <row r="811" spans="1:16" hidden="1">
      <c r="A811" s="65" t="s">
        <v>3417</v>
      </c>
      <c r="B811" s="65" t="str">
        <f t="shared" si="12"/>
        <v>2.1.1.1.0100103328365</v>
      </c>
      <c r="C811" s="65" t="s">
        <v>3368</v>
      </c>
      <c r="D811" s="65" t="s">
        <v>1365</v>
      </c>
      <c r="E811" s="65" t="s">
        <v>1001</v>
      </c>
      <c r="F811" s="65" t="s">
        <v>1002</v>
      </c>
      <c r="G811" s="65" t="str">
        <f>_xlfn.XLOOKUP(TJUL22[[#This Row],[CODIGO]],Tabla5[codigo],Tabla5[Lugar Funciones])</f>
        <v>VICEMINISTERIO DE PATRIMONIO CULTURAL</v>
      </c>
      <c r="H811" s="65" t="str">
        <f>_xlfn.XLOOKUP(TJUL22[[#This Row],[CODIGO]],Tabla5[codigo],Tabla5[SEGÚN JULIO],_xlfn.XLOOKUP(TJUL22[[#This Row],[cargo]],Tabla19[CARGO],Tabla19[CATEGORIA]))</f>
        <v>CARRERA ADMINISTRATIVA</v>
      </c>
      <c r="I811" s="43">
        <v>45000</v>
      </c>
      <c r="J811" s="45">
        <v>1148.33</v>
      </c>
      <c r="K811" s="43">
        <v>1368</v>
      </c>
      <c r="L811" s="43">
        <v>1291.5</v>
      </c>
      <c r="M811" s="43">
        <v>13337.109999999999</v>
      </c>
      <c r="N811" s="43">
        <v>27855.06</v>
      </c>
      <c r="O811" s="65" t="str">
        <f>LEFT(_xlfn.XLOOKUP(TJUL22[[#This Row],[CODIGO]],Tabla5[codigo],Tabla5[Genero]),1)</f>
        <v>F</v>
      </c>
      <c r="P811" s="15" t="str">
        <f>_xlfn.XLOOKUP(TJUL22[[#This Row],[nomdepto]],tdepto[DEPTO],tdepto[CODLUG])</f>
        <v>01.83.03</v>
      </c>
    </row>
    <row r="812" spans="1:16" hidden="1">
      <c r="A812" s="65" t="s">
        <v>3417</v>
      </c>
      <c r="B812" s="65" t="str">
        <f t="shared" si="12"/>
        <v>2.1.1.1.0100110011525</v>
      </c>
      <c r="C812" s="65" t="s">
        <v>3368</v>
      </c>
      <c r="D812" s="65" t="s">
        <v>1369</v>
      </c>
      <c r="E812" s="65" t="s">
        <v>1003</v>
      </c>
      <c r="F812" s="65" t="s">
        <v>1002</v>
      </c>
      <c r="G812" s="65" t="str">
        <f>_xlfn.XLOOKUP(TJUL22[[#This Row],[CODIGO]],Tabla5[codigo],Tabla5[Lugar Funciones])</f>
        <v>VICEMINISTERIO DE PATRIMONIO CULTURAL</v>
      </c>
      <c r="H812" s="65" t="str">
        <f>_xlfn.XLOOKUP(TJUL22[[#This Row],[CODIGO]],Tabla5[codigo],Tabla5[SEGÚN JULIO],_xlfn.XLOOKUP(TJUL22[[#This Row],[cargo]],Tabla19[CARGO],Tabla19[CATEGORIA]))</f>
        <v>CARRERA ADMINISTRATIVA</v>
      </c>
      <c r="I812" s="43">
        <v>45000</v>
      </c>
      <c r="J812" s="45">
        <v>1148.33</v>
      </c>
      <c r="K812" s="43">
        <v>1368</v>
      </c>
      <c r="L812" s="43">
        <v>1291.5</v>
      </c>
      <c r="M812" s="43">
        <v>4521</v>
      </c>
      <c r="N812" s="43">
        <v>36671.17</v>
      </c>
      <c r="O812" s="65" t="str">
        <f>LEFT(_xlfn.XLOOKUP(TJUL22[[#This Row],[CODIGO]],Tabla5[codigo],Tabla5[Genero]),1)</f>
        <v>F</v>
      </c>
      <c r="P812" s="15" t="str">
        <f>_xlfn.XLOOKUP(TJUL22[[#This Row],[nomdepto]],tdepto[DEPTO],tdepto[CODLUG])</f>
        <v>01.83.03</v>
      </c>
    </row>
    <row r="813" spans="1:16" hidden="1">
      <c r="A813" s="65" t="s">
        <v>3417</v>
      </c>
      <c r="B813" s="65" t="str">
        <f t="shared" si="12"/>
        <v>2.1.1.1.0100200440980</v>
      </c>
      <c r="C813" s="65" t="s">
        <v>3368</v>
      </c>
      <c r="D813" s="65" t="s">
        <v>1387</v>
      </c>
      <c r="E813" s="65" t="s">
        <v>1007</v>
      </c>
      <c r="F813" s="65" t="s">
        <v>1008</v>
      </c>
      <c r="G813" s="65" t="str">
        <f>_xlfn.XLOOKUP(TJUL22[[#This Row],[CODIGO]],Tabla5[codigo],Tabla5[Lugar Funciones])</f>
        <v>VICEMINISTERIO DE PATRIMONIO CULTURAL</v>
      </c>
      <c r="H813" s="65" t="str">
        <f>_xlfn.XLOOKUP(TJUL22[[#This Row],[CODIGO]],Tabla5[codigo],Tabla5[SEGÚN JULIO],_xlfn.XLOOKUP(TJUL22[[#This Row],[cargo]],Tabla19[CARGO],Tabla19[CATEGORIA]))</f>
        <v>CARRERA ADMINISTRATIVA</v>
      </c>
      <c r="I813" s="43">
        <v>45000</v>
      </c>
      <c r="J813" s="45">
        <v>1148.33</v>
      </c>
      <c r="K813" s="43">
        <v>1368</v>
      </c>
      <c r="L813" s="43">
        <v>1291.5</v>
      </c>
      <c r="M813" s="43">
        <v>5659</v>
      </c>
      <c r="N813" s="43">
        <v>35533.17</v>
      </c>
      <c r="O813" s="65" t="str">
        <f>LEFT(_xlfn.XLOOKUP(TJUL22[[#This Row],[CODIGO]],Tabla5[codigo],Tabla5[Genero]),1)</f>
        <v>F</v>
      </c>
      <c r="P813" s="15" t="str">
        <f>_xlfn.XLOOKUP(TJUL22[[#This Row],[nomdepto]],tdepto[DEPTO],tdepto[CODLUG])</f>
        <v>01.83.03</v>
      </c>
    </row>
    <row r="814" spans="1:16" hidden="1">
      <c r="A814" s="65" t="s">
        <v>3417</v>
      </c>
      <c r="B814" s="65" t="str">
        <f t="shared" si="12"/>
        <v>2.1.1.1.0100118760677</v>
      </c>
      <c r="C814" s="65" t="s">
        <v>3368</v>
      </c>
      <c r="D814" s="65" t="s">
        <v>2284</v>
      </c>
      <c r="E814" s="65" t="s">
        <v>1010</v>
      </c>
      <c r="F814" s="65" t="s">
        <v>478</v>
      </c>
      <c r="G814" s="65" t="str">
        <f>_xlfn.XLOOKUP(TJUL22[[#This Row],[CODIGO]],Tabla5[codigo],Tabla5[Lugar Funciones])</f>
        <v>VICEMINISTERIO DE PATRIMONIO CULTURAL</v>
      </c>
      <c r="H814" s="65" t="str">
        <f>_xlfn.XLOOKUP(TJUL22[[#This Row],[CODIGO]],Tabla5[codigo],Tabla5[SEGÚN JULIO],_xlfn.XLOOKUP(TJUL22[[#This Row],[cargo]],Tabla19[CARGO],Tabla19[CATEGORIA]))</f>
        <v>FIJO</v>
      </c>
      <c r="I814" s="43">
        <v>45000</v>
      </c>
      <c r="J814" s="43">
        <v>1148.33</v>
      </c>
      <c r="K814" s="43">
        <v>1368</v>
      </c>
      <c r="L814" s="43">
        <v>1291.5</v>
      </c>
      <c r="M814" s="43">
        <v>14282.33</v>
      </c>
      <c r="N814" s="43">
        <v>26909.84</v>
      </c>
      <c r="O814" s="65" t="str">
        <f>LEFT(_xlfn.XLOOKUP(TJUL22[[#This Row],[CODIGO]],Tabla5[codigo],Tabla5[Genero]),1)</f>
        <v>M</v>
      </c>
      <c r="P814" s="15" t="str">
        <f>_xlfn.XLOOKUP(TJUL22[[#This Row],[nomdepto]],tdepto[DEPTO],tdepto[CODLUG])</f>
        <v>01.83.03</v>
      </c>
    </row>
    <row r="815" spans="1:16" hidden="1">
      <c r="A815" s="65" t="s">
        <v>3417</v>
      </c>
      <c r="B815" s="65" t="str">
        <f t="shared" si="12"/>
        <v>2.1.1.1.0100100360452</v>
      </c>
      <c r="C815" s="65" t="s">
        <v>3368</v>
      </c>
      <c r="D815" s="65" t="s">
        <v>1401</v>
      </c>
      <c r="E815" s="65" t="s">
        <v>1017</v>
      </c>
      <c r="F815" s="65" t="s">
        <v>1018</v>
      </c>
      <c r="G815" s="65" t="str">
        <f>_xlfn.XLOOKUP(TJUL22[[#This Row],[CODIGO]],Tabla5[codigo],Tabla5[Lugar Funciones])</f>
        <v>VICEMINISTERIO DE PATRIMONIO CULTURAL</v>
      </c>
      <c r="H815" s="65" t="str">
        <f>_xlfn.XLOOKUP(TJUL22[[#This Row],[CODIGO]],Tabla5[codigo],Tabla5[SEGÚN JULIO],_xlfn.XLOOKUP(TJUL22[[#This Row],[cargo]],Tabla19[CARGO],Tabla19[CATEGORIA]))</f>
        <v>CARRERA ADMINISTRATIVA</v>
      </c>
      <c r="I815" s="43">
        <v>45000</v>
      </c>
      <c r="J815" s="43">
        <v>1148.33</v>
      </c>
      <c r="K815" s="43">
        <v>1368</v>
      </c>
      <c r="L815" s="43">
        <v>1291.5</v>
      </c>
      <c r="M815" s="43">
        <v>1621</v>
      </c>
      <c r="N815" s="43">
        <v>39571.17</v>
      </c>
      <c r="O815" s="65" t="str">
        <f>LEFT(_xlfn.XLOOKUP(TJUL22[[#This Row],[CODIGO]],Tabla5[codigo],Tabla5[Genero]),1)</f>
        <v>M</v>
      </c>
      <c r="P815" s="15" t="str">
        <f>_xlfn.XLOOKUP(TJUL22[[#This Row],[nomdepto]],tdepto[DEPTO],tdepto[CODLUG])</f>
        <v>01.83.03</v>
      </c>
    </row>
    <row r="816" spans="1:16" hidden="1">
      <c r="A816" s="65" t="s">
        <v>3417</v>
      </c>
      <c r="B816" s="65" t="str">
        <f t="shared" si="12"/>
        <v>2.1.1.1.0100103854105</v>
      </c>
      <c r="C816" s="65" t="s">
        <v>3368</v>
      </c>
      <c r="D816" s="65" t="s">
        <v>1411</v>
      </c>
      <c r="E816" s="65" t="s">
        <v>1020</v>
      </c>
      <c r="F816" s="65" t="s">
        <v>1021</v>
      </c>
      <c r="G816" s="65" t="str">
        <f>_xlfn.XLOOKUP(TJUL22[[#This Row],[CODIGO]],Tabla5[codigo],Tabla5[Lugar Funciones])</f>
        <v>VICEMINISTERIO DE PATRIMONIO CULTURAL</v>
      </c>
      <c r="H816" s="65" t="str">
        <f>_xlfn.XLOOKUP(TJUL22[[#This Row],[CODIGO]],Tabla5[codigo],Tabla5[SEGÚN JULIO],_xlfn.XLOOKUP(TJUL22[[#This Row],[cargo]],Tabla19[CARGO],Tabla19[CATEGORIA]))</f>
        <v>CARRERA ADMINISTRATIVA</v>
      </c>
      <c r="I816" s="43">
        <v>45000</v>
      </c>
      <c r="J816" s="45">
        <v>1148.33</v>
      </c>
      <c r="K816" s="43">
        <v>1368</v>
      </c>
      <c r="L816" s="43">
        <v>1291.5</v>
      </c>
      <c r="M816" s="43">
        <v>14254.660000000002</v>
      </c>
      <c r="N816" s="43">
        <v>26937.51</v>
      </c>
      <c r="O816" s="65" t="str">
        <f>LEFT(_xlfn.XLOOKUP(TJUL22[[#This Row],[CODIGO]],Tabla5[codigo],Tabla5[Genero]),1)</f>
        <v>F</v>
      </c>
      <c r="P816" s="15" t="str">
        <f>_xlfn.XLOOKUP(TJUL22[[#This Row],[nomdepto]],tdepto[DEPTO],tdepto[CODLUG])</f>
        <v>01.83.03</v>
      </c>
    </row>
    <row r="817" spans="1:16" hidden="1">
      <c r="A817" s="65" t="s">
        <v>3417</v>
      </c>
      <c r="B817" s="65" t="str">
        <f t="shared" si="12"/>
        <v>2.1.1.1.0100103603015</v>
      </c>
      <c r="C817" s="65" t="s">
        <v>3368</v>
      </c>
      <c r="D817" s="65" t="s">
        <v>2369</v>
      </c>
      <c r="E817" s="65" t="s">
        <v>1022</v>
      </c>
      <c r="F817" s="65" t="s">
        <v>478</v>
      </c>
      <c r="G817" s="65" t="str">
        <f>_xlfn.XLOOKUP(TJUL22[[#This Row],[CODIGO]],Tabla5[codigo],Tabla5[Lugar Funciones])</f>
        <v>VICEMINISTERIO DE PATRIMONIO CULTURAL</v>
      </c>
      <c r="H817" s="65" t="str">
        <f>_xlfn.XLOOKUP(TJUL22[[#This Row],[CODIGO]],Tabla5[codigo],Tabla5[SEGÚN JULIO],_xlfn.XLOOKUP(TJUL22[[#This Row],[cargo]],Tabla19[CARGO],Tabla19[CATEGORIA]))</f>
        <v>FIJO</v>
      </c>
      <c r="I817" s="43">
        <v>45000</v>
      </c>
      <c r="J817" s="45">
        <v>1148.33</v>
      </c>
      <c r="K817" s="43">
        <v>1368</v>
      </c>
      <c r="L817" s="43">
        <v>1291.5</v>
      </c>
      <c r="M817" s="43">
        <v>17190.550000000003</v>
      </c>
      <c r="N817" s="43">
        <v>24001.62</v>
      </c>
      <c r="O817" s="65" t="str">
        <f>LEFT(_xlfn.XLOOKUP(TJUL22[[#This Row],[CODIGO]],Tabla5[codigo],Tabla5[Genero]),1)</f>
        <v>M</v>
      </c>
      <c r="P817" s="15" t="str">
        <f>_xlfn.XLOOKUP(TJUL22[[#This Row],[nomdepto]],tdepto[DEPTO],tdepto[CODLUG])</f>
        <v>01.83.03</v>
      </c>
    </row>
    <row r="818" spans="1:16" hidden="1">
      <c r="A818" s="65" t="s">
        <v>3417</v>
      </c>
      <c r="B818" s="65" t="str">
        <f t="shared" si="12"/>
        <v>2.1.1.1.0100100787548</v>
      </c>
      <c r="C818" s="65" t="s">
        <v>3368</v>
      </c>
      <c r="D818" s="65" t="s">
        <v>1412</v>
      </c>
      <c r="E818" s="65" t="s">
        <v>1023</v>
      </c>
      <c r="F818" s="65" t="s">
        <v>1002</v>
      </c>
      <c r="G818" s="65" t="str">
        <f>_xlfn.XLOOKUP(TJUL22[[#This Row],[CODIGO]],Tabla5[codigo],Tabla5[Lugar Funciones])</f>
        <v>VICEMINISTERIO DE PATRIMONIO CULTURAL</v>
      </c>
      <c r="H818" s="65" t="str">
        <f>_xlfn.XLOOKUP(TJUL22[[#This Row],[CODIGO]],Tabla5[codigo],Tabla5[SEGÚN JULIO],_xlfn.XLOOKUP(TJUL22[[#This Row],[cargo]],Tabla19[CARGO],Tabla19[CATEGORIA]))</f>
        <v>CARRERA ADMINISTRATIVA</v>
      </c>
      <c r="I818" s="43">
        <v>45000</v>
      </c>
      <c r="J818" s="43">
        <v>1148.33</v>
      </c>
      <c r="K818" s="43">
        <v>1368</v>
      </c>
      <c r="L818" s="43">
        <v>1291.5</v>
      </c>
      <c r="M818" s="43">
        <v>16752.22</v>
      </c>
      <c r="N818" s="43">
        <v>24439.95</v>
      </c>
      <c r="O818" s="65" t="str">
        <f>LEFT(_xlfn.XLOOKUP(TJUL22[[#This Row],[CODIGO]],Tabla5[codigo],Tabla5[Genero]),1)</f>
        <v>F</v>
      </c>
      <c r="P818" s="15" t="str">
        <f>_xlfn.XLOOKUP(TJUL22[[#This Row],[nomdepto]],tdepto[DEPTO],tdepto[CODLUG])</f>
        <v>01.83.03</v>
      </c>
    </row>
    <row r="819" spans="1:16" hidden="1">
      <c r="A819" s="65" t="s">
        <v>3417</v>
      </c>
      <c r="B819" s="65" t="str">
        <f t="shared" si="12"/>
        <v>2.1.1.1.0100112946439</v>
      </c>
      <c r="C819" s="65" t="s">
        <v>3368</v>
      </c>
      <c r="D819" s="65" t="s">
        <v>1425</v>
      </c>
      <c r="E819" s="65" t="s">
        <v>1024</v>
      </c>
      <c r="F819" s="65" t="s">
        <v>1025</v>
      </c>
      <c r="G819" s="65" t="str">
        <f>_xlfn.XLOOKUP(TJUL22[[#This Row],[CODIGO]],Tabla5[codigo],Tabla5[Lugar Funciones])</f>
        <v>VICEMINISTERIO DE PATRIMONIO CULTURAL</v>
      </c>
      <c r="H819" s="65" t="str">
        <f>_xlfn.XLOOKUP(TJUL22[[#This Row],[CODIGO]],Tabla5[codigo],Tabla5[SEGÚN JULIO],_xlfn.XLOOKUP(TJUL22[[#This Row],[cargo]],Tabla19[CARGO],Tabla19[CATEGORIA]))</f>
        <v>CARRERA ADMINISTRATIVA</v>
      </c>
      <c r="I819" s="43">
        <v>45000</v>
      </c>
      <c r="J819" s="45">
        <v>1148.33</v>
      </c>
      <c r="K819" s="43">
        <v>1368</v>
      </c>
      <c r="L819" s="43">
        <v>1291.5</v>
      </c>
      <c r="M819" s="43">
        <v>20949.190000000002</v>
      </c>
      <c r="N819" s="43">
        <v>20242.98</v>
      </c>
      <c r="O819" s="65" t="str">
        <f>LEFT(_xlfn.XLOOKUP(TJUL22[[#This Row],[CODIGO]],Tabla5[codigo],Tabla5[Genero]),1)</f>
        <v>F</v>
      </c>
      <c r="P819" s="15" t="str">
        <f>_xlfn.XLOOKUP(TJUL22[[#This Row],[nomdepto]],tdepto[DEPTO],tdepto[CODLUG])</f>
        <v>01.83.03</v>
      </c>
    </row>
    <row r="820" spans="1:16" hidden="1">
      <c r="A820" s="65" t="s">
        <v>3417</v>
      </c>
      <c r="B820" s="65" t="str">
        <f t="shared" si="12"/>
        <v>2.1.1.1.0100300327277</v>
      </c>
      <c r="C820" s="65" t="s">
        <v>3368</v>
      </c>
      <c r="D820" s="65" t="s">
        <v>1429</v>
      </c>
      <c r="E820" s="65" t="s">
        <v>1030</v>
      </c>
      <c r="F820" s="65" t="s">
        <v>1031</v>
      </c>
      <c r="G820" s="65" t="str">
        <f>_xlfn.XLOOKUP(TJUL22[[#This Row],[CODIGO]],Tabla5[codigo],Tabla5[Lugar Funciones])</f>
        <v>VICEMINISTERIO DE PATRIMONIO CULTURAL</v>
      </c>
      <c r="H820" s="65" t="str">
        <f>_xlfn.XLOOKUP(TJUL22[[#This Row],[CODIGO]],Tabla5[codigo],Tabla5[SEGÚN JULIO],_xlfn.XLOOKUP(TJUL22[[#This Row],[cargo]],Tabla19[CARGO],Tabla19[CATEGORIA]))</f>
        <v>CARRERA ADMINISTRATIVA</v>
      </c>
      <c r="I820" s="43">
        <v>45000</v>
      </c>
      <c r="J820" s="45">
        <v>1148.33</v>
      </c>
      <c r="K820" s="43">
        <v>1368</v>
      </c>
      <c r="L820" s="43">
        <v>1291.5</v>
      </c>
      <c r="M820" s="43">
        <v>21899.67</v>
      </c>
      <c r="N820" s="43">
        <v>19292.5</v>
      </c>
      <c r="O820" s="65" t="str">
        <f>LEFT(_xlfn.XLOOKUP(TJUL22[[#This Row],[CODIGO]],Tabla5[codigo],Tabla5[Genero]),1)</f>
        <v>F</v>
      </c>
      <c r="P820" s="15" t="str">
        <f>_xlfn.XLOOKUP(TJUL22[[#This Row],[nomdepto]],tdepto[DEPTO],tdepto[CODLUG])</f>
        <v>01.83.03</v>
      </c>
    </row>
    <row r="821" spans="1:16" hidden="1">
      <c r="A821" s="65" t="s">
        <v>3417</v>
      </c>
      <c r="B821" s="65" t="str">
        <f t="shared" si="12"/>
        <v>2.1.1.1.0100105458236</v>
      </c>
      <c r="C821" s="65" t="s">
        <v>3368</v>
      </c>
      <c r="D821" s="65" t="s">
        <v>1446</v>
      </c>
      <c r="E821" s="65" t="s">
        <v>1035</v>
      </c>
      <c r="F821" s="65" t="s">
        <v>32</v>
      </c>
      <c r="G821" s="65" t="str">
        <f>_xlfn.XLOOKUP(TJUL22[[#This Row],[CODIGO]],Tabla5[codigo],Tabla5[Lugar Funciones])</f>
        <v>VICEMINISTERIO DE PATRIMONIO CULTURAL</v>
      </c>
      <c r="H821" s="65" t="str">
        <f>_xlfn.XLOOKUP(TJUL22[[#This Row],[CODIGO]],Tabla5[codigo],Tabla5[SEGÚN JULIO],_xlfn.XLOOKUP(TJUL22[[#This Row],[cargo]],Tabla19[CARGO],Tabla19[CATEGORIA]))</f>
        <v>CARRERA ADMINISTRATIVA</v>
      </c>
      <c r="I821" s="43">
        <v>45000</v>
      </c>
      <c r="J821" s="45">
        <v>945.81</v>
      </c>
      <c r="K821" s="43">
        <v>1368</v>
      </c>
      <c r="L821" s="43">
        <v>1291.5</v>
      </c>
      <c r="M821" s="43">
        <v>25900.17</v>
      </c>
      <c r="N821" s="43">
        <v>15494.52</v>
      </c>
      <c r="O821" s="65" t="str">
        <f>LEFT(_xlfn.XLOOKUP(TJUL22[[#This Row],[CODIGO]],Tabla5[codigo],Tabla5[Genero]),1)</f>
        <v>F</v>
      </c>
      <c r="P821" s="15" t="str">
        <f>_xlfn.XLOOKUP(TJUL22[[#This Row],[nomdepto]],tdepto[DEPTO],tdepto[CODLUG])</f>
        <v>01.83.03</v>
      </c>
    </row>
    <row r="822" spans="1:16" hidden="1">
      <c r="A822" s="65" t="s">
        <v>3417</v>
      </c>
      <c r="B822" s="65" t="str">
        <f t="shared" si="12"/>
        <v>2.1.1.1.0100300620788</v>
      </c>
      <c r="C822" s="65" t="s">
        <v>3368</v>
      </c>
      <c r="D822" s="65" t="s">
        <v>2331</v>
      </c>
      <c r="E822" s="65" t="s">
        <v>1723</v>
      </c>
      <c r="F822" s="65" t="s">
        <v>139</v>
      </c>
      <c r="G822" s="65" t="str">
        <f>_xlfn.XLOOKUP(TJUL22[[#This Row],[CODIGO]],Tabla5[codigo],Tabla5[Lugar Funciones])</f>
        <v>VICEMINISTERIO DE PATRIMONIO CULTURAL</v>
      </c>
      <c r="H822" s="65" t="str">
        <f>_xlfn.XLOOKUP(TJUL22[[#This Row],[CODIGO]],Tabla5[codigo],Tabla5[SEGÚN JULIO],_xlfn.XLOOKUP(TJUL22[[#This Row],[cargo]],Tabla19[CARGO],Tabla19[CATEGORIA]))</f>
        <v>ESTATUTO SIMPLIFICADO</v>
      </c>
      <c r="I822" s="43">
        <v>30000</v>
      </c>
      <c r="J822" s="46">
        <v>0</v>
      </c>
      <c r="K822" s="43">
        <v>912</v>
      </c>
      <c r="L822" s="43">
        <v>861</v>
      </c>
      <c r="M822" s="43">
        <v>25</v>
      </c>
      <c r="N822" s="43">
        <v>28202</v>
      </c>
      <c r="O822" s="65" t="str">
        <f>LEFT(_xlfn.XLOOKUP(TJUL22[[#This Row],[CODIGO]],Tabla5[codigo],Tabla5[Genero]),1)</f>
        <v>M</v>
      </c>
      <c r="P822" s="15" t="str">
        <f>_xlfn.XLOOKUP(TJUL22[[#This Row],[nomdepto]],tdepto[DEPTO],tdepto[CODLUG])</f>
        <v>01.83.03</v>
      </c>
    </row>
    <row r="823" spans="1:16" hidden="1">
      <c r="A823" s="65" t="s">
        <v>3417</v>
      </c>
      <c r="B823" s="65" t="str">
        <f t="shared" si="12"/>
        <v>2.1.1.1.0100100839448</v>
      </c>
      <c r="C823" s="65" t="s">
        <v>3368</v>
      </c>
      <c r="D823" s="65" t="s">
        <v>2259</v>
      </c>
      <c r="E823" s="65" t="s">
        <v>1005</v>
      </c>
      <c r="F823" s="65" t="s">
        <v>1006</v>
      </c>
      <c r="G823" s="65" t="str">
        <f>_xlfn.XLOOKUP(TJUL22[[#This Row],[CODIGO]],Tabla5[codigo],Tabla5[Lugar Funciones])</f>
        <v>VICEMINISTERIO DE PATRIMONIO CULTURAL</v>
      </c>
      <c r="H823" s="65" t="str">
        <f>_xlfn.XLOOKUP(TJUL22[[#This Row],[CODIGO]],Tabla5[codigo],Tabla5[SEGÚN JULIO],_xlfn.XLOOKUP(TJUL22[[#This Row],[cargo]],Tabla19[CARGO],Tabla19[CATEGORIA]))</f>
        <v>FIJO</v>
      </c>
      <c r="I823" s="43">
        <v>26250</v>
      </c>
      <c r="J823" s="46">
        <v>0</v>
      </c>
      <c r="K823" s="43">
        <v>798</v>
      </c>
      <c r="L823" s="43">
        <v>753.38</v>
      </c>
      <c r="M823" s="43">
        <v>10419.880000000001</v>
      </c>
      <c r="N823" s="43">
        <v>14278.74</v>
      </c>
      <c r="O823" s="65" t="str">
        <f>LEFT(_xlfn.XLOOKUP(TJUL22[[#This Row],[CODIGO]],Tabla5[codigo],Tabla5[Genero]),1)</f>
        <v>M</v>
      </c>
      <c r="P823" s="15" t="str">
        <f>_xlfn.XLOOKUP(TJUL22[[#This Row],[nomdepto]],tdepto[DEPTO],tdepto[CODLUG])</f>
        <v>01.83.03</v>
      </c>
    </row>
    <row r="824" spans="1:16" hidden="1">
      <c r="A824" s="65" t="s">
        <v>3417</v>
      </c>
      <c r="B824" s="65" t="str">
        <f t="shared" si="12"/>
        <v>2.1.1.1.0100119080810</v>
      </c>
      <c r="C824" s="65" t="s">
        <v>3368</v>
      </c>
      <c r="D824" s="65" t="s">
        <v>2195</v>
      </c>
      <c r="E824" s="65" t="s">
        <v>1282</v>
      </c>
      <c r="F824" s="65" t="s">
        <v>56</v>
      </c>
      <c r="G824" s="65" t="str">
        <f>_xlfn.XLOOKUP(TJUL22[[#This Row],[CODIGO]],Tabla5[codigo],Tabla5[Lugar Funciones])</f>
        <v>VICEMINISTERIO DE PATRIMONIO CULTURAL</v>
      </c>
      <c r="H824" s="65" t="str">
        <f>_xlfn.XLOOKUP(TJUL22[[#This Row],[CODIGO]],Tabla5[codigo],Tabla5[SEGÚN JULIO],_xlfn.XLOOKUP(TJUL22[[#This Row],[cargo]],Tabla19[CARGO],Tabla19[CATEGORIA]))</f>
        <v>FIJO</v>
      </c>
      <c r="I824" s="43">
        <v>25000</v>
      </c>
      <c r="J824" s="44">
        <v>0</v>
      </c>
      <c r="K824" s="43">
        <v>760</v>
      </c>
      <c r="L824" s="43">
        <v>717.5</v>
      </c>
      <c r="M824" s="43">
        <v>25</v>
      </c>
      <c r="N824" s="43">
        <v>23497.5</v>
      </c>
      <c r="O824" s="65" t="str">
        <f>LEFT(_xlfn.XLOOKUP(TJUL22[[#This Row],[CODIGO]],Tabla5[codigo],Tabla5[Genero]),1)</f>
        <v>F</v>
      </c>
      <c r="P824" s="15" t="str">
        <f>_xlfn.XLOOKUP(TJUL22[[#This Row],[nomdepto]],tdepto[DEPTO],tdepto[CODLUG])</f>
        <v>01.83.03</v>
      </c>
    </row>
    <row r="825" spans="1:16" hidden="1">
      <c r="A825" s="65" t="s">
        <v>3417</v>
      </c>
      <c r="B825" s="65" t="str">
        <f t="shared" si="12"/>
        <v>2.1.1.1.0100117179853</v>
      </c>
      <c r="C825" s="65" t="s">
        <v>3368</v>
      </c>
      <c r="D825" s="65" t="s">
        <v>1448</v>
      </c>
      <c r="E825" s="65" t="s">
        <v>1037</v>
      </c>
      <c r="F825" s="65" t="s">
        <v>827</v>
      </c>
      <c r="G825" s="65" t="str">
        <f>_xlfn.XLOOKUP(TJUL22[[#This Row],[CODIGO]],Tabla5[codigo],Tabla5[Lugar Funciones])</f>
        <v>VICEMINISTERIO DE PATRIMONIO CULTURAL</v>
      </c>
      <c r="H825" s="65" t="str">
        <f>_xlfn.XLOOKUP(TJUL22[[#This Row],[CODIGO]],Tabla5[codigo],Tabla5[SEGÚN JULIO],_xlfn.XLOOKUP(TJUL22[[#This Row],[cargo]],Tabla19[CARGO],Tabla19[CATEGORIA]))</f>
        <v>CARRERA ADMINISTRATIVA</v>
      </c>
      <c r="I825" s="43">
        <v>25000</v>
      </c>
      <c r="J825" s="46">
        <v>0</v>
      </c>
      <c r="K825" s="43">
        <v>760</v>
      </c>
      <c r="L825" s="43">
        <v>717.5</v>
      </c>
      <c r="M825" s="43">
        <v>10630.08</v>
      </c>
      <c r="N825" s="43">
        <v>12892.42</v>
      </c>
      <c r="O825" s="65" t="str">
        <f>LEFT(_xlfn.XLOOKUP(TJUL22[[#This Row],[CODIGO]],Tabla5[codigo],Tabla5[Genero]),1)</f>
        <v>F</v>
      </c>
      <c r="P825" s="15" t="str">
        <f>_xlfn.XLOOKUP(TJUL22[[#This Row],[nomdepto]],tdepto[DEPTO],tdepto[CODLUG])</f>
        <v>01.83.03</v>
      </c>
    </row>
    <row r="826" spans="1:16" hidden="1">
      <c r="A826" s="65" t="s">
        <v>3417</v>
      </c>
      <c r="B826" s="65" t="str">
        <f t="shared" si="12"/>
        <v>2.1.1.1.0100113649370</v>
      </c>
      <c r="C826" s="65" t="s">
        <v>3368</v>
      </c>
      <c r="D826" s="65" t="s">
        <v>1394</v>
      </c>
      <c r="E826" s="65" t="s">
        <v>1012</v>
      </c>
      <c r="F826" s="65" t="s">
        <v>1013</v>
      </c>
      <c r="G826" s="65" t="str">
        <f>_xlfn.XLOOKUP(TJUL22[[#This Row],[CODIGO]],Tabla5[codigo],Tabla5[Lugar Funciones])</f>
        <v>VICEMINISTERIO DE PATRIMONIO CULTURAL</v>
      </c>
      <c r="H826" s="65" t="str">
        <f>_xlfn.XLOOKUP(TJUL22[[#This Row],[CODIGO]],Tabla5[codigo],Tabla5[SEGÚN JULIO],_xlfn.XLOOKUP(TJUL22[[#This Row],[cargo]],Tabla19[CARGO],Tabla19[CATEGORIA]))</f>
        <v>CARRERA ADMINISTRATIVA</v>
      </c>
      <c r="I826" s="43">
        <v>20000</v>
      </c>
      <c r="J826" s="46">
        <v>0</v>
      </c>
      <c r="K826" s="43">
        <v>608</v>
      </c>
      <c r="L826" s="43">
        <v>574</v>
      </c>
      <c r="M826" s="43">
        <v>11227.97</v>
      </c>
      <c r="N826" s="43">
        <v>7590.03</v>
      </c>
      <c r="O826" s="65" t="str">
        <f>LEFT(_xlfn.XLOOKUP(TJUL22[[#This Row],[CODIGO]],Tabla5[codigo],Tabla5[Genero]),1)</f>
        <v>F</v>
      </c>
      <c r="P826" s="15" t="str">
        <f>_xlfn.XLOOKUP(TJUL22[[#This Row],[nomdepto]],tdepto[DEPTO],tdepto[CODLUG])</f>
        <v>01.83.03</v>
      </c>
    </row>
    <row r="827" spans="1:16" hidden="1">
      <c r="A827" s="65" t="s">
        <v>3417</v>
      </c>
      <c r="B827" s="65" t="str">
        <f t="shared" si="12"/>
        <v>2.1.1.1.0105800240839</v>
      </c>
      <c r="C827" s="65" t="s">
        <v>3368</v>
      </c>
      <c r="D827" s="65" t="s">
        <v>2443</v>
      </c>
      <c r="E827" s="65" t="s">
        <v>1034</v>
      </c>
      <c r="F827" s="65" t="s">
        <v>819</v>
      </c>
      <c r="G827" s="65" t="str">
        <f>_xlfn.XLOOKUP(TJUL22[[#This Row],[CODIGO]],Tabla5[codigo],Tabla5[Lugar Funciones])</f>
        <v>VICEMINISTERIO DE PATRIMONIO CULTURAL</v>
      </c>
      <c r="H827" s="65" t="str">
        <f>_xlfn.XLOOKUP(TJUL22[[#This Row],[CODIGO]],Tabla5[codigo],Tabla5[SEGÚN JULIO],_xlfn.XLOOKUP(TJUL22[[#This Row],[cargo]],Tabla19[CARGO],Tabla19[CATEGORIA]))</f>
        <v>FIJO</v>
      </c>
      <c r="I827" s="43">
        <v>20000</v>
      </c>
      <c r="J827" s="46">
        <v>0</v>
      </c>
      <c r="K827" s="43">
        <v>608</v>
      </c>
      <c r="L827" s="43">
        <v>574</v>
      </c>
      <c r="M827" s="43">
        <v>925</v>
      </c>
      <c r="N827" s="43">
        <v>17893</v>
      </c>
      <c r="O827" s="65" t="str">
        <f>LEFT(_xlfn.XLOOKUP(TJUL22[[#This Row],[CODIGO]],Tabla5[codigo],Tabla5[Genero]),1)</f>
        <v>M</v>
      </c>
      <c r="P827" s="15" t="str">
        <f>_xlfn.XLOOKUP(TJUL22[[#This Row],[nomdepto]],tdepto[DEPTO],tdepto[CODLUG])</f>
        <v>01.83.03</v>
      </c>
    </row>
    <row r="828" spans="1:16" hidden="1">
      <c r="A828" s="65" t="s">
        <v>3417</v>
      </c>
      <c r="B828" s="65" t="str">
        <f t="shared" si="12"/>
        <v>2.1.1.1.0100103551602</v>
      </c>
      <c r="C828" s="65" t="s">
        <v>3368</v>
      </c>
      <c r="D828" s="65" t="s">
        <v>2336</v>
      </c>
      <c r="E828" s="65" t="s">
        <v>1016</v>
      </c>
      <c r="F828" s="65" t="s">
        <v>8</v>
      </c>
      <c r="G828" s="65" t="str">
        <f>_xlfn.XLOOKUP(TJUL22[[#This Row],[CODIGO]],Tabla5[codigo],Tabla5[Lugar Funciones])</f>
        <v>VICEMINISTERIO DE PATRIMONIO CULTURAL</v>
      </c>
      <c r="H828" s="65" t="str">
        <f>_xlfn.XLOOKUP(TJUL22[[#This Row],[CODIGO]],Tabla5[codigo],Tabla5[SEGÚN JULIO],_xlfn.XLOOKUP(TJUL22[[#This Row],[cargo]],Tabla19[CARGO],Tabla19[CATEGORIA]))</f>
        <v>ESTATUTO SIMPLIFICADO</v>
      </c>
      <c r="I828" s="43">
        <v>15000</v>
      </c>
      <c r="J828" s="46">
        <v>0</v>
      </c>
      <c r="K828" s="43">
        <v>456</v>
      </c>
      <c r="L828" s="43">
        <v>430.5</v>
      </c>
      <c r="M828" s="43">
        <v>713</v>
      </c>
      <c r="N828" s="43">
        <v>13400.5</v>
      </c>
      <c r="O828" s="65" t="str">
        <f>LEFT(_xlfn.XLOOKUP(TJUL22[[#This Row],[CODIGO]],Tabla5[codigo],Tabla5[Genero]),1)</f>
        <v>F</v>
      </c>
      <c r="P828" s="15" t="str">
        <f>_xlfn.XLOOKUP(TJUL22[[#This Row],[nomdepto]],tdepto[DEPTO],tdepto[CODLUG])</f>
        <v>01.83.03</v>
      </c>
    </row>
    <row r="829" spans="1:16" hidden="1">
      <c r="A829" s="65" t="s">
        <v>3417</v>
      </c>
      <c r="B829" s="65" t="str">
        <f t="shared" si="12"/>
        <v>2.1.1.1.0100109550277</v>
      </c>
      <c r="C829" s="65" t="s">
        <v>3368</v>
      </c>
      <c r="D829" s="65" t="s">
        <v>2306</v>
      </c>
      <c r="E829" s="65" t="s">
        <v>3421</v>
      </c>
      <c r="F829" s="65" t="s">
        <v>816</v>
      </c>
      <c r="G829" s="65" t="str">
        <f>_xlfn.XLOOKUP(TJUL22[[#This Row],[CODIGO]],Tabla5[codigo],Tabla5[Lugar Funciones])</f>
        <v>VICEMINISTERIO DE PATRIMONIO CULTURAL</v>
      </c>
      <c r="H829" s="65" t="str">
        <f>_xlfn.XLOOKUP(TJUL22[[#This Row],[CODIGO]],Tabla5[codigo],Tabla5[SEGÚN JULIO],_xlfn.XLOOKUP(TJUL22[[#This Row],[cargo]],Tabla19[CARGO],Tabla19[CATEGORIA]))</f>
        <v>CARRERA ADMINISTRATIVA</v>
      </c>
      <c r="I829" s="43">
        <v>10000</v>
      </c>
      <c r="J829" s="46">
        <v>0</v>
      </c>
      <c r="K829" s="43">
        <v>304</v>
      </c>
      <c r="L829" s="43">
        <v>287</v>
      </c>
      <c r="M829" s="43">
        <v>7404.53</v>
      </c>
      <c r="N829" s="43">
        <v>2004.47</v>
      </c>
      <c r="O829" s="65" t="str">
        <f>LEFT(_xlfn.XLOOKUP(TJUL22[[#This Row],[CODIGO]],Tabla5[codigo],Tabla5[Genero]),1)</f>
        <v>F</v>
      </c>
      <c r="P829" s="15" t="str">
        <f>_xlfn.XLOOKUP(TJUL22[[#This Row],[nomdepto]],tdepto[DEPTO],tdepto[CODLUG])</f>
        <v>01.83.03</v>
      </c>
    </row>
    <row r="830" spans="1:16" hidden="1">
      <c r="A830" s="65" t="s">
        <v>3417</v>
      </c>
      <c r="B830" s="65" t="str">
        <f t="shared" si="12"/>
        <v>2.1.1.1.0105300278412</v>
      </c>
      <c r="C830" s="65" t="s">
        <v>3368</v>
      </c>
      <c r="D830" s="65" t="s">
        <v>2418</v>
      </c>
      <c r="E830" s="65" t="s">
        <v>1432</v>
      </c>
      <c r="F830" s="65" t="s">
        <v>8</v>
      </c>
      <c r="G830" s="65" t="str">
        <f>_xlfn.XLOOKUP(TJUL22[[#This Row],[CODIGO]],Tabla5[codigo],Tabla5[Lugar Funciones])</f>
        <v>VICEMINISTERIO DE PATRIMONIO CULTURAL</v>
      </c>
      <c r="H830" s="65" t="str">
        <f>_xlfn.XLOOKUP(TJUL22[[#This Row],[CODIGO]],Tabla5[codigo],Tabla5[SEGÚN JULIO],_xlfn.XLOOKUP(TJUL22[[#This Row],[cargo]],Tabla19[CARGO],Tabla19[CATEGORIA]))</f>
        <v>ESTATUTO SIMPLIFICADO</v>
      </c>
      <c r="I830" s="43">
        <v>10000</v>
      </c>
      <c r="J830" s="46">
        <v>0</v>
      </c>
      <c r="K830" s="43">
        <v>304</v>
      </c>
      <c r="L830" s="43">
        <v>287</v>
      </c>
      <c r="M830" s="43">
        <v>2771</v>
      </c>
      <c r="N830" s="43">
        <v>6638</v>
      </c>
      <c r="O830" s="65" t="str">
        <f>LEFT(_xlfn.XLOOKUP(TJUL22[[#This Row],[CODIGO]],Tabla5[codigo],Tabla5[Genero]),1)</f>
        <v>M</v>
      </c>
      <c r="P830" s="15" t="str">
        <f>_xlfn.XLOOKUP(TJUL22[[#This Row],[nomdepto]],tdepto[DEPTO],tdepto[CODLUG])</f>
        <v>01.83.03</v>
      </c>
    </row>
    <row r="831" spans="1:16" hidden="1">
      <c r="A831" s="65" t="s">
        <v>3417</v>
      </c>
      <c r="B831" s="65" t="str">
        <f t="shared" si="12"/>
        <v>2.1.1.1.0100107721375</v>
      </c>
      <c r="C831" s="65" t="s">
        <v>3368</v>
      </c>
      <c r="D831" s="65" t="s">
        <v>2572</v>
      </c>
      <c r="E831" s="65" t="s">
        <v>264</v>
      </c>
      <c r="F831" s="65" t="s">
        <v>136</v>
      </c>
      <c r="G831" s="65" t="str">
        <f>_xlfn.XLOOKUP(TJUL22[[#This Row],[CODIGO]],Tabla5[codigo],Tabla5[Lugar Funciones])</f>
        <v>DEPARTAMENTO DE PATRIMONIO CULTURAL INMATERIAL</v>
      </c>
      <c r="H831" s="65" t="str">
        <f>_xlfn.XLOOKUP(TJUL22[[#This Row],[CODIGO]],Tabla5[codigo],Tabla5[SEGÚN JULIO],_xlfn.XLOOKUP(TJUL22[[#This Row],[cargo]],Tabla19[CARGO],Tabla19[CATEGORIA]))</f>
        <v>FIJO</v>
      </c>
      <c r="I831" s="43">
        <v>115000</v>
      </c>
      <c r="J831" s="45">
        <v>15633.74</v>
      </c>
      <c r="K831" s="43">
        <v>3496</v>
      </c>
      <c r="L831" s="43">
        <v>3300.5</v>
      </c>
      <c r="M831" s="43">
        <v>3521.0000000000018</v>
      </c>
      <c r="N831" s="43">
        <v>89048.76</v>
      </c>
      <c r="O831" s="65" t="str">
        <f>LEFT(_xlfn.XLOOKUP(TJUL22[[#This Row],[CODIGO]],Tabla5[codigo],Tabla5[Genero]),1)</f>
        <v>M</v>
      </c>
      <c r="P831" s="15" t="str">
        <f>_xlfn.XLOOKUP(TJUL22[[#This Row],[nomdepto]],tdepto[DEPTO],tdepto[CODLUG])</f>
        <v>01.83.03.00.00.01</v>
      </c>
    </row>
    <row r="832" spans="1:16" hidden="1">
      <c r="A832" s="65" t="s">
        <v>3417</v>
      </c>
      <c r="B832" s="65" t="str">
        <f t="shared" si="12"/>
        <v>2.1.1.1.0104900347818</v>
      </c>
      <c r="C832" s="65" t="s">
        <v>3368</v>
      </c>
      <c r="D832" s="65" t="s">
        <v>1516</v>
      </c>
      <c r="E832" s="65" t="s">
        <v>265</v>
      </c>
      <c r="F832" s="65" t="s">
        <v>266</v>
      </c>
      <c r="G832" s="65" t="str">
        <f>_xlfn.XLOOKUP(TJUL22[[#This Row],[CODIGO]],Tabla5[codigo],Tabla5[Lugar Funciones])</f>
        <v>DEPARTAMENTO DE PATRIMONIO CULTURAL INMATERIAL</v>
      </c>
      <c r="H832" s="65" t="str">
        <f>_xlfn.XLOOKUP(TJUL22[[#This Row],[CODIGO]],Tabla5[codigo],Tabla5[SEGÚN JULIO],_xlfn.XLOOKUP(TJUL22[[#This Row],[cargo]],Tabla19[CARGO],Tabla19[CATEGORIA]))</f>
        <v>CARRERA ADMINISTRATIVA</v>
      </c>
      <c r="I832" s="43">
        <v>50000</v>
      </c>
      <c r="J832" s="43">
        <v>1854</v>
      </c>
      <c r="K832" s="43">
        <v>1520</v>
      </c>
      <c r="L832" s="43">
        <v>1435</v>
      </c>
      <c r="M832" s="43">
        <v>375</v>
      </c>
      <c r="N832" s="43">
        <v>44816</v>
      </c>
      <c r="O832" s="65" t="str">
        <f>LEFT(_xlfn.XLOOKUP(TJUL22[[#This Row],[CODIGO]],Tabla5[codigo],Tabla5[Genero]),1)</f>
        <v>F</v>
      </c>
      <c r="P832" s="15" t="str">
        <f>_xlfn.XLOOKUP(TJUL22[[#This Row],[nomdepto]],tdepto[DEPTO],tdepto[CODLUG])</f>
        <v>01.83.03.00.00.01</v>
      </c>
    </row>
    <row r="833" spans="1:16" hidden="1">
      <c r="A833" s="65" t="s">
        <v>3417</v>
      </c>
      <c r="B833" s="65" t="str">
        <f t="shared" si="12"/>
        <v>2.1.1.1.0100101752251</v>
      </c>
      <c r="C833" s="65" t="s">
        <v>3368</v>
      </c>
      <c r="D833" s="65" t="s">
        <v>2758</v>
      </c>
      <c r="E833" s="65" t="s">
        <v>691</v>
      </c>
      <c r="F833" s="65" t="s">
        <v>1143</v>
      </c>
      <c r="G833" s="65" t="str">
        <f>_xlfn.XLOOKUP(TJUL22[[#This Row],[CODIGO]],Tabla5[codigo],Tabla5[Lugar Funciones])</f>
        <v>DEPARTAMENTO DE INVENTARIO DE BIENES CULTURALES</v>
      </c>
      <c r="H833" s="65" t="str">
        <f>_xlfn.XLOOKUP(TJUL22[[#This Row],[CODIGO]],Tabla5[codigo],Tabla5[SEGÚN JULIO],_xlfn.XLOOKUP(TJUL22[[#This Row],[cargo]],Tabla19[CARGO],Tabla19[CATEGORIA]))</f>
        <v>FIJO</v>
      </c>
      <c r="I833" s="43">
        <v>115000</v>
      </c>
      <c r="J833" s="45">
        <v>15633.74</v>
      </c>
      <c r="K833" s="43">
        <v>3496</v>
      </c>
      <c r="L833" s="43">
        <v>3300.5</v>
      </c>
      <c r="M833" s="43">
        <v>525.00000000000182</v>
      </c>
      <c r="N833" s="43">
        <v>92044.76</v>
      </c>
      <c r="O833" s="65" t="str">
        <f>LEFT(_xlfn.XLOOKUP(TJUL22[[#This Row],[CODIGO]],Tabla5[codigo],Tabla5[Genero]),1)</f>
        <v>F</v>
      </c>
      <c r="P833" s="15" t="str">
        <f>_xlfn.XLOOKUP(TJUL22[[#This Row],[nomdepto]],tdepto[DEPTO],tdepto[CODLUG])</f>
        <v>01.83.03.00.00.02</v>
      </c>
    </row>
    <row r="834" spans="1:16" hidden="1">
      <c r="A834" s="65" t="s">
        <v>3417</v>
      </c>
      <c r="B834" s="65" t="str">
        <f t="shared" si="12"/>
        <v>2.1.1.1.0101800246363</v>
      </c>
      <c r="C834" s="65" t="s">
        <v>3368</v>
      </c>
      <c r="D834" s="65" t="s">
        <v>1567</v>
      </c>
      <c r="E834" s="65" t="s">
        <v>258</v>
      </c>
      <c r="F834" s="65" t="s">
        <v>1250</v>
      </c>
      <c r="G834" s="65" t="str">
        <f>_xlfn.XLOOKUP(TJUL22[[#This Row],[CODIGO]],Tabla5[codigo],Tabla5[Lugar Funciones])</f>
        <v>DEPARTAMENTO DE INVENTARIO DE BIENES CULTURALES</v>
      </c>
      <c r="H834" s="65" t="str">
        <f>_xlfn.XLOOKUP(TJUL22[[#This Row],[CODIGO]],Tabla5[codigo],Tabla5[SEGÚN JULIO],_xlfn.XLOOKUP(TJUL22[[#This Row],[cargo]],Tabla19[CARGO],Tabla19[CATEGORIA]))</f>
        <v>CARRERA ADMINISTRATIVA</v>
      </c>
      <c r="I834" s="43">
        <v>70000</v>
      </c>
      <c r="J834" s="45">
        <v>5098.45</v>
      </c>
      <c r="K834" s="43">
        <v>2128</v>
      </c>
      <c r="L834" s="43">
        <v>2009</v>
      </c>
      <c r="M834" s="43">
        <v>2575.12</v>
      </c>
      <c r="N834" s="43">
        <v>58189.43</v>
      </c>
      <c r="O834" s="65" t="str">
        <f>LEFT(_xlfn.XLOOKUP(TJUL22[[#This Row],[CODIGO]],Tabla5[codigo],Tabla5[Genero]),1)</f>
        <v>F</v>
      </c>
      <c r="P834" s="15" t="str">
        <f>_xlfn.XLOOKUP(TJUL22[[#This Row],[nomdepto]],tdepto[DEPTO],tdepto[CODLUG])</f>
        <v>01.83.03.00.00.02</v>
      </c>
    </row>
    <row r="835" spans="1:16" hidden="1">
      <c r="A835" s="65" t="s">
        <v>3417</v>
      </c>
      <c r="B835" s="65" t="str">
        <f t="shared" si="12"/>
        <v>2.1.1.1.0102600066829</v>
      </c>
      <c r="C835" s="65" t="s">
        <v>3368</v>
      </c>
      <c r="D835" s="65" t="s">
        <v>2750</v>
      </c>
      <c r="E835" s="65" t="s">
        <v>256</v>
      </c>
      <c r="F835" s="65" t="s">
        <v>254</v>
      </c>
      <c r="G835" s="65" t="str">
        <f>_xlfn.XLOOKUP(TJUL22[[#This Row],[CODIGO]],Tabla5[codigo],Tabla5[Lugar Funciones])</f>
        <v>DEPARTAMENTO DE INVENTARIO DE BIENES CULTURALES</v>
      </c>
      <c r="H835" s="65" t="str">
        <f>_xlfn.XLOOKUP(TJUL22[[#This Row],[CODIGO]],Tabla5[codigo],Tabla5[SEGÚN JULIO],_xlfn.XLOOKUP(TJUL22[[#This Row],[cargo]],Tabla19[CARGO],Tabla19[CATEGORIA]))</f>
        <v>FIJO</v>
      </c>
      <c r="I835" s="43">
        <v>55000</v>
      </c>
      <c r="J835" s="45">
        <v>2559.6799999999998</v>
      </c>
      <c r="K835" s="43">
        <v>1672</v>
      </c>
      <c r="L835" s="43">
        <v>1578.5</v>
      </c>
      <c r="M835" s="43">
        <v>7579.1999999999989</v>
      </c>
      <c r="N835" s="43">
        <v>41610.620000000003</v>
      </c>
      <c r="O835" s="65" t="str">
        <f>LEFT(_xlfn.XLOOKUP(TJUL22[[#This Row],[CODIGO]],Tabla5[codigo],Tabla5[Genero]),1)</f>
        <v>M</v>
      </c>
      <c r="P835" s="15" t="str">
        <f>_xlfn.XLOOKUP(TJUL22[[#This Row],[nomdepto]],tdepto[DEPTO],tdepto[CODLUG])</f>
        <v>01.83.03.00.00.02</v>
      </c>
    </row>
    <row r="836" spans="1:16" hidden="1">
      <c r="A836" s="65" t="s">
        <v>3417</v>
      </c>
      <c r="B836" s="65" t="str">
        <f t="shared" ref="B836:B899" si="13">C836&amp;D836</f>
        <v>2.1.1.1.0100108594813</v>
      </c>
      <c r="C836" s="65" t="s">
        <v>3368</v>
      </c>
      <c r="D836" s="65" t="s">
        <v>1569</v>
      </c>
      <c r="E836" s="65" t="s">
        <v>680</v>
      </c>
      <c r="F836" s="65" t="s">
        <v>103</v>
      </c>
      <c r="G836" s="65" t="str">
        <f>_xlfn.XLOOKUP(TJUL22[[#This Row],[CODIGO]],Tabla5[codigo],Tabla5[Lugar Funciones])</f>
        <v>DEPARTAMENTO DE INVENTARIO DE BIENES CULTURALES</v>
      </c>
      <c r="H836" s="65" t="str">
        <f>_xlfn.XLOOKUP(TJUL22[[#This Row],[CODIGO]],Tabla5[codigo],Tabla5[SEGÚN JULIO],_xlfn.XLOOKUP(TJUL22[[#This Row],[cargo]],Tabla19[CARGO],Tabla19[CATEGORIA]))</f>
        <v>CARRERA ADMINISTRATIVA</v>
      </c>
      <c r="I836" s="43">
        <v>50000</v>
      </c>
      <c r="J836" s="45">
        <v>1651.48</v>
      </c>
      <c r="K836" s="43">
        <v>1520</v>
      </c>
      <c r="L836" s="43">
        <v>1435</v>
      </c>
      <c r="M836" s="43">
        <v>1425.1200000000003</v>
      </c>
      <c r="N836" s="43">
        <v>43968.4</v>
      </c>
      <c r="O836" s="65" t="str">
        <f>LEFT(_xlfn.XLOOKUP(TJUL22[[#This Row],[CODIGO]],Tabla5[codigo],Tabla5[Genero]),1)</f>
        <v>F</v>
      </c>
      <c r="P836" s="15" t="str">
        <f>_xlfn.XLOOKUP(TJUL22[[#This Row],[nomdepto]],tdepto[DEPTO],tdepto[CODLUG])</f>
        <v>01.83.03.00.00.02</v>
      </c>
    </row>
    <row r="837" spans="1:16">
      <c r="A837" s="65" t="s">
        <v>3451</v>
      </c>
      <c r="B837" s="65" t="str">
        <f t="shared" si="13"/>
        <v>2.1.1.2.0822500121193</v>
      </c>
      <c r="C837" s="65" t="s">
        <v>3367</v>
      </c>
      <c r="D837" s="65" t="s">
        <v>3015</v>
      </c>
      <c r="E837" s="65" t="s">
        <v>1072</v>
      </c>
      <c r="F837" s="65" t="s">
        <v>251</v>
      </c>
      <c r="G837" s="65" t="str">
        <f>_xlfn.XLOOKUP(TJUL22[[#This Row],[CODIGO]],Tabla5[codigo],Tabla5[Lugar Funciones])</f>
        <v>DEPARTAMENTO DE INVENTARIO DE BIENES CULTURALES</v>
      </c>
      <c r="H837" s="65" t="str">
        <f>_xlfn.XLOOKUP(TJUL22[[#This Row],[CODIGO]],Tabla5[codigo],Tabla5[SEGÚN JULIO],_xlfn.XLOOKUP(TJUL22[[#This Row],[cargo]],Tabla19[CARGO],Tabla19[CATEGORIA]))</f>
        <v>EMPLEADOS TEMPORALES</v>
      </c>
      <c r="I837" s="43">
        <v>45000</v>
      </c>
      <c r="J837" s="45">
        <v>1148.33</v>
      </c>
      <c r="K837" s="43">
        <v>1368</v>
      </c>
      <c r="L837" s="43">
        <v>1291.5</v>
      </c>
      <c r="M837" s="43">
        <v>25</v>
      </c>
      <c r="N837" s="43">
        <v>41167.17</v>
      </c>
      <c r="O837" s="65" t="str">
        <f>LEFT(_xlfn.XLOOKUP(TJUL22[[#This Row],[CODIGO]],Tabla5[codigo],Tabla5[Genero]),1)</f>
        <v>M</v>
      </c>
      <c r="P837" s="15" t="str">
        <f>_xlfn.XLOOKUP(TJUL22[[#This Row],[nomdepto]],tdepto[DEPTO],tdepto[CODLUG])</f>
        <v>01.83.03.00.00.02</v>
      </c>
    </row>
    <row r="838" spans="1:16" hidden="1">
      <c r="A838" s="65" t="s">
        <v>3417</v>
      </c>
      <c r="B838" s="65" t="str">
        <f t="shared" si="13"/>
        <v>2.1.1.1.0100104321773</v>
      </c>
      <c r="C838" s="65" t="s">
        <v>3368</v>
      </c>
      <c r="D838" s="65" t="s">
        <v>1571</v>
      </c>
      <c r="E838" s="65" t="s">
        <v>603</v>
      </c>
      <c r="F838" s="65" t="s">
        <v>604</v>
      </c>
      <c r="G838" s="65" t="str">
        <f>_xlfn.XLOOKUP(TJUL22[[#This Row],[CODIGO]],Tabla5[codigo],Tabla5[Lugar Funciones])</f>
        <v>DEPARTAMENTO DE INVENTARIO DE BIENES CULTURALES</v>
      </c>
      <c r="H838" s="65" t="str">
        <f>_xlfn.XLOOKUP(TJUL22[[#This Row],[CODIGO]],Tabla5[codigo],Tabla5[SEGÚN JULIO],_xlfn.XLOOKUP(TJUL22[[#This Row],[cargo]],Tabla19[CARGO],Tabla19[CATEGORIA]))</f>
        <v>CARRERA ADMINISTRATIVA</v>
      </c>
      <c r="I838" s="43">
        <v>35000</v>
      </c>
      <c r="J838" s="46">
        <v>0</v>
      </c>
      <c r="K838" s="43">
        <v>1064</v>
      </c>
      <c r="L838" s="43">
        <v>1004.5</v>
      </c>
      <c r="M838" s="43">
        <v>12394.55</v>
      </c>
      <c r="N838" s="43">
        <v>20536.95</v>
      </c>
      <c r="O838" s="65" t="str">
        <f>LEFT(_xlfn.XLOOKUP(TJUL22[[#This Row],[CODIGO]],Tabla5[codigo],Tabla5[Genero]),1)</f>
        <v>M</v>
      </c>
      <c r="P838" s="15" t="str">
        <f>_xlfn.XLOOKUP(TJUL22[[#This Row],[nomdepto]],tdepto[DEPTO],tdepto[CODLUG])</f>
        <v>01.83.03.00.00.02</v>
      </c>
    </row>
    <row r="839" spans="1:16" hidden="1">
      <c r="A839" s="65" t="s">
        <v>3417</v>
      </c>
      <c r="B839" s="65" t="str">
        <f t="shared" si="13"/>
        <v>2.1.1.1.0100109987834</v>
      </c>
      <c r="C839" s="65" t="s">
        <v>3368</v>
      </c>
      <c r="D839" s="65" t="s">
        <v>2762</v>
      </c>
      <c r="E839" s="65" t="s">
        <v>703</v>
      </c>
      <c r="F839" s="65" t="s">
        <v>704</v>
      </c>
      <c r="G839" s="65" t="str">
        <f>_xlfn.XLOOKUP(TJUL22[[#This Row],[CODIGO]],Tabla5[codigo],Tabla5[Lugar Funciones])</f>
        <v>DEPARTAMENTO DE INVENTARIO DE BIENES CULTURALES</v>
      </c>
      <c r="H839" s="65" t="str">
        <f>_xlfn.XLOOKUP(TJUL22[[#This Row],[CODIGO]],Tabla5[codigo],Tabla5[SEGÚN JULIO],_xlfn.XLOOKUP(TJUL22[[#This Row],[cargo]],Tabla19[CARGO],Tabla19[CATEGORIA]))</f>
        <v>FIJO</v>
      </c>
      <c r="I839" s="43">
        <v>26250</v>
      </c>
      <c r="J839" s="46">
        <v>0</v>
      </c>
      <c r="K839" s="43">
        <v>798</v>
      </c>
      <c r="L839" s="43">
        <v>753.38</v>
      </c>
      <c r="M839" s="43">
        <v>375</v>
      </c>
      <c r="N839" s="43">
        <v>24323.62</v>
      </c>
      <c r="O839" s="65" t="str">
        <f>LEFT(_xlfn.XLOOKUP(TJUL22[[#This Row],[CODIGO]],Tabla5[codigo],Tabla5[Genero]),1)</f>
        <v>F</v>
      </c>
      <c r="P839" s="15" t="str">
        <f>_xlfn.XLOOKUP(TJUL22[[#This Row],[nomdepto]],tdepto[DEPTO],tdepto[CODLUG])</f>
        <v>01.83.03.00.00.02</v>
      </c>
    </row>
    <row r="840" spans="1:16" hidden="1">
      <c r="A840" s="65" t="s">
        <v>3417</v>
      </c>
      <c r="B840" s="65" t="str">
        <f t="shared" si="13"/>
        <v>2.1.1.1.0100119468205</v>
      </c>
      <c r="C840" s="65" t="s">
        <v>3368</v>
      </c>
      <c r="D840" s="65" t="s">
        <v>2748</v>
      </c>
      <c r="E840" s="65" t="s">
        <v>1071</v>
      </c>
      <c r="F840" s="65" t="s">
        <v>263</v>
      </c>
      <c r="G840" s="65" t="str">
        <f>_xlfn.XLOOKUP(TJUL22[[#This Row],[CODIGO]],Tabla5[codigo],Tabla5[Lugar Funciones])</f>
        <v>DEPARTAMENTO DE INVENTARIO DE BIENES CULTURALES</v>
      </c>
      <c r="H840" s="65" t="str">
        <f>_xlfn.XLOOKUP(TJUL22[[#This Row],[CODIGO]],Tabla5[codigo],Tabla5[SEGÚN JULIO],_xlfn.XLOOKUP(TJUL22[[#This Row],[cargo]],Tabla19[CARGO],Tabla19[CATEGORIA]))</f>
        <v>FIJO</v>
      </c>
      <c r="I840" s="43">
        <v>25000</v>
      </c>
      <c r="J840" s="46">
        <v>0</v>
      </c>
      <c r="K840" s="43">
        <v>760</v>
      </c>
      <c r="L840" s="43">
        <v>717.5</v>
      </c>
      <c r="M840" s="43">
        <v>2371</v>
      </c>
      <c r="N840" s="43">
        <v>21151.5</v>
      </c>
      <c r="O840" s="65" t="str">
        <f>LEFT(_xlfn.XLOOKUP(TJUL22[[#This Row],[CODIGO]],Tabla5[codigo],Tabla5[Genero]),1)</f>
        <v>F</v>
      </c>
      <c r="P840" s="15" t="str">
        <f>_xlfn.XLOOKUP(TJUL22[[#This Row],[nomdepto]],tdepto[DEPTO],tdepto[CODLUG])</f>
        <v>01.83.03.00.00.02</v>
      </c>
    </row>
    <row r="841" spans="1:16" hidden="1">
      <c r="A841" s="65" t="s">
        <v>3417</v>
      </c>
      <c r="B841" s="65" t="str">
        <f t="shared" si="13"/>
        <v>2.1.1.1.0122300033705</v>
      </c>
      <c r="C841" s="65" t="s">
        <v>3368</v>
      </c>
      <c r="D841" s="65" t="s">
        <v>2749</v>
      </c>
      <c r="E841" s="65" t="s">
        <v>1879</v>
      </c>
      <c r="F841" s="65" t="s">
        <v>8</v>
      </c>
      <c r="G841" s="65" t="str">
        <f>_xlfn.XLOOKUP(TJUL22[[#This Row],[CODIGO]],Tabla5[codigo],Tabla5[Lugar Funciones])</f>
        <v>DEPARTAMENTO DE INVENTARIO DE BIENES CULTURALES</v>
      </c>
      <c r="H841" s="65" t="str">
        <f>_xlfn.XLOOKUP(TJUL22[[#This Row],[CODIGO]],Tabla5[codigo],Tabla5[SEGÚN JULIO],_xlfn.XLOOKUP(TJUL22[[#This Row],[cargo]],Tabla19[CARGO],Tabla19[CATEGORIA]))</f>
        <v>ESTATUTO SIMPLIFICADO</v>
      </c>
      <c r="I841" s="43">
        <v>20000</v>
      </c>
      <c r="J841" s="46">
        <v>0</v>
      </c>
      <c r="K841" s="43">
        <v>608</v>
      </c>
      <c r="L841" s="43">
        <v>574</v>
      </c>
      <c r="M841" s="43">
        <v>9143.84</v>
      </c>
      <c r="N841" s="43">
        <v>9674.16</v>
      </c>
      <c r="O841" s="65" t="str">
        <f>LEFT(_xlfn.XLOOKUP(TJUL22[[#This Row],[CODIGO]],Tabla5[codigo],Tabla5[Genero]),1)</f>
        <v>F</v>
      </c>
      <c r="P841" s="15" t="str">
        <f>_xlfn.XLOOKUP(TJUL22[[#This Row],[nomdepto]],tdepto[DEPTO],tdepto[CODLUG])</f>
        <v>01.83.03.00.00.02</v>
      </c>
    </row>
    <row r="842" spans="1:16" hidden="1">
      <c r="A842" s="65" t="s">
        <v>3417</v>
      </c>
      <c r="B842" s="65" t="str">
        <f t="shared" si="13"/>
        <v>2.1.1.1.0100102202462</v>
      </c>
      <c r="C842" s="65" t="s">
        <v>3368</v>
      </c>
      <c r="D842" s="65" t="s">
        <v>1568</v>
      </c>
      <c r="E842" s="65" t="s">
        <v>670</v>
      </c>
      <c r="F842" s="65" t="s">
        <v>27</v>
      </c>
      <c r="G842" s="65" t="str">
        <f>_xlfn.XLOOKUP(TJUL22[[#This Row],[CODIGO]],Tabla5[codigo],Tabla5[Lugar Funciones])</f>
        <v>DEPARTAMENTO DE INVENTARIO DE BIENES CULTURALES</v>
      </c>
      <c r="H842" s="65" t="str">
        <f>_xlfn.XLOOKUP(TJUL22[[#This Row],[CODIGO]],Tabla5[codigo],Tabla5[SEGÚN JULIO],_xlfn.XLOOKUP(TJUL22[[#This Row],[cargo]],Tabla19[CARGO],Tabla19[CATEGORIA]))</f>
        <v>CARRERA ADMINISTRATIVA</v>
      </c>
      <c r="I842" s="43">
        <v>20000</v>
      </c>
      <c r="J842" s="46">
        <v>0</v>
      </c>
      <c r="K842" s="43">
        <v>608</v>
      </c>
      <c r="L842" s="43">
        <v>574</v>
      </c>
      <c r="M842" s="43">
        <v>9378.83</v>
      </c>
      <c r="N842" s="43">
        <v>9439.17</v>
      </c>
      <c r="O842" s="65" t="str">
        <f>LEFT(_xlfn.XLOOKUP(TJUL22[[#This Row],[CODIGO]],Tabla5[codigo],Tabla5[Genero]),1)</f>
        <v>M</v>
      </c>
      <c r="P842" s="15" t="str">
        <f>_xlfn.XLOOKUP(TJUL22[[#This Row],[nomdepto]],tdepto[DEPTO],tdepto[CODLUG])</f>
        <v>01.83.03.00.00.02</v>
      </c>
    </row>
    <row r="843" spans="1:16" hidden="1">
      <c r="A843" s="65" t="s">
        <v>3417</v>
      </c>
      <c r="B843" s="65" t="str">
        <f t="shared" si="13"/>
        <v>2.1.1.1.0105900184028</v>
      </c>
      <c r="C843" s="65" t="s">
        <v>3368</v>
      </c>
      <c r="D843" s="65" t="s">
        <v>2753</v>
      </c>
      <c r="E843" s="65" t="s">
        <v>259</v>
      </c>
      <c r="F843" s="65" t="s">
        <v>260</v>
      </c>
      <c r="G843" s="65" t="str">
        <f>_xlfn.XLOOKUP(TJUL22[[#This Row],[CODIGO]],Tabla5[codigo],Tabla5[Lugar Funciones])</f>
        <v>DEPARTAMENTO DE INVENTARIO DE BIENES CULTURALES</v>
      </c>
      <c r="H843" s="65" t="str">
        <f>_xlfn.XLOOKUP(TJUL22[[#This Row],[CODIGO]],Tabla5[codigo],Tabla5[SEGÚN JULIO],_xlfn.XLOOKUP(TJUL22[[#This Row],[cargo]],Tabla19[CARGO],Tabla19[CATEGORIA]))</f>
        <v>FIJO</v>
      </c>
      <c r="I843" s="43">
        <v>20000</v>
      </c>
      <c r="J843" s="46">
        <v>0</v>
      </c>
      <c r="K843" s="43">
        <v>608</v>
      </c>
      <c r="L843" s="43">
        <v>574</v>
      </c>
      <c r="M843" s="43">
        <v>12020.15</v>
      </c>
      <c r="N843" s="43">
        <v>6797.85</v>
      </c>
      <c r="O843" s="65" t="str">
        <f>LEFT(_xlfn.XLOOKUP(TJUL22[[#This Row],[CODIGO]],Tabla5[codigo],Tabla5[Genero]),1)</f>
        <v>M</v>
      </c>
      <c r="P843" s="15" t="str">
        <f>_xlfn.XLOOKUP(TJUL22[[#This Row],[nomdepto]],tdepto[DEPTO],tdepto[CODLUG])</f>
        <v>01.83.03.00.00.02</v>
      </c>
    </row>
    <row r="844" spans="1:16" hidden="1">
      <c r="A844" s="65" t="s">
        <v>3417</v>
      </c>
      <c r="B844" s="65" t="str">
        <f t="shared" si="13"/>
        <v>2.1.1.1.0100105546113</v>
      </c>
      <c r="C844" s="65" t="s">
        <v>3368</v>
      </c>
      <c r="D844" s="65" t="s">
        <v>1570</v>
      </c>
      <c r="E844" s="65" t="s">
        <v>261</v>
      </c>
      <c r="F844" s="65" t="s">
        <v>8</v>
      </c>
      <c r="G844" s="65" t="str">
        <f>_xlfn.XLOOKUP(TJUL22[[#This Row],[CODIGO]],Tabla5[codigo],Tabla5[Lugar Funciones])</f>
        <v>DEPARTAMENTO DE INVENTARIO DE BIENES CULTURALES</v>
      </c>
      <c r="H844" s="65" t="str">
        <f>_xlfn.XLOOKUP(TJUL22[[#This Row],[CODIGO]],Tabla5[codigo],Tabla5[SEGÚN JULIO],_xlfn.XLOOKUP(TJUL22[[#This Row],[cargo]],Tabla19[CARGO],Tabla19[CATEGORIA]))</f>
        <v>CARRERA ADMINISTRATIVA</v>
      </c>
      <c r="I844" s="43">
        <v>10000</v>
      </c>
      <c r="J844" s="44">
        <v>0</v>
      </c>
      <c r="K844" s="43">
        <v>304</v>
      </c>
      <c r="L844" s="43">
        <v>287</v>
      </c>
      <c r="M844" s="43">
        <v>125</v>
      </c>
      <c r="N844" s="43">
        <v>9284</v>
      </c>
      <c r="O844" s="65" t="str">
        <f>LEFT(_xlfn.XLOOKUP(TJUL22[[#This Row],[CODIGO]],Tabla5[codigo],Tabla5[Genero]),1)</f>
        <v>F</v>
      </c>
      <c r="P844" s="15" t="str">
        <f>_xlfn.XLOOKUP(TJUL22[[#This Row],[nomdepto]],tdepto[DEPTO],tdepto[CODLUG])</f>
        <v>01.83.03.00.00.02</v>
      </c>
    </row>
    <row r="845" spans="1:16" hidden="1">
      <c r="A845" s="65" t="s">
        <v>3417</v>
      </c>
      <c r="B845" s="65" t="str">
        <f t="shared" si="13"/>
        <v>2.1.1.1.0100114902299</v>
      </c>
      <c r="C845" s="65" t="s">
        <v>3368</v>
      </c>
      <c r="D845" s="65" t="s">
        <v>2755</v>
      </c>
      <c r="E845" s="65" t="s">
        <v>262</v>
      </c>
      <c r="F845" s="65" t="s">
        <v>263</v>
      </c>
      <c r="G845" s="65" t="str">
        <f>_xlfn.XLOOKUP(TJUL22[[#This Row],[CODIGO]],Tabla5[codigo],Tabla5[Lugar Funciones])</f>
        <v>DEPARTAMENTO DE INVENTARIO DE BIENES CULTURALES</v>
      </c>
      <c r="H845" s="65" t="str">
        <f>_xlfn.XLOOKUP(TJUL22[[#This Row],[CODIGO]],Tabla5[codigo],Tabla5[SEGÚN JULIO],_xlfn.XLOOKUP(TJUL22[[#This Row],[cargo]],Tabla19[CARGO],Tabla19[CATEGORIA]))</f>
        <v>FIJO</v>
      </c>
      <c r="I845" s="43">
        <v>10000</v>
      </c>
      <c r="J845" s="46">
        <v>0</v>
      </c>
      <c r="K845" s="43">
        <v>304</v>
      </c>
      <c r="L845" s="43">
        <v>287</v>
      </c>
      <c r="M845" s="43">
        <v>7516.63</v>
      </c>
      <c r="N845" s="43">
        <v>1892.37</v>
      </c>
      <c r="O845" s="65" t="str">
        <f>LEFT(_xlfn.XLOOKUP(TJUL22[[#This Row],[CODIGO]],Tabla5[codigo],Tabla5[Genero]),1)</f>
        <v>M</v>
      </c>
      <c r="P845" s="15" t="str">
        <f>_xlfn.XLOOKUP(TJUL22[[#This Row],[nomdepto]],tdepto[DEPTO],tdepto[CODLUG])</f>
        <v>01.83.03.00.00.02</v>
      </c>
    </row>
    <row r="846" spans="1:16" hidden="1">
      <c r="A846" s="65" t="s">
        <v>3417</v>
      </c>
      <c r="B846" s="65" t="str">
        <f t="shared" si="13"/>
        <v>2.1.1.1.0100101709491</v>
      </c>
      <c r="C846" s="65" t="s">
        <v>3368</v>
      </c>
      <c r="D846" s="65" t="s">
        <v>2620</v>
      </c>
      <c r="E846" s="65" t="s">
        <v>672</v>
      </c>
      <c r="F846" s="65" t="s">
        <v>61</v>
      </c>
      <c r="G846" s="65" t="str">
        <f>_xlfn.XLOOKUP(TJUL22[[#This Row],[CODIGO]],Tabla5[codigo],Tabla5[Lugar Funciones])</f>
        <v>DIRECCION NACIONAL DE PATRIMONIO MONUMENTAL</v>
      </c>
      <c r="H846" s="65" t="str">
        <f>_xlfn.XLOOKUP(TJUL22[[#This Row],[CODIGO]],Tabla5[codigo],Tabla5[SEGÚN JULIO],_xlfn.XLOOKUP(TJUL22[[#This Row],[cargo]],Tabla19[CARGO],Tabla19[CATEGORIA]))</f>
        <v>DE LIBRE NOMBRAMIENTO Y REMOCION</v>
      </c>
      <c r="I846" s="43">
        <v>160000</v>
      </c>
      <c r="J846" s="43">
        <v>26218.87</v>
      </c>
      <c r="K846" s="43">
        <v>4864</v>
      </c>
      <c r="L846" s="43">
        <v>4592</v>
      </c>
      <c r="M846" s="43">
        <v>25.000000000003638</v>
      </c>
      <c r="N846" s="43">
        <v>124300.13</v>
      </c>
      <c r="O846" s="65" t="str">
        <f>LEFT(_xlfn.XLOOKUP(TJUL22[[#This Row],[CODIGO]],Tabla5[codigo],Tabla5[Genero]),1)</f>
        <v>M</v>
      </c>
      <c r="P846" s="15" t="str">
        <f>_xlfn.XLOOKUP(TJUL22[[#This Row],[nomdepto]],tdepto[DEPTO],tdepto[CODLUG])</f>
        <v>01.83.03.03</v>
      </c>
    </row>
    <row r="847" spans="1:16" hidden="1">
      <c r="A847" s="65" t="s">
        <v>3417</v>
      </c>
      <c r="B847" s="65" t="str">
        <f t="shared" si="13"/>
        <v>2.1.1.1.0100117606137</v>
      </c>
      <c r="C847" s="65" t="s">
        <v>3368</v>
      </c>
      <c r="D847" s="65" t="s">
        <v>2480</v>
      </c>
      <c r="E847" s="65" t="s">
        <v>638</v>
      </c>
      <c r="F847" s="65" t="s">
        <v>1181</v>
      </c>
      <c r="G847" s="65" t="str">
        <f>_xlfn.XLOOKUP(TJUL22[[#This Row],[CODIGO]],Tabla5[codigo],Tabla5[Lugar Funciones])</f>
        <v>DIRECCION NACIONAL DE PATRIMONIO MONUMENTAL</v>
      </c>
      <c r="H847" s="65" t="str">
        <f>_xlfn.XLOOKUP(TJUL22[[#This Row],[CODIGO]],Tabla5[codigo],Tabla5[SEGÚN JULIO],_xlfn.XLOOKUP(TJUL22[[#This Row],[cargo]],Tabla19[CARGO],Tabla19[CATEGORIA]))</f>
        <v>FIJO</v>
      </c>
      <c r="I847" s="43">
        <v>150000</v>
      </c>
      <c r="J847" s="45">
        <v>23866.62</v>
      </c>
      <c r="K847" s="43">
        <v>4560</v>
      </c>
      <c r="L847" s="43">
        <v>4305</v>
      </c>
      <c r="M847" s="43">
        <v>375.00000000000364</v>
      </c>
      <c r="N847" s="43">
        <v>116893.38</v>
      </c>
      <c r="O847" s="65" t="str">
        <f>LEFT(_xlfn.XLOOKUP(TJUL22[[#This Row],[CODIGO]],Tabla5[codigo],Tabla5[Genero]),1)</f>
        <v>M</v>
      </c>
      <c r="P847" s="15" t="str">
        <f>_xlfn.XLOOKUP(TJUL22[[#This Row],[nomdepto]],tdepto[DEPTO],tdepto[CODLUG])</f>
        <v>01.83.03.03</v>
      </c>
    </row>
    <row r="848" spans="1:16">
      <c r="A848" s="65" t="s">
        <v>3451</v>
      </c>
      <c r="B848" s="65" t="str">
        <f t="shared" si="13"/>
        <v>2.1.1.2.0800109776732</v>
      </c>
      <c r="C848" s="65" t="s">
        <v>3367</v>
      </c>
      <c r="D848" s="65" t="s">
        <v>3379</v>
      </c>
      <c r="E848" s="65" t="s">
        <v>3398</v>
      </c>
      <c r="F848" s="65" t="s">
        <v>103</v>
      </c>
      <c r="G848" s="65" t="str">
        <f>_xlfn.XLOOKUP(TJUL22[[#This Row],[CODIGO]],Tabla5[codigo],Tabla5[Lugar Funciones])</f>
        <v>DIRECCION NACIONAL DE PATRIMONIO MONUMENTAL</v>
      </c>
      <c r="H848" s="65" t="str">
        <f>_xlfn.XLOOKUP(TJUL22[[#This Row],[CODIGO]],Tabla5[codigo],Tabla5[SEGÚN JULIO],_xlfn.XLOOKUP(TJUL22[[#This Row],[cargo]],Tabla19[CARGO],Tabla19[CATEGORIA]))</f>
        <v>EMPLEADOS TEMPORALES</v>
      </c>
      <c r="I848" s="43">
        <v>70000</v>
      </c>
      <c r="J848" s="45">
        <v>5368.48</v>
      </c>
      <c r="K848" s="43">
        <v>2128</v>
      </c>
      <c r="L848" s="43">
        <v>2009</v>
      </c>
      <c r="M848" s="43">
        <v>25</v>
      </c>
      <c r="N848" s="43">
        <v>60469.52</v>
      </c>
      <c r="O848" s="65" t="str">
        <f>LEFT(_xlfn.XLOOKUP(TJUL22[[#This Row],[CODIGO]],Tabla5[codigo],Tabla5[Genero]),1)</f>
        <v>M</v>
      </c>
      <c r="P848" s="15" t="str">
        <f>_xlfn.XLOOKUP(TJUL22[[#This Row],[nomdepto]],tdepto[DEPTO],tdepto[CODLUG])</f>
        <v>01.83.03.03</v>
      </c>
    </row>
    <row r="849" spans="1:16" hidden="1">
      <c r="A849" s="65" t="s">
        <v>3417</v>
      </c>
      <c r="B849" s="65" t="str">
        <f t="shared" si="13"/>
        <v>2.1.1.1.0100109591685</v>
      </c>
      <c r="C849" s="65" t="s">
        <v>3368</v>
      </c>
      <c r="D849" s="65" t="s">
        <v>1555</v>
      </c>
      <c r="E849" s="65" t="s">
        <v>626</v>
      </c>
      <c r="F849" s="65" t="s">
        <v>627</v>
      </c>
      <c r="G849" s="65" t="str">
        <f>_xlfn.XLOOKUP(TJUL22[[#This Row],[CODIGO]],Tabla5[codigo],Tabla5[Lugar Funciones])</f>
        <v>DIRECCION NACIONAL DE PATRIMONIO MONUMENTAL</v>
      </c>
      <c r="H849" s="65" t="str">
        <f>_xlfn.XLOOKUP(TJUL22[[#This Row],[CODIGO]],Tabla5[codigo],Tabla5[SEGÚN JULIO],_xlfn.XLOOKUP(TJUL22[[#This Row],[cargo]],Tabla19[CARGO],Tabla19[CATEGORIA]))</f>
        <v>CARRERA ADMINISTRATIVA</v>
      </c>
      <c r="I849" s="43">
        <v>60000</v>
      </c>
      <c r="J849" s="45">
        <v>3216.65</v>
      </c>
      <c r="K849" s="43">
        <v>1824</v>
      </c>
      <c r="L849" s="43">
        <v>1722</v>
      </c>
      <c r="M849" s="43">
        <v>21498.899999999998</v>
      </c>
      <c r="N849" s="43">
        <v>31738.45</v>
      </c>
      <c r="O849" s="65" t="str">
        <f>LEFT(_xlfn.XLOOKUP(TJUL22[[#This Row],[CODIGO]],Tabla5[codigo],Tabla5[Genero]),1)</f>
        <v>F</v>
      </c>
      <c r="P849" s="15" t="str">
        <f>_xlfn.XLOOKUP(TJUL22[[#This Row],[nomdepto]],tdepto[DEPTO],tdepto[CODLUG])</f>
        <v>01.83.03.03</v>
      </c>
    </row>
    <row r="850" spans="1:16">
      <c r="A850" s="65" t="s">
        <v>3451</v>
      </c>
      <c r="B850" s="65" t="str">
        <f t="shared" si="13"/>
        <v>2.1.1.2.0800201442589</v>
      </c>
      <c r="C850" s="65" t="s">
        <v>3367</v>
      </c>
      <c r="D850" s="65" t="s">
        <v>3035</v>
      </c>
      <c r="E850" s="65" t="s">
        <v>1999</v>
      </c>
      <c r="F850" s="65" t="s">
        <v>103</v>
      </c>
      <c r="G850" s="65" t="str">
        <f>_xlfn.XLOOKUP(TJUL22[[#This Row],[CODIGO]],Tabla5[codigo],Tabla5[Lugar Funciones])</f>
        <v>DIRECCION NACIONAL DE PATRIMONIO MONUMENTAL</v>
      </c>
      <c r="H850" s="65" t="str">
        <f>_xlfn.XLOOKUP(TJUL22[[#This Row],[CODIGO]],Tabla5[codigo],Tabla5[SEGÚN JULIO],_xlfn.XLOOKUP(TJUL22[[#This Row],[cargo]],Tabla19[CARGO],Tabla19[CATEGORIA]))</f>
        <v>EMPLEADOS TEMPORALES</v>
      </c>
      <c r="I850" s="43">
        <v>60000</v>
      </c>
      <c r="J850" s="45">
        <v>3486.68</v>
      </c>
      <c r="K850" s="43">
        <v>1824</v>
      </c>
      <c r="L850" s="43">
        <v>1722</v>
      </c>
      <c r="M850" s="43">
        <v>25.000000000000455</v>
      </c>
      <c r="N850" s="43">
        <v>52942.32</v>
      </c>
      <c r="O850" s="65" t="str">
        <f>LEFT(_xlfn.XLOOKUP(TJUL22[[#This Row],[CODIGO]],Tabla5[codigo],Tabla5[Genero]),1)</f>
        <v>F</v>
      </c>
      <c r="P850" s="15" t="str">
        <f>_xlfn.XLOOKUP(TJUL22[[#This Row],[nomdepto]],tdepto[DEPTO],tdepto[CODLUG])</f>
        <v>01.83.03.03</v>
      </c>
    </row>
    <row r="851" spans="1:16" hidden="1">
      <c r="A851" s="65" t="s">
        <v>3417</v>
      </c>
      <c r="B851" s="65" t="str">
        <f t="shared" si="13"/>
        <v>2.1.1.1.0100101005627</v>
      </c>
      <c r="C851" s="65" t="s">
        <v>3368</v>
      </c>
      <c r="D851" s="65" t="s">
        <v>2701</v>
      </c>
      <c r="E851" s="65" t="s">
        <v>3441</v>
      </c>
      <c r="F851" s="65" t="s">
        <v>32</v>
      </c>
      <c r="G851" s="65" t="str">
        <f>_xlfn.XLOOKUP(TJUL22[[#This Row],[CODIGO]],Tabla5[codigo],Tabla5[Lugar Funciones])</f>
        <v>DIRECCION NACIONAL DE PATRIMONIO MONUMENTAL</v>
      </c>
      <c r="H851" s="65" t="str">
        <f>_xlfn.XLOOKUP(TJUL22[[#This Row],[CODIGO]],Tabla5[codigo],Tabla5[SEGÚN JULIO],_xlfn.XLOOKUP(TJUL22[[#This Row],[cargo]],Tabla19[CARGO],Tabla19[CATEGORIA]))</f>
        <v>FIJO</v>
      </c>
      <c r="I851" s="43">
        <v>55000</v>
      </c>
      <c r="J851" s="45">
        <v>2559.6799999999998</v>
      </c>
      <c r="K851" s="43">
        <v>1672</v>
      </c>
      <c r="L851" s="43">
        <v>1578.5</v>
      </c>
      <c r="M851" s="43">
        <v>25.000000000000455</v>
      </c>
      <c r="N851" s="43">
        <v>49164.82</v>
      </c>
      <c r="O851" s="65" t="str">
        <f>LEFT(_xlfn.XLOOKUP(TJUL22[[#This Row],[CODIGO]],Tabla5[codigo],Tabla5[Genero]),1)</f>
        <v>F</v>
      </c>
      <c r="P851" s="15" t="str">
        <f>_xlfn.XLOOKUP(TJUL22[[#This Row],[nomdepto]],tdepto[DEPTO],tdepto[CODLUG])</f>
        <v>01.83.03.03</v>
      </c>
    </row>
    <row r="852" spans="1:16">
      <c r="A852" s="65" t="s">
        <v>3451</v>
      </c>
      <c r="B852" s="65" t="str">
        <f t="shared" si="13"/>
        <v>2.1.1.2.0800101535060</v>
      </c>
      <c r="C852" s="65" t="s">
        <v>3367</v>
      </c>
      <c r="D852" s="65" t="s">
        <v>3096</v>
      </c>
      <c r="E852" s="65" t="s">
        <v>3459</v>
      </c>
      <c r="F852" s="65" t="s">
        <v>1807</v>
      </c>
      <c r="G852" s="65" t="str">
        <f>_xlfn.XLOOKUP(TJUL22[[#This Row],[CODIGO]],Tabla5[codigo],Tabla5[Lugar Funciones])</f>
        <v>DIRECCION NACIONAL DE PATRIMONIO MONUMENTAL</v>
      </c>
      <c r="H852" s="65" t="str">
        <f>_xlfn.XLOOKUP(TJUL22[[#This Row],[CODIGO]],Tabla5[codigo],Tabla5[SEGÚN JULIO],_xlfn.XLOOKUP(TJUL22[[#This Row],[cargo]],Tabla19[CARGO],Tabla19[CATEGORIA]))</f>
        <v>EMPLEADOS TEMPORALES</v>
      </c>
      <c r="I852" s="43">
        <v>55000</v>
      </c>
      <c r="J852" s="45">
        <v>2559.6799999999998</v>
      </c>
      <c r="K852" s="43">
        <v>1672</v>
      </c>
      <c r="L852" s="43">
        <v>1578.5</v>
      </c>
      <c r="M852" s="43">
        <v>25.000000000000455</v>
      </c>
      <c r="N852" s="43">
        <v>49164.82</v>
      </c>
      <c r="O852" s="65" t="str">
        <f>LEFT(_xlfn.XLOOKUP(TJUL22[[#This Row],[CODIGO]],Tabla5[codigo],Tabla5[Genero]),1)</f>
        <v>F</v>
      </c>
      <c r="P852" s="15" t="str">
        <f>_xlfn.XLOOKUP(TJUL22[[#This Row],[nomdepto]],tdepto[DEPTO],tdepto[CODLUG])</f>
        <v>01.83.03.03</v>
      </c>
    </row>
    <row r="853" spans="1:16">
      <c r="A853" s="65" t="s">
        <v>3451</v>
      </c>
      <c r="B853" s="65" t="str">
        <f t="shared" si="13"/>
        <v>2.1.1.2.0822600023851</v>
      </c>
      <c r="C853" s="65" t="s">
        <v>3367</v>
      </c>
      <c r="D853" s="65" t="s">
        <v>3110</v>
      </c>
      <c r="E853" s="65" t="s">
        <v>2074</v>
      </c>
      <c r="F853" s="65" t="s">
        <v>1250</v>
      </c>
      <c r="G853" s="65" t="str">
        <f>_xlfn.XLOOKUP(TJUL22[[#This Row],[CODIGO]],Tabla5[codigo],Tabla5[Lugar Funciones])</f>
        <v>DIRECCION NACIONAL DE PATRIMONIO MONUMENTAL</v>
      </c>
      <c r="H853" s="65" t="str">
        <f>_xlfn.XLOOKUP(TJUL22[[#This Row],[CODIGO]],Tabla5[codigo],Tabla5[SEGÚN JULIO],_xlfn.XLOOKUP(TJUL22[[#This Row],[cargo]],Tabla19[CARGO],Tabla19[CATEGORIA]))</f>
        <v>EMPLEADOS TEMPORALES</v>
      </c>
      <c r="I853" s="43">
        <v>55000</v>
      </c>
      <c r="J853" s="43">
        <v>2559.6799999999998</v>
      </c>
      <c r="K853" s="43">
        <v>1672</v>
      </c>
      <c r="L853" s="43">
        <v>1578.5</v>
      </c>
      <c r="M853" s="43">
        <v>25.000000000000455</v>
      </c>
      <c r="N853" s="43">
        <v>49164.82</v>
      </c>
      <c r="O853" s="65" t="str">
        <f>LEFT(_xlfn.XLOOKUP(TJUL22[[#This Row],[CODIGO]],Tabla5[codigo],Tabla5[Genero]),1)</f>
        <v>F</v>
      </c>
      <c r="P853" s="15" t="str">
        <f>_xlfn.XLOOKUP(TJUL22[[#This Row],[nomdepto]],tdepto[DEPTO],tdepto[CODLUG])</f>
        <v>01.83.03.03</v>
      </c>
    </row>
    <row r="854" spans="1:16" hidden="1">
      <c r="A854" s="65" t="s">
        <v>3417</v>
      </c>
      <c r="B854" s="65" t="str">
        <f t="shared" si="13"/>
        <v>2.1.1.1.0100112336425</v>
      </c>
      <c r="C854" s="65" t="s">
        <v>3368</v>
      </c>
      <c r="D854" s="65" t="s">
        <v>1484</v>
      </c>
      <c r="E854" s="65" t="s">
        <v>656</v>
      </c>
      <c r="F854" s="65" t="s">
        <v>514</v>
      </c>
      <c r="G854" s="65" t="str">
        <f>_xlfn.XLOOKUP(TJUL22[[#This Row],[CODIGO]],Tabla5[codigo],Tabla5[Lugar Funciones])</f>
        <v>DIRECCION NACIONAL DE PATRIMONIO MONUMENTAL</v>
      </c>
      <c r="H854" s="65" t="str">
        <f>_xlfn.XLOOKUP(TJUL22[[#This Row],[CODIGO]],Tabla5[codigo],Tabla5[SEGÚN JULIO],_xlfn.XLOOKUP(TJUL22[[#This Row],[cargo]],Tabla19[CARGO],Tabla19[CATEGORIA]))</f>
        <v>CARRERA ADMINISTRATIVA</v>
      </c>
      <c r="I854" s="43">
        <v>50000</v>
      </c>
      <c r="J854" s="45">
        <v>1651.48</v>
      </c>
      <c r="K854" s="43">
        <v>1520</v>
      </c>
      <c r="L854" s="43">
        <v>1435</v>
      </c>
      <c r="M854" s="43">
        <v>21596.55</v>
      </c>
      <c r="N854" s="43">
        <v>23796.97</v>
      </c>
      <c r="O854" s="65" t="str">
        <f>LEFT(_xlfn.XLOOKUP(TJUL22[[#This Row],[CODIGO]],Tabla5[codigo],Tabla5[Genero]),1)</f>
        <v>F</v>
      </c>
      <c r="P854" s="15" t="str">
        <f>_xlfn.XLOOKUP(TJUL22[[#This Row],[nomdepto]],tdepto[DEPTO],tdepto[CODLUG])</f>
        <v>01.83.03.03</v>
      </c>
    </row>
    <row r="855" spans="1:16" hidden="1">
      <c r="A855" s="65" t="s">
        <v>3417</v>
      </c>
      <c r="B855" s="65" t="str">
        <f t="shared" si="13"/>
        <v>2.1.1.1.0100102613379</v>
      </c>
      <c r="C855" s="65" t="s">
        <v>3368</v>
      </c>
      <c r="D855" s="65" t="s">
        <v>2498</v>
      </c>
      <c r="E855" s="65" t="s">
        <v>646</v>
      </c>
      <c r="F855" s="65" t="s">
        <v>271</v>
      </c>
      <c r="G855" s="65" t="str">
        <f>_xlfn.XLOOKUP(TJUL22[[#This Row],[CODIGO]],Tabla5[codigo],Tabla5[Lugar Funciones])</f>
        <v>DIRECCION NACIONAL DE PATRIMONIO MONUMENTAL</v>
      </c>
      <c r="H855" s="65" t="str">
        <f>_xlfn.XLOOKUP(TJUL22[[#This Row],[CODIGO]],Tabla5[codigo],Tabla5[SEGÚN JULIO],_xlfn.XLOOKUP(TJUL22[[#This Row],[cargo]],Tabla19[CARGO],Tabla19[CATEGORIA]))</f>
        <v>FIJO</v>
      </c>
      <c r="I855" s="43">
        <v>49116</v>
      </c>
      <c r="J855" s="43">
        <v>1729.24</v>
      </c>
      <c r="K855" s="43">
        <v>1493.13</v>
      </c>
      <c r="L855" s="43">
        <v>1409.63</v>
      </c>
      <c r="M855" s="43">
        <v>24.999999999999773</v>
      </c>
      <c r="N855" s="43">
        <v>44459</v>
      </c>
      <c r="O855" s="65" t="str">
        <f>LEFT(_xlfn.XLOOKUP(TJUL22[[#This Row],[CODIGO]],Tabla5[codigo],Tabla5[Genero]),1)</f>
        <v>F</v>
      </c>
      <c r="P855" s="15" t="str">
        <f>_xlfn.XLOOKUP(TJUL22[[#This Row],[nomdepto]],tdepto[DEPTO],tdepto[CODLUG])</f>
        <v>01.83.03.03</v>
      </c>
    </row>
    <row r="856" spans="1:16">
      <c r="A856" s="65" t="s">
        <v>3451</v>
      </c>
      <c r="B856" s="65" t="str">
        <f t="shared" si="13"/>
        <v>2.1.1.2.0840220928044</v>
      </c>
      <c r="C856" s="65" t="s">
        <v>3367</v>
      </c>
      <c r="D856" s="65" t="s">
        <v>3097</v>
      </c>
      <c r="E856" s="65" t="s">
        <v>1903</v>
      </c>
      <c r="F856" s="65" t="s">
        <v>1837</v>
      </c>
      <c r="G856" s="65" t="str">
        <f>_xlfn.XLOOKUP(TJUL22[[#This Row],[CODIGO]],Tabla5[codigo],Tabla5[Lugar Funciones])</f>
        <v>DIRECCION NACIONAL DE PATRIMONIO MONUMENTAL</v>
      </c>
      <c r="H856" s="65" t="str">
        <f>_xlfn.XLOOKUP(TJUL22[[#This Row],[CODIGO]],Tabla5[codigo],Tabla5[SEGÚN JULIO],_xlfn.XLOOKUP(TJUL22[[#This Row],[cargo]],Tabla19[CARGO],Tabla19[CATEGORIA]))</f>
        <v>EMPLEADOS TEMPORALES</v>
      </c>
      <c r="I856" s="43">
        <v>45000</v>
      </c>
      <c r="J856" s="45">
        <v>1148.33</v>
      </c>
      <c r="K856" s="43">
        <v>1368</v>
      </c>
      <c r="L856" s="43">
        <v>1291.5</v>
      </c>
      <c r="M856" s="43">
        <v>25</v>
      </c>
      <c r="N856" s="43">
        <v>41167.17</v>
      </c>
      <c r="O856" s="65" t="str">
        <f>LEFT(_xlfn.XLOOKUP(TJUL22[[#This Row],[CODIGO]],Tabla5[codigo],Tabla5[Genero]),1)</f>
        <v>M</v>
      </c>
      <c r="P856" s="15" t="str">
        <f>_xlfn.XLOOKUP(TJUL22[[#This Row],[nomdepto]],tdepto[DEPTO],tdepto[CODLUG])</f>
        <v>01.83.03.03</v>
      </c>
    </row>
    <row r="857" spans="1:16">
      <c r="A857" s="65" t="s">
        <v>3451</v>
      </c>
      <c r="B857" s="65" t="str">
        <f t="shared" si="13"/>
        <v>2.1.1.2.0840221746536</v>
      </c>
      <c r="C857" s="65" t="s">
        <v>3367</v>
      </c>
      <c r="D857" s="65" t="s">
        <v>3119</v>
      </c>
      <c r="E857" s="65" t="s">
        <v>1280</v>
      </c>
      <c r="F857" s="65" t="s">
        <v>1250</v>
      </c>
      <c r="G857" s="65" t="str">
        <f>_xlfn.XLOOKUP(TJUL22[[#This Row],[CODIGO]],Tabla5[codigo],Tabla5[Lugar Funciones])</f>
        <v>DIRECCION NACIONAL DE PATRIMONIO MONUMENTAL</v>
      </c>
      <c r="H857" s="65" t="str">
        <f>_xlfn.XLOOKUP(TJUL22[[#This Row],[CODIGO]],Tabla5[codigo],Tabla5[SEGÚN JULIO],_xlfn.XLOOKUP(TJUL22[[#This Row],[cargo]],Tabla19[CARGO],Tabla19[CATEGORIA]))</f>
        <v>EMPLEADOS TEMPORALES</v>
      </c>
      <c r="I857" s="43">
        <v>45000</v>
      </c>
      <c r="J857" s="43">
        <v>1148.33</v>
      </c>
      <c r="K857" s="43">
        <v>1368</v>
      </c>
      <c r="L857" s="43">
        <v>1291.5</v>
      </c>
      <c r="M857" s="43">
        <v>25</v>
      </c>
      <c r="N857" s="43">
        <v>41167.17</v>
      </c>
      <c r="O857" s="65" t="str">
        <f>LEFT(_xlfn.XLOOKUP(TJUL22[[#This Row],[CODIGO]],Tabla5[codigo],Tabla5[Genero]),1)</f>
        <v>F</v>
      </c>
      <c r="P857" s="15" t="str">
        <f>_xlfn.XLOOKUP(TJUL22[[#This Row],[nomdepto]],tdepto[DEPTO],tdepto[CODLUG])</f>
        <v>01.83.03.03</v>
      </c>
    </row>
    <row r="858" spans="1:16" hidden="1">
      <c r="A858" s="65" t="s">
        <v>3417</v>
      </c>
      <c r="B858" s="65" t="str">
        <f t="shared" si="13"/>
        <v>2.1.1.1.0100109862979</v>
      </c>
      <c r="C858" s="65" t="s">
        <v>3368</v>
      </c>
      <c r="D858" s="65" t="s">
        <v>1472</v>
      </c>
      <c r="E858" s="65" t="s">
        <v>651</v>
      </c>
      <c r="F858" s="65" t="s">
        <v>652</v>
      </c>
      <c r="G858" s="65" t="str">
        <f>_xlfn.XLOOKUP(TJUL22[[#This Row],[CODIGO]],Tabla5[codigo],Tabla5[Lugar Funciones])</f>
        <v>DIRECCION NACIONAL DE PATRIMONIO MONUMENTAL</v>
      </c>
      <c r="H858" s="65" t="str">
        <f>_xlfn.XLOOKUP(TJUL22[[#This Row],[CODIGO]],Tabla5[codigo],Tabla5[SEGÚN JULIO],_xlfn.XLOOKUP(TJUL22[[#This Row],[cargo]],Tabla19[CARGO],Tabla19[CATEGORIA]))</f>
        <v>CARRERA ADMINISTRATIVA</v>
      </c>
      <c r="I858" s="43">
        <v>35000</v>
      </c>
      <c r="J858" s="46">
        <v>0</v>
      </c>
      <c r="K858" s="43">
        <v>1064</v>
      </c>
      <c r="L858" s="43">
        <v>1004.5</v>
      </c>
      <c r="M858" s="43">
        <v>20794</v>
      </c>
      <c r="N858" s="43">
        <v>12137.5</v>
      </c>
      <c r="O858" s="65" t="str">
        <f>LEFT(_xlfn.XLOOKUP(TJUL22[[#This Row],[CODIGO]],Tabla5[codigo],Tabla5[Genero]),1)</f>
        <v>F</v>
      </c>
      <c r="P858" s="15" t="str">
        <f>_xlfn.XLOOKUP(TJUL22[[#This Row],[nomdepto]],tdepto[DEPTO],tdepto[CODLUG])</f>
        <v>01.83.03.03</v>
      </c>
    </row>
    <row r="859" spans="1:16" hidden="1">
      <c r="A859" s="65" t="s">
        <v>3417</v>
      </c>
      <c r="B859" s="65" t="str">
        <f t="shared" si="13"/>
        <v>2.1.1.1.0140221068394</v>
      </c>
      <c r="C859" s="65" t="s">
        <v>3368</v>
      </c>
      <c r="D859" s="65" t="s">
        <v>2547</v>
      </c>
      <c r="E859" s="65" t="s">
        <v>1904</v>
      </c>
      <c r="F859" s="65" t="s">
        <v>409</v>
      </c>
      <c r="G859" s="65" t="str">
        <f>_xlfn.XLOOKUP(TJUL22[[#This Row],[CODIGO]],Tabla5[codigo],Tabla5[Lugar Funciones])</f>
        <v>DIRECCION NACIONAL DE PATRIMONIO MONUMENTAL</v>
      </c>
      <c r="H859" s="65" t="str">
        <f>_xlfn.XLOOKUP(TJUL22[[#This Row],[CODIGO]],Tabla5[codigo],Tabla5[SEGÚN JULIO],_xlfn.XLOOKUP(TJUL22[[#This Row],[cargo]],Tabla19[CARGO],Tabla19[CATEGORIA]))</f>
        <v>FIJO</v>
      </c>
      <c r="I859" s="43">
        <v>35000</v>
      </c>
      <c r="J859" s="46">
        <v>0</v>
      </c>
      <c r="K859" s="43">
        <v>1064</v>
      </c>
      <c r="L859" s="43">
        <v>1004.5</v>
      </c>
      <c r="M859" s="43">
        <v>25</v>
      </c>
      <c r="N859" s="43">
        <v>32906.5</v>
      </c>
      <c r="O859" s="65" t="str">
        <f>LEFT(_xlfn.XLOOKUP(TJUL22[[#This Row],[CODIGO]],Tabla5[codigo],Tabla5[Genero]),1)</f>
        <v>M</v>
      </c>
      <c r="P859" s="15" t="str">
        <f>_xlfn.XLOOKUP(TJUL22[[#This Row],[nomdepto]],tdepto[DEPTO],tdepto[CODLUG])</f>
        <v>01.83.03.03</v>
      </c>
    </row>
    <row r="860" spans="1:16" hidden="1">
      <c r="A860" s="65" t="s">
        <v>3417</v>
      </c>
      <c r="B860" s="65" t="str">
        <f t="shared" si="13"/>
        <v>2.1.1.1.0104000017915</v>
      </c>
      <c r="C860" s="65" t="s">
        <v>3368</v>
      </c>
      <c r="D860" s="65" t="s">
        <v>2735</v>
      </c>
      <c r="E860" s="65" t="s">
        <v>1304</v>
      </c>
      <c r="F860" s="65" t="s">
        <v>10</v>
      </c>
      <c r="G860" s="65" t="str">
        <f>_xlfn.XLOOKUP(TJUL22[[#This Row],[CODIGO]],Tabla5[codigo],Tabla5[Lugar Funciones])</f>
        <v>DIRECCION NACIONAL DE PATRIMONIO MONUMENTAL</v>
      </c>
      <c r="H860" s="65" t="str">
        <f>_xlfn.XLOOKUP(TJUL22[[#This Row],[CODIGO]],Tabla5[codigo],Tabla5[SEGÚN JULIO],_xlfn.XLOOKUP(TJUL22[[#This Row],[cargo]],Tabla19[CARGO],Tabla19[CATEGORIA]))</f>
        <v>ESTATUTO SIMPLIFICADO</v>
      </c>
      <c r="I860" s="43">
        <v>35000</v>
      </c>
      <c r="J860" s="46">
        <v>0</v>
      </c>
      <c r="K860" s="43">
        <v>1064</v>
      </c>
      <c r="L860" s="43">
        <v>1004.5</v>
      </c>
      <c r="M860" s="43">
        <v>25</v>
      </c>
      <c r="N860" s="43">
        <v>32906.5</v>
      </c>
      <c r="O860" s="65" t="str">
        <f>LEFT(_xlfn.XLOOKUP(TJUL22[[#This Row],[CODIGO]],Tabla5[codigo],Tabla5[Genero]),1)</f>
        <v>F</v>
      </c>
      <c r="P860" s="15" t="str">
        <f>_xlfn.XLOOKUP(TJUL22[[#This Row],[nomdepto]],tdepto[DEPTO],tdepto[CODLUG])</f>
        <v>01.83.03.03</v>
      </c>
    </row>
    <row r="861" spans="1:16" hidden="1">
      <c r="A861" s="65" t="s">
        <v>3417</v>
      </c>
      <c r="B861" s="65" t="str">
        <f t="shared" si="13"/>
        <v>2.1.1.1.0100105605232</v>
      </c>
      <c r="C861" s="65" t="s">
        <v>3368</v>
      </c>
      <c r="D861" s="65" t="s">
        <v>2747</v>
      </c>
      <c r="E861" s="65" t="s">
        <v>701</v>
      </c>
      <c r="F861" s="65" t="s">
        <v>702</v>
      </c>
      <c r="G861" s="65" t="str">
        <f>_xlfn.XLOOKUP(TJUL22[[#This Row],[CODIGO]],Tabla5[codigo],Tabla5[Lugar Funciones])</f>
        <v>DIRECCION NACIONAL DE PATRIMONIO MONUMENTAL</v>
      </c>
      <c r="H861" s="65" t="str">
        <f>_xlfn.XLOOKUP(TJUL22[[#This Row],[CODIGO]],Tabla5[codigo],Tabla5[SEGÚN JULIO],_xlfn.XLOOKUP(TJUL22[[#This Row],[cargo]],Tabla19[CARGO],Tabla19[CATEGORIA]))</f>
        <v>FIJO</v>
      </c>
      <c r="I861" s="43">
        <v>35000</v>
      </c>
      <c r="J861" s="46">
        <v>0</v>
      </c>
      <c r="K861" s="43">
        <v>1064</v>
      </c>
      <c r="L861" s="43">
        <v>1004.5</v>
      </c>
      <c r="M861" s="43">
        <v>375</v>
      </c>
      <c r="N861" s="43">
        <v>32556.5</v>
      </c>
      <c r="O861" s="65" t="str">
        <f>LEFT(_xlfn.XLOOKUP(TJUL22[[#This Row],[CODIGO]],Tabla5[codigo],Tabla5[Genero]),1)</f>
        <v>F</v>
      </c>
      <c r="P861" s="15" t="str">
        <f>_xlfn.XLOOKUP(TJUL22[[#This Row],[nomdepto]],tdepto[DEPTO],tdepto[CODLUG])</f>
        <v>01.83.03.03</v>
      </c>
    </row>
    <row r="862" spans="1:16" hidden="1">
      <c r="A862" s="65" t="s">
        <v>3417</v>
      </c>
      <c r="B862" s="65" t="str">
        <f t="shared" si="13"/>
        <v>2.1.1.1.0100100637529</v>
      </c>
      <c r="C862" s="65" t="s">
        <v>3368</v>
      </c>
      <c r="D862" s="65" t="s">
        <v>2649</v>
      </c>
      <c r="E862" s="65" t="s">
        <v>677</v>
      </c>
      <c r="F862" s="65" t="s">
        <v>678</v>
      </c>
      <c r="G862" s="65" t="str">
        <f>_xlfn.XLOOKUP(TJUL22[[#This Row],[CODIGO]],Tabla5[codigo],Tabla5[Lugar Funciones])</f>
        <v>DIRECCION NACIONAL DE PATRIMONIO MONUMENTAL</v>
      </c>
      <c r="H862" s="65" t="str">
        <f>_xlfn.XLOOKUP(TJUL22[[#This Row],[CODIGO]],Tabla5[codigo],Tabla5[SEGÚN JULIO],_xlfn.XLOOKUP(TJUL22[[#This Row],[cargo]],Tabla19[CARGO],Tabla19[CATEGORIA]))</f>
        <v>FIJO</v>
      </c>
      <c r="I862" s="43">
        <v>31500</v>
      </c>
      <c r="J862" s="46">
        <v>0</v>
      </c>
      <c r="K862" s="43">
        <v>957.6</v>
      </c>
      <c r="L862" s="43">
        <v>904.05</v>
      </c>
      <c r="M862" s="43">
        <v>25.000000000000114</v>
      </c>
      <c r="N862" s="43">
        <v>29613.35</v>
      </c>
      <c r="O862" s="65" t="str">
        <f>LEFT(_xlfn.XLOOKUP(TJUL22[[#This Row],[CODIGO]],Tabla5[codigo],Tabla5[Genero]),1)</f>
        <v>F</v>
      </c>
      <c r="P862" s="15" t="str">
        <f>_xlfn.XLOOKUP(TJUL22[[#This Row],[nomdepto]],tdepto[DEPTO],tdepto[CODLUG])</f>
        <v>01.83.03.03</v>
      </c>
    </row>
    <row r="863" spans="1:16" hidden="1">
      <c r="A863" s="65" t="s">
        <v>3417</v>
      </c>
      <c r="B863" s="65" t="str">
        <f t="shared" si="13"/>
        <v>2.1.1.1.0100116111014</v>
      </c>
      <c r="C863" s="65" t="s">
        <v>3368</v>
      </c>
      <c r="D863" s="65" t="s">
        <v>2659</v>
      </c>
      <c r="E863" s="65" t="s">
        <v>3438</v>
      </c>
      <c r="F863" s="65" t="s">
        <v>10</v>
      </c>
      <c r="G863" s="65" t="str">
        <f>_xlfn.XLOOKUP(TJUL22[[#This Row],[CODIGO]],Tabla5[codigo],Tabla5[Lugar Funciones])</f>
        <v>DIRECCION NACIONAL DE PATRIMONIO MONUMENTAL</v>
      </c>
      <c r="H863" s="65" t="str">
        <f>_xlfn.XLOOKUP(TJUL22[[#This Row],[CODIGO]],Tabla5[codigo],Tabla5[SEGÚN JULIO],_xlfn.XLOOKUP(TJUL22[[#This Row],[cargo]],Tabla19[CARGO],Tabla19[CATEGORIA]))</f>
        <v>ESTATUTO SIMPLIFICADO</v>
      </c>
      <c r="I863" s="43">
        <v>31500</v>
      </c>
      <c r="J863" s="46">
        <v>0</v>
      </c>
      <c r="K863" s="43">
        <v>957.6</v>
      </c>
      <c r="L863" s="43">
        <v>904.05</v>
      </c>
      <c r="M863" s="43">
        <v>1021.0000000000001</v>
      </c>
      <c r="N863" s="43">
        <v>28617.35</v>
      </c>
      <c r="O863" s="65" t="str">
        <f>LEFT(_xlfn.XLOOKUP(TJUL22[[#This Row],[CODIGO]],Tabla5[codigo],Tabla5[Genero]),1)</f>
        <v>F</v>
      </c>
      <c r="P863" s="15" t="str">
        <f>_xlfn.XLOOKUP(TJUL22[[#This Row],[nomdepto]],tdepto[DEPTO],tdepto[CODLUG])</f>
        <v>01.83.03.03</v>
      </c>
    </row>
    <row r="864" spans="1:16" hidden="1">
      <c r="A864" s="65" t="s">
        <v>3417</v>
      </c>
      <c r="B864" s="65" t="str">
        <f t="shared" si="13"/>
        <v>2.1.1.1.0100101631950</v>
      </c>
      <c r="C864" s="65" t="s">
        <v>3368</v>
      </c>
      <c r="D864" s="65" t="s">
        <v>2713</v>
      </c>
      <c r="E864" s="65" t="s">
        <v>696</v>
      </c>
      <c r="F864" s="65" t="s">
        <v>251</v>
      </c>
      <c r="G864" s="65" t="str">
        <f>_xlfn.XLOOKUP(TJUL22[[#This Row],[CODIGO]],Tabla5[codigo],Tabla5[Lugar Funciones])</f>
        <v>DIRECCION NACIONAL DE PATRIMONIO MONUMENTAL</v>
      </c>
      <c r="H864" s="65" t="str">
        <f>_xlfn.XLOOKUP(TJUL22[[#This Row],[CODIGO]],Tabla5[codigo],Tabla5[SEGÚN JULIO],_xlfn.XLOOKUP(TJUL22[[#This Row],[cargo]],Tabla19[CARGO],Tabla19[CATEGORIA]))</f>
        <v>FIJO</v>
      </c>
      <c r="I864" s="43">
        <v>31500</v>
      </c>
      <c r="J864" s="46">
        <v>0</v>
      </c>
      <c r="K864" s="43">
        <v>957.6</v>
      </c>
      <c r="L864" s="43">
        <v>904.05</v>
      </c>
      <c r="M864" s="43">
        <v>1366.0000000000005</v>
      </c>
      <c r="N864" s="43">
        <v>28272.35</v>
      </c>
      <c r="O864" s="65" t="str">
        <f>LEFT(_xlfn.XLOOKUP(TJUL22[[#This Row],[CODIGO]],Tabla5[codigo],Tabla5[Genero]),1)</f>
        <v>M</v>
      </c>
      <c r="P864" s="15" t="str">
        <f>_xlfn.XLOOKUP(TJUL22[[#This Row],[nomdepto]],tdepto[DEPTO],tdepto[CODLUG])</f>
        <v>01.83.03.03</v>
      </c>
    </row>
    <row r="865" spans="1:16" hidden="1">
      <c r="A865" s="65" t="s">
        <v>3417</v>
      </c>
      <c r="B865" s="65" t="str">
        <f t="shared" si="13"/>
        <v>2.1.1.1.0104000139024</v>
      </c>
      <c r="C865" s="65" t="s">
        <v>3368</v>
      </c>
      <c r="D865" s="65" t="s">
        <v>2561</v>
      </c>
      <c r="E865" s="65" t="s">
        <v>1297</v>
      </c>
      <c r="F865" s="65" t="s">
        <v>69</v>
      </c>
      <c r="G865" s="65" t="str">
        <f>_xlfn.XLOOKUP(TJUL22[[#This Row],[CODIGO]],Tabla5[codigo],Tabla5[Lugar Funciones])</f>
        <v>DIRECCION NACIONAL DE PATRIMONIO MONUMENTAL</v>
      </c>
      <c r="H865" s="65" t="str">
        <f>_xlfn.XLOOKUP(TJUL22[[#This Row],[CODIGO]],Tabla5[codigo],Tabla5[SEGÚN JULIO],_xlfn.XLOOKUP(TJUL22[[#This Row],[cargo]],Tabla19[CARGO],Tabla19[CATEGORIA]))</f>
        <v>FIJO</v>
      </c>
      <c r="I865" s="43">
        <v>30000</v>
      </c>
      <c r="J865" s="44">
        <v>0</v>
      </c>
      <c r="K865" s="43">
        <v>912</v>
      </c>
      <c r="L865" s="43">
        <v>861</v>
      </c>
      <c r="M865" s="43">
        <v>25</v>
      </c>
      <c r="N865" s="43">
        <v>28202</v>
      </c>
      <c r="O865" s="65" t="str">
        <f>LEFT(_xlfn.XLOOKUP(TJUL22[[#This Row],[CODIGO]],Tabla5[codigo],Tabla5[Genero]),1)</f>
        <v>M</v>
      </c>
      <c r="P865" s="15" t="str">
        <f>_xlfn.XLOOKUP(TJUL22[[#This Row],[nomdepto]],tdepto[DEPTO],tdepto[CODLUG])</f>
        <v>01.83.03.03</v>
      </c>
    </row>
    <row r="866" spans="1:16" hidden="1">
      <c r="A866" s="65" t="s">
        <v>3417</v>
      </c>
      <c r="B866" s="65" t="str">
        <f t="shared" si="13"/>
        <v>2.1.1.1.0100110975398</v>
      </c>
      <c r="C866" s="65" t="s">
        <v>3368</v>
      </c>
      <c r="D866" s="65" t="s">
        <v>2598</v>
      </c>
      <c r="E866" s="65" t="s">
        <v>668</v>
      </c>
      <c r="F866" s="65" t="s">
        <v>139</v>
      </c>
      <c r="G866" s="65" t="str">
        <f>_xlfn.XLOOKUP(TJUL22[[#This Row],[CODIGO]],Tabla5[codigo],Tabla5[Lugar Funciones])</f>
        <v>DIRECCION NACIONAL DE PATRIMONIO MONUMENTAL</v>
      </c>
      <c r="H866" s="65" t="str">
        <f>_xlfn.XLOOKUP(TJUL22[[#This Row],[CODIGO]],Tabla5[codigo],Tabla5[SEGÚN JULIO],_xlfn.XLOOKUP(TJUL22[[#This Row],[cargo]],Tabla19[CARGO],Tabla19[CATEGORIA]))</f>
        <v>ESTATUTO SIMPLIFICADO</v>
      </c>
      <c r="I866" s="43">
        <v>30000</v>
      </c>
      <c r="J866" s="46">
        <v>0</v>
      </c>
      <c r="K866" s="43">
        <v>912</v>
      </c>
      <c r="L866" s="43">
        <v>861</v>
      </c>
      <c r="M866" s="43">
        <v>14512.5</v>
      </c>
      <c r="N866" s="43">
        <v>13714.5</v>
      </c>
      <c r="O866" s="65" t="str">
        <f>LEFT(_xlfn.XLOOKUP(TJUL22[[#This Row],[CODIGO]],Tabla5[codigo],Tabla5[Genero]),1)</f>
        <v>M</v>
      </c>
      <c r="P866" s="15" t="str">
        <f>_xlfn.XLOOKUP(TJUL22[[#This Row],[nomdepto]],tdepto[DEPTO],tdepto[CODLUG])</f>
        <v>01.83.03.03</v>
      </c>
    </row>
    <row r="867" spans="1:16" hidden="1">
      <c r="A867" s="65" t="s">
        <v>3417</v>
      </c>
      <c r="B867" s="65" t="str">
        <f t="shared" si="13"/>
        <v>2.1.1.1.0104000015703</v>
      </c>
      <c r="C867" s="65" t="s">
        <v>3368</v>
      </c>
      <c r="D867" s="65" t="s">
        <v>2714</v>
      </c>
      <c r="E867" s="65" t="s">
        <v>697</v>
      </c>
      <c r="F867" s="65" t="s">
        <v>98</v>
      </c>
      <c r="G867" s="65" t="str">
        <f>_xlfn.XLOOKUP(TJUL22[[#This Row],[CODIGO]],Tabla5[codigo],Tabla5[Lugar Funciones])</f>
        <v>DIRECCION NACIONAL DE PATRIMONIO MONUMENTAL</v>
      </c>
      <c r="H867" s="65" t="str">
        <f>_xlfn.XLOOKUP(TJUL22[[#This Row],[CODIGO]],Tabla5[codigo],Tabla5[SEGÚN JULIO],_xlfn.XLOOKUP(TJUL22[[#This Row],[cargo]],Tabla19[CARGO],Tabla19[CATEGORIA]))</f>
        <v>ESTATUTO SIMPLIFICADO</v>
      </c>
      <c r="I867" s="43">
        <v>30000</v>
      </c>
      <c r="J867" s="44">
        <v>0</v>
      </c>
      <c r="K867" s="43">
        <v>912</v>
      </c>
      <c r="L867" s="43">
        <v>861</v>
      </c>
      <c r="M867" s="43">
        <v>1071</v>
      </c>
      <c r="N867" s="43">
        <v>27156</v>
      </c>
      <c r="O867" s="65" t="str">
        <f>LEFT(_xlfn.XLOOKUP(TJUL22[[#This Row],[CODIGO]],Tabla5[codigo],Tabla5[Genero]),1)</f>
        <v>M</v>
      </c>
      <c r="P867" s="15" t="str">
        <f>_xlfn.XLOOKUP(TJUL22[[#This Row],[nomdepto]],tdepto[DEPTO],tdepto[CODLUG])</f>
        <v>01.83.03.03</v>
      </c>
    </row>
    <row r="868" spans="1:16" hidden="1">
      <c r="A868" s="65" t="s">
        <v>3417</v>
      </c>
      <c r="B868" s="65" t="str">
        <f t="shared" si="13"/>
        <v>2.1.1.1.0100109415844</v>
      </c>
      <c r="C868" s="65" t="s">
        <v>3368</v>
      </c>
      <c r="D868" s="65" t="s">
        <v>1489</v>
      </c>
      <c r="E868" s="65" t="s">
        <v>659</v>
      </c>
      <c r="F868" s="65" t="s">
        <v>42</v>
      </c>
      <c r="G868" s="65" t="str">
        <f>_xlfn.XLOOKUP(TJUL22[[#This Row],[CODIGO]],Tabla5[codigo],Tabla5[Lugar Funciones])</f>
        <v>DIRECCION NACIONAL DE PATRIMONIO MONUMENTAL</v>
      </c>
      <c r="H868" s="65" t="str">
        <f>_xlfn.XLOOKUP(TJUL22[[#This Row],[CODIGO]],Tabla5[codigo],Tabla5[SEGÚN JULIO],_xlfn.XLOOKUP(TJUL22[[#This Row],[cargo]],Tabla19[CARGO],Tabla19[CATEGORIA]))</f>
        <v>CARRERA ADMINISTRATIVA</v>
      </c>
      <c r="I868" s="43">
        <v>26250</v>
      </c>
      <c r="J868" s="46">
        <v>0</v>
      </c>
      <c r="K868" s="43">
        <v>798</v>
      </c>
      <c r="L868" s="43">
        <v>753.38</v>
      </c>
      <c r="M868" s="43">
        <v>11665.720000000001</v>
      </c>
      <c r="N868" s="43">
        <v>13032.9</v>
      </c>
      <c r="O868" s="65" t="str">
        <f>LEFT(_xlfn.XLOOKUP(TJUL22[[#This Row],[CODIGO]],Tabla5[codigo],Tabla5[Genero]),1)</f>
        <v>M</v>
      </c>
      <c r="P868" s="15" t="str">
        <f>_xlfn.XLOOKUP(TJUL22[[#This Row],[nomdepto]],tdepto[DEPTO],tdepto[CODLUG])</f>
        <v>01.83.03.03</v>
      </c>
    </row>
    <row r="869" spans="1:16" hidden="1">
      <c r="A869" s="65" t="s">
        <v>3417</v>
      </c>
      <c r="B869" s="65" t="str">
        <f t="shared" si="13"/>
        <v>2.1.1.1.0103700825130</v>
      </c>
      <c r="C869" s="65" t="s">
        <v>3368</v>
      </c>
      <c r="D869" s="65" t="s">
        <v>2660</v>
      </c>
      <c r="E869" s="65" t="s">
        <v>683</v>
      </c>
      <c r="F869" s="65" t="s">
        <v>10</v>
      </c>
      <c r="G869" s="65" t="str">
        <f>_xlfn.XLOOKUP(TJUL22[[#This Row],[CODIGO]],Tabla5[codigo],Tabla5[Lugar Funciones])</f>
        <v>DIRECCION NACIONAL DE PATRIMONIO MONUMENTAL</v>
      </c>
      <c r="H869" s="65" t="str">
        <f>_xlfn.XLOOKUP(TJUL22[[#This Row],[CODIGO]],Tabla5[codigo],Tabla5[SEGÚN JULIO],_xlfn.XLOOKUP(TJUL22[[#This Row],[cargo]],Tabla19[CARGO],Tabla19[CATEGORIA]))</f>
        <v>ESTATUTO SIMPLIFICADO</v>
      </c>
      <c r="I869" s="43">
        <v>26250</v>
      </c>
      <c r="J869" s="46">
        <v>0</v>
      </c>
      <c r="K869" s="43">
        <v>798</v>
      </c>
      <c r="L869" s="43">
        <v>753.38</v>
      </c>
      <c r="M869" s="43">
        <v>325</v>
      </c>
      <c r="N869" s="43">
        <v>24373.62</v>
      </c>
      <c r="O869" s="65" t="str">
        <f>LEFT(_xlfn.XLOOKUP(TJUL22[[#This Row],[CODIGO]],Tabla5[codigo],Tabla5[Genero]),1)</f>
        <v>F</v>
      </c>
      <c r="P869" s="15" t="str">
        <f>_xlfn.XLOOKUP(TJUL22[[#This Row],[nomdepto]],tdepto[DEPTO],tdepto[CODLUG])</f>
        <v>01.83.03.03</v>
      </c>
    </row>
    <row r="870" spans="1:16" hidden="1">
      <c r="A870" s="65" t="s">
        <v>3417</v>
      </c>
      <c r="B870" s="65" t="str">
        <f t="shared" si="13"/>
        <v>2.1.1.1.0104200051706</v>
      </c>
      <c r="C870" s="65" t="s">
        <v>3368</v>
      </c>
      <c r="D870" s="65" t="s">
        <v>2719</v>
      </c>
      <c r="E870" s="65" t="s">
        <v>1866</v>
      </c>
      <c r="F870" s="65" t="s">
        <v>457</v>
      </c>
      <c r="G870" s="65" t="str">
        <f>_xlfn.XLOOKUP(TJUL22[[#This Row],[CODIGO]],Tabla5[codigo],Tabla5[Lugar Funciones])</f>
        <v>DIRECCION NACIONAL DE PATRIMONIO MONUMENTAL</v>
      </c>
      <c r="H870" s="65" t="str">
        <f>_xlfn.XLOOKUP(TJUL22[[#This Row],[CODIGO]],Tabla5[codigo],Tabla5[SEGÚN JULIO],_xlfn.XLOOKUP(TJUL22[[#This Row],[cargo]],Tabla19[CARGO],Tabla19[CATEGORIA]))</f>
        <v>FIJO</v>
      </c>
      <c r="I870" s="43">
        <v>26250</v>
      </c>
      <c r="J870" s="46">
        <v>0</v>
      </c>
      <c r="K870" s="43">
        <v>798</v>
      </c>
      <c r="L870" s="43">
        <v>753.38</v>
      </c>
      <c r="M870" s="43">
        <v>4871</v>
      </c>
      <c r="N870" s="43">
        <v>19827.62</v>
      </c>
      <c r="O870" s="65" t="str">
        <f>LEFT(_xlfn.XLOOKUP(TJUL22[[#This Row],[CODIGO]],Tabla5[codigo],Tabla5[Genero]),1)</f>
        <v>M</v>
      </c>
      <c r="P870" s="15" t="str">
        <f>_xlfn.XLOOKUP(TJUL22[[#This Row],[nomdepto]],tdepto[DEPTO],tdepto[CODLUG])</f>
        <v>01.83.03.03</v>
      </c>
    </row>
    <row r="871" spans="1:16" hidden="1">
      <c r="A871" s="65" t="s">
        <v>3417</v>
      </c>
      <c r="B871" s="65" t="str">
        <f t="shared" si="13"/>
        <v>2.1.1.1.0100114742661</v>
      </c>
      <c r="C871" s="65" t="s">
        <v>3368</v>
      </c>
      <c r="D871" s="65" t="s">
        <v>1562</v>
      </c>
      <c r="E871" s="65" t="s">
        <v>147</v>
      </c>
      <c r="F871" s="65" t="s">
        <v>148</v>
      </c>
      <c r="G871" s="65" t="str">
        <f>_xlfn.XLOOKUP(TJUL22[[#This Row],[CODIGO]],Tabla5[codigo],Tabla5[Lugar Funciones])</f>
        <v>DIRECCION NACIONAL DE PATRIMONIO MONUMENTAL</v>
      </c>
      <c r="H871" s="65" t="str">
        <f>_xlfn.XLOOKUP(TJUL22[[#This Row],[CODIGO]],Tabla5[codigo],Tabla5[SEGÚN JULIO],_xlfn.XLOOKUP(TJUL22[[#This Row],[cargo]],Tabla19[CARGO],Tabla19[CATEGORIA]))</f>
        <v>CARRERA ADMINISTRATIVA</v>
      </c>
      <c r="I871" s="43">
        <v>26250</v>
      </c>
      <c r="J871" s="46">
        <v>0</v>
      </c>
      <c r="K871" s="43">
        <v>798</v>
      </c>
      <c r="L871" s="43">
        <v>753.38</v>
      </c>
      <c r="M871" s="43">
        <v>17118.28</v>
      </c>
      <c r="N871" s="43">
        <v>7580.34</v>
      </c>
      <c r="O871" s="65" t="str">
        <f>LEFT(_xlfn.XLOOKUP(TJUL22[[#This Row],[CODIGO]],Tabla5[codigo],Tabla5[Genero]),1)</f>
        <v>F</v>
      </c>
      <c r="P871" s="15" t="str">
        <f>_xlfn.XLOOKUP(TJUL22[[#This Row],[nomdepto]],tdepto[DEPTO],tdepto[CODLUG])</f>
        <v>01.83.03.03</v>
      </c>
    </row>
    <row r="872" spans="1:16" hidden="1">
      <c r="A872" s="65" t="s">
        <v>3417</v>
      </c>
      <c r="B872" s="65" t="str">
        <f t="shared" si="13"/>
        <v>2.1.1.1.0100117619197</v>
      </c>
      <c r="C872" s="65" t="s">
        <v>3368</v>
      </c>
      <c r="D872" s="65" t="s">
        <v>2743</v>
      </c>
      <c r="E872" s="65" t="s">
        <v>1832</v>
      </c>
      <c r="F872" s="65" t="s">
        <v>10</v>
      </c>
      <c r="G872" s="65" t="str">
        <f>_xlfn.XLOOKUP(TJUL22[[#This Row],[CODIGO]],Tabla5[codigo],Tabla5[Lugar Funciones])</f>
        <v>DIRECCION NACIONAL DE PATRIMONIO MONUMENTAL</v>
      </c>
      <c r="H872" s="65" t="str">
        <f>_xlfn.XLOOKUP(TJUL22[[#This Row],[CODIGO]],Tabla5[codigo],Tabla5[SEGÚN JULIO],_xlfn.XLOOKUP(TJUL22[[#This Row],[cargo]],Tabla19[CARGO],Tabla19[CATEGORIA]))</f>
        <v>ESTATUTO SIMPLIFICADO</v>
      </c>
      <c r="I872" s="43">
        <v>26250</v>
      </c>
      <c r="J872" s="46">
        <v>0</v>
      </c>
      <c r="K872" s="43">
        <v>798</v>
      </c>
      <c r="L872" s="43">
        <v>753.38</v>
      </c>
      <c r="M872" s="43">
        <v>1071</v>
      </c>
      <c r="N872" s="43">
        <v>23627.62</v>
      </c>
      <c r="O872" s="65" t="str">
        <f>LEFT(_xlfn.XLOOKUP(TJUL22[[#This Row],[CODIGO]],Tabla5[codigo],Tabla5[Genero]),1)</f>
        <v>F</v>
      </c>
      <c r="P872" s="15" t="str">
        <f>_xlfn.XLOOKUP(TJUL22[[#This Row],[nomdepto]],tdepto[DEPTO],tdepto[CODLUG])</f>
        <v>01.83.03.03</v>
      </c>
    </row>
    <row r="873" spans="1:16" hidden="1">
      <c r="A873" s="65" t="s">
        <v>3417</v>
      </c>
      <c r="B873" s="65" t="str">
        <f t="shared" si="13"/>
        <v>2.1.1.1.0104000017923</v>
      </c>
      <c r="C873" s="65" t="s">
        <v>3368</v>
      </c>
      <c r="D873" s="65" t="s">
        <v>2541</v>
      </c>
      <c r="E873" s="65" t="s">
        <v>1295</v>
      </c>
      <c r="F873" s="65" t="s">
        <v>457</v>
      </c>
      <c r="G873" s="65" t="str">
        <f>_xlfn.XLOOKUP(TJUL22[[#This Row],[CODIGO]],Tabla5[codigo],Tabla5[Lugar Funciones])</f>
        <v>DIRECCION NACIONAL DE PATRIMONIO MONUMENTAL</v>
      </c>
      <c r="H873" s="65" t="str">
        <f>_xlfn.XLOOKUP(TJUL22[[#This Row],[CODIGO]],Tabla5[codigo],Tabla5[SEGÚN JULIO],_xlfn.XLOOKUP(TJUL22[[#This Row],[cargo]],Tabla19[CARGO],Tabla19[CATEGORIA]))</f>
        <v>FIJO</v>
      </c>
      <c r="I873" s="43">
        <v>25000</v>
      </c>
      <c r="J873" s="46">
        <v>0</v>
      </c>
      <c r="K873" s="43">
        <v>760</v>
      </c>
      <c r="L873" s="43">
        <v>717.5</v>
      </c>
      <c r="M873" s="43">
        <v>25</v>
      </c>
      <c r="N873" s="43">
        <v>23497.5</v>
      </c>
      <c r="O873" s="65" t="str">
        <f>LEFT(_xlfn.XLOOKUP(TJUL22[[#This Row],[CODIGO]],Tabla5[codigo],Tabla5[Genero]),1)</f>
        <v>M</v>
      </c>
      <c r="P873" s="15" t="str">
        <f>_xlfn.XLOOKUP(TJUL22[[#This Row],[nomdepto]],tdepto[DEPTO],tdepto[CODLUG])</f>
        <v>01.83.03.03</v>
      </c>
    </row>
    <row r="874" spans="1:16" hidden="1">
      <c r="A874" s="65" t="s">
        <v>3417</v>
      </c>
      <c r="B874" s="65" t="str">
        <f t="shared" si="13"/>
        <v>2.1.1.1.0140220780429</v>
      </c>
      <c r="C874" s="65" t="s">
        <v>3368</v>
      </c>
      <c r="D874" s="65" t="s">
        <v>2553</v>
      </c>
      <c r="E874" s="65" t="s">
        <v>1094</v>
      </c>
      <c r="F874" s="65" t="s">
        <v>409</v>
      </c>
      <c r="G874" s="65" t="str">
        <f>_xlfn.XLOOKUP(TJUL22[[#This Row],[CODIGO]],Tabla5[codigo],Tabla5[Lugar Funciones])</f>
        <v>DIRECCION NACIONAL DE PATRIMONIO MONUMENTAL</v>
      </c>
      <c r="H874" s="65" t="str">
        <f>_xlfn.XLOOKUP(TJUL22[[#This Row],[CODIGO]],Tabla5[codigo],Tabla5[SEGÚN JULIO],_xlfn.XLOOKUP(TJUL22[[#This Row],[cargo]],Tabla19[CARGO],Tabla19[CATEGORIA]))</f>
        <v>FIJO</v>
      </c>
      <c r="I874" s="43">
        <v>25000</v>
      </c>
      <c r="J874" s="46">
        <v>0</v>
      </c>
      <c r="K874" s="43">
        <v>760</v>
      </c>
      <c r="L874" s="43">
        <v>717.5</v>
      </c>
      <c r="M874" s="43">
        <v>1375.12</v>
      </c>
      <c r="N874" s="43">
        <v>22147.38</v>
      </c>
      <c r="O874" s="65" t="str">
        <f>LEFT(_xlfn.XLOOKUP(TJUL22[[#This Row],[CODIGO]],Tabla5[codigo],Tabla5[Genero]),1)</f>
        <v>M</v>
      </c>
      <c r="P874" s="15" t="str">
        <f>_xlfn.XLOOKUP(TJUL22[[#This Row],[nomdepto]],tdepto[DEPTO],tdepto[CODLUG])</f>
        <v>01.83.03.03</v>
      </c>
    </row>
    <row r="875" spans="1:16" hidden="1">
      <c r="A875" s="65" t="s">
        <v>3417</v>
      </c>
      <c r="B875" s="65" t="str">
        <f t="shared" si="13"/>
        <v>2.1.1.1.0104000109043</v>
      </c>
      <c r="C875" s="65" t="s">
        <v>3368</v>
      </c>
      <c r="D875" s="65" t="s">
        <v>2591</v>
      </c>
      <c r="E875" s="65" t="s">
        <v>1298</v>
      </c>
      <c r="F875" s="65" t="s">
        <v>380</v>
      </c>
      <c r="G875" s="65" t="str">
        <f>_xlfn.XLOOKUP(TJUL22[[#This Row],[CODIGO]],Tabla5[codigo],Tabla5[Lugar Funciones])</f>
        <v>DIRECCION NACIONAL DE PATRIMONIO MONUMENTAL</v>
      </c>
      <c r="H875" s="65" t="str">
        <f>_xlfn.XLOOKUP(TJUL22[[#This Row],[CODIGO]],Tabla5[codigo],Tabla5[SEGÚN JULIO],_xlfn.XLOOKUP(TJUL22[[#This Row],[cargo]],Tabla19[CARGO],Tabla19[CATEGORIA]))</f>
        <v>ESTATUTO SIMPLIFICADO</v>
      </c>
      <c r="I875" s="43">
        <v>25000</v>
      </c>
      <c r="J875" s="46">
        <v>0</v>
      </c>
      <c r="K875" s="43">
        <v>760</v>
      </c>
      <c r="L875" s="43">
        <v>717.5</v>
      </c>
      <c r="M875" s="43">
        <v>25</v>
      </c>
      <c r="N875" s="43">
        <v>23497.5</v>
      </c>
      <c r="O875" s="65" t="str">
        <f>LEFT(_xlfn.XLOOKUP(TJUL22[[#This Row],[CODIGO]],Tabla5[codigo],Tabla5[Genero]),1)</f>
        <v>F</v>
      </c>
      <c r="P875" s="15" t="str">
        <f>_xlfn.XLOOKUP(TJUL22[[#This Row],[nomdepto]],tdepto[DEPTO],tdepto[CODLUG])</f>
        <v>01.83.03.03</v>
      </c>
    </row>
    <row r="876" spans="1:16" hidden="1">
      <c r="A876" s="65" t="s">
        <v>3417</v>
      </c>
      <c r="B876" s="65" t="str">
        <f t="shared" si="13"/>
        <v>2.1.1.1.0104000104176</v>
      </c>
      <c r="C876" s="65" t="s">
        <v>3368</v>
      </c>
      <c r="D876" s="65" t="s">
        <v>2668</v>
      </c>
      <c r="E876" s="65" t="s">
        <v>1300</v>
      </c>
      <c r="F876" s="65" t="s">
        <v>1301</v>
      </c>
      <c r="G876" s="65" t="str">
        <f>_xlfn.XLOOKUP(TJUL22[[#This Row],[CODIGO]],Tabla5[codigo],Tabla5[Lugar Funciones])</f>
        <v>DIRECCION NACIONAL DE PATRIMONIO MONUMENTAL</v>
      </c>
      <c r="H876" s="65" t="str">
        <f>_xlfn.XLOOKUP(TJUL22[[#This Row],[CODIGO]],Tabla5[codigo],Tabla5[SEGÚN JULIO],_xlfn.XLOOKUP(TJUL22[[#This Row],[cargo]],Tabla19[CARGO],Tabla19[CATEGORIA]))</f>
        <v>ESTATUTO SIMPLIFICADO</v>
      </c>
      <c r="I876" s="43">
        <v>25000</v>
      </c>
      <c r="J876" s="46">
        <v>0</v>
      </c>
      <c r="K876" s="43">
        <v>760</v>
      </c>
      <c r="L876" s="43">
        <v>717.5</v>
      </c>
      <c r="M876" s="43">
        <v>25</v>
      </c>
      <c r="N876" s="43">
        <v>23497.5</v>
      </c>
      <c r="O876" s="65" t="str">
        <f>LEFT(_xlfn.XLOOKUP(TJUL22[[#This Row],[CODIGO]],Tabla5[codigo],Tabla5[Genero]),1)</f>
        <v>M</v>
      </c>
      <c r="P876" s="15" t="str">
        <f>_xlfn.XLOOKUP(TJUL22[[#This Row],[nomdepto]],tdepto[DEPTO],tdepto[CODLUG])</f>
        <v>01.83.03.03</v>
      </c>
    </row>
    <row r="877" spans="1:16" hidden="1">
      <c r="A877" s="65" t="s">
        <v>3417</v>
      </c>
      <c r="B877" s="65" t="str">
        <f t="shared" si="13"/>
        <v>2.1.1.1.0104000074833</v>
      </c>
      <c r="C877" s="65" t="s">
        <v>3368</v>
      </c>
      <c r="D877" s="65" t="s">
        <v>2697</v>
      </c>
      <c r="E877" s="65" t="s">
        <v>692</v>
      </c>
      <c r="F877" s="65" t="s">
        <v>134</v>
      </c>
      <c r="G877" s="65" t="str">
        <f>_xlfn.XLOOKUP(TJUL22[[#This Row],[CODIGO]],Tabla5[codigo],Tabla5[Lugar Funciones])</f>
        <v>DIRECCION NACIONAL DE PATRIMONIO MONUMENTAL</v>
      </c>
      <c r="H877" s="65" t="str">
        <f>_xlfn.XLOOKUP(TJUL22[[#This Row],[CODIGO]],Tabla5[codigo],Tabla5[SEGÚN JULIO],_xlfn.XLOOKUP(TJUL22[[#This Row],[cargo]],Tabla19[CARGO],Tabla19[CATEGORIA]))</f>
        <v>ESTATUTO SIMPLIFICADO</v>
      </c>
      <c r="I877" s="43">
        <v>25000</v>
      </c>
      <c r="J877" s="46">
        <v>0</v>
      </c>
      <c r="K877" s="43">
        <v>760</v>
      </c>
      <c r="L877" s="43">
        <v>717.5</v>
      </c>
      <c r="M877" s="43">
        <v>8179.1</v>
      </c>
      <c r="N877" s="43">
        <v>15343.4</v>
      </c>
      <c r="O877" s="65" t="str">
        <f>LEFT(_xlfn.XLOOKUP(TJUL22[[#This Row],[CODIGO]],Tabla5[codigo],Tabla5[Genero]),1)</f>
        <v>M</v>
      </c>
      <c r="P877" s="15" t="str">
        <f>_xlfn.XLOOKUP(TJUL22[[#This Row],[nomdepto]],tdepto[DEPTO],tdepto[CODLUG])</f>
        <v>01.83.03.03</v>
      </c>
    </row>
    <row r="878" spans="1:16" hidden="1">
      <c r="A878" s="65" t="s">
        <v>3417</v>
      </c>
      <c r="B878" s="65" t="str">
        <f t="shared" si="13"/>
        <v>2.1.1.1.0140209263827</v>
      </c>
      <c r="C878" s="65" t="s">
        <v>3368</v>
      </c>
      <c r="D878" s="65" t="s">
        <v>2726</v>
      </c>
      <c r="E878" s="65" t="s">
        <v>1897</v>
      </c>
      <c r="F878" s="65" t="s">
        <v>10</v>
      </c>
      <c r="G878" s="65" t="str">
        <f>_xlfn.XLOOKUP(TJUL22[[#This Row],[CODIGO]],Tabla5[codigo],Tabla5[Lugar Funciones])</f>
        <v>DIRECCION NACIONAL DE PATRIMONIO MONUMENTAL</v>
      </c>
      <c r="H878" s="65" t="str">
        <f>_xlfn.XLOOKUP(TJUL22[[#This Row],[CODIGO]],Tabla5[codigo],Tabla5[SEGÚN JULIO],_xlfn.XLOOKUP(TJUL22[[#This Row],[cargo]],Tabla19[CARGO],Tabla19[CATEGORIA]))</f>
        <v>ESTATUTO SIMPLIFICADO</v>
      </c>
      <c r="I878" s="43">
        <v>25000</v>
      </c>
      <c r="J878" s="44">
        <v>0</v>
      </c>
      <c r="K878" s="43">
        <v>760</v>
      </c>
      <c r="L878" s="43">
        <v>717.5</v>
      </c>
      <c r="M878" s="43">
        <v>25</v>
      </c>
      <c r="N878" s="43">
        <v>23497.5</v>
      </c>
      <c r="O878" s="65" t="str">
        <f>LEFT(_xlfn.XLOOKUP(TJUL22[[#This Row],[CODIGO]],Tabla5[codigo],Tabla5[Genero]),1)</f>
        <v>F</v>
      </c>
      <c r="P878" s="15" t="str">
        <f>_xlfn.XLOOKUP(TJUL22[[#This Row],[nomdepto]],tdepto[DEPTO],tdepto[CODLUG])</f>
        <v>01.83.03.03</v>
      </c>
    </row>
    <row r="879" spans="1:16" hidden="1">
      <c r="A879" s="65" t="s">
        <v>3417</v>
      </c>
      <c r="B879" s="65" t="str">
        <f t="shared" si="13"/>
        <v>2.1.1.1.0100100538008</v>
      </c>
      <c r="C879" s="65" t="s">
        <v>3368</v>
      </c>
      <c r="D879" s="65" t="s">
        <v>1557</v>
      </c>
      <c r="E879" s="65" t="s">
        <v>694</v>
      </c>
      <c r="F879" s="65" t="s">
        <v>695</v>
      </c>
      <c r="G879" s="65" t="str">
        <f>_xlfn.XLOOKUP(TJUL22[[#This Row],[CODIGO]],Tabla5[codigo],Tabla5[Lugar Funciones])</f>
        <v>DIRECCION NACIONAL DE PATRIMONIO MONUMENTAL</v>
      </c>
      <c r="H879" s="65" t="str">
        <f>_xlfn.XLOOKUP(TJUL22[[#This Row],[CODIGO]],Tabla5[codigo],Tabla5[SEGÚN JULIO],_xlfn.XLOOKUP(TJUL22[[#This Row],[cargo]],Tabla19[CARGO],Tabla19[CATEGORIA]))</f>
        <v>CARRERA ADMINISTRATIVA</v>
      </c>
      <c r="I879" s="43">
        <v>24719.919999999998</v>
      </c>
      <c r="J879" s="46">
        <v>0</v>
      </c>
      <c r="K879" s="43">
        <v>751.49</v>
      </c>
      <c r="L879" s="43">
        <v>709.46</v>
      </c>
      <c r="M879" s="43">
        <v>1425.1200000000001</v>
      </c>
      <c r="N879" s="43">
        <v>21833.85</v>
      </c>
      <c r="O879" s="65" t="str">
        <f>LEFT(_xlfn.XLOOKUP(TJUL22[[#This Row],[CODIGO]],Tabla5[codigo],Tabla5[Genero]),1)</f>
        <v>M</v>
      </c>
      <c r="P879" s="15" t="str">
        <f>_xlfn.XLOOKUP(TJUL22[[#This Row],[nomdepto]],tdepto[DEPTO],tdepto[CODLUG])</f>
        <v>01.83.03.03</v>
      </c>
    </row>
    <row r="880" spans="1:16" hidden="1">
      <c r="A880" s="65" t="s">
        <v>3417</v>
      </c>
      <c r="B880" s="65" t="str">
        <f t="shared" si="13"/>
        <v>2.1.1.1.0100102395787</v>
      </c>
      <c r="C880" s="65" t="s">
        <v>3368</v>
      </c>
      <c r="D880" s="65" t="s">
        <v>1488</v>
      </c>
      <c r="E880" s="65" t="s">
        <v>658</v>
      </c>
      <c r="F880" s="65" t="s">
        <v>478</v>
      </c>
      <c r="G880" s="65" t="str">
        <f>_xlfn.XLOOKUP(TJUL22[[#This Row],[CODIGO]],Tabla5[codigo],Tabla5[Lugar Funciones])</f>
        <v>DIRECCION NACIONAL DE PATRIMONIO MONUMENTAL</v>
      </c>
      <c r="H880" s="65" t="str">
        <f>_xlfn.XLOOKUP(TJUL22[[#This Row],[CODIGO]],Tabla5[codigo],Tabla5[SEGÚN JULIO],_xlfn.XLOOKUP(TJUL22[[#This Row],[cargo]],Tabla19[CARGO],Tabla19[CATEGORIA]))</f>
        <v>CARRERA ADMINISTRATIVA</v>
      </c>
      <c r="I880" s="43">
        <v>23577.96</v>
      </c>
      <c r="J880" s="46">
        <v>0</v>
      </c>
      <c r="K880" s="43">
        <v>716.77</v>
      </c>
      <c r="L880" s="43">
        <v>676.69</v>
      </c>
      <c r="M880" s="43">
        <v>1559</v>
      </c>
      <c r="N880" s="43">
        <v>20625.5</v>
      </c>
      <c r="O880" s="65" t="str">
        <f>LEFT(_xlfn.XLOOKUP(TJUL22[[#This Row],[CODIGO]],Tabla5[codigo],Tabla5[Genero]),1)</f>
        <v>M</v>
      </c>
      <c r="P880" s="15" t="str">
        <f>_xlfn.XLOOKUP(TJUL22[[#This Row],[nomdepto]],tdepto[DEPTO],tdepto[CODLUG])</f>
        <v>01.83.03.03</v>
      </c>
    </row>
    <row r="881" spans="1:16" hidden="1">
      <c r="A881" s="65" t="s">
        <v>3417</v>
      </c>
      <c r="B881" s="65" t="str">
        <f t="shared" si="13"/>
        <v>2.1.1.1.0100101140408</v>
      </c>
      <c r="C881" s="65" t="s">
        <v>3368</v>
      </c>
      <c r="D881" s="65" t="s">
        <v>2661</v>
      </c>
      <c r="E881" s="65" t="s">
        <v>685</v>
      </c>
      <c r="F881" s="65" t="s">
        <v>10</v>
      </c>
      <c r="G881" s="65" t="str">
        <f>_xlfn.XLOOKUP(TJUL22[[#This Row],[CODIGO]],Tabla5[codigo],Tabla5[Lugar Funciones])</f>
        <v>DIRECCION NACIONAL DE PATRIMONIO MONUMENTAL</v>
      </c>
      <c r="H881" s="65" t="str">
        <f>_xlfn.XLOOKUP(TJUL22[[#This Row],[CODIGO]],Tabla5[codigo],Tabla5[SEGÚN JULIO],_xlfn.XLOOKUP(TJUL22[[#This Row],[cargo]],Tabla19[CARGO],Tabla19[CATEGORIA]))</f>
        <v>ESTATUTO SIMPLIFICADO</v>
      </c>
      <c r="I881" s="43">
        <v>22050</v>
      </c>
      <c r="J881" s="44">
        <v>0</v>
      </c>
      <c r="K881" s="43">
        <v>670.32</v>
      </c>
      <c r="L881" s="43">
        <v>632.84</v>
      </c>
      <c r="M881" s="43">
        <v>25</v>
      </c>
      <c r="N881" s="43">
        <v>20721.84</v>
      </c>
      <c r="O881" s="65" t="str">
        <f>LEFT(_xlfn.XLOOKUP(TJUL22[[#This Row],[CODIGO]],Tabla5[codigo],Tabla5[Genero]),1)</f>
        <v>F</v>
      </c>
      <c r="P881" s="15" t="str">
        <f>_xlfn.XLOOKUP(TJUL22[[#This Row],[nomdepto]],tdepto[DEPTO],tdepto[CODLUG])</f>
        <v>01.83.03.03</v>
      </c>
    </row>
    <row r="882" spans="1:16" hidden="1">
      <c r="A882" s="65" t="s">
        <v>3417</v>
      </c>
      <c r="B882" s="65" t="str">
        <f t="shared" si="13"/>
        <v>2.1.1.1.0100116480328</v>
      </c>
      <c r="C882" s="65" t="s">
        <v>3368</v>
      </c>
      <c r="D882" s="65" t="s">
        <v>1454</v>
      </c>
      <c r="E882" s="65" t="s">
        <v>641</v>
      </c>
      <c r="F882" s="65" t="s">
        <v>642</v>
      </c>
      <c r="G882" s="65" t="str">
        <f>_xlfn.XLOOKUP(TJUL22[[#This Row],[CODIGO]],Tabla5[codigo],Tabla5[Lugar Funciones])</f>
        <v>DIRECCION NACIONAL DE PATRIMONIO MONUMENTAL</v>
      </c>
      <c r="H882" s="65" t="str">
        <f>_xlfn.XLOOKUP(TJUL22[[#This Row],[CODIGO]],Tabla5[codigo],Tabla5[SEGÚN JULIO],_xlfn.XLOOKUP(TJUL22[[#This Row],[cargo]],Tabla19[CARGO],Tabla19[CATEGORIA]))</f>
        <v>CARRERA ADMINISTRATIVA</v>
      </c>
      <c r="I882" s="43">
        <v>22000</v>
      </c>
      <c r="J882" s="46">
        <v>0</v>
      </c>
      <c r="K882" s="43">
        <v>668.8</v>
      </c>
      <c r="L882" s="43">
        <v>631.4</v>
      </c>
      <c r="M882" s="43">
        <v>375.00000000000023</v>
      </c>
      <c r="N882" s="43">
        <v>20324.8</v>
      </c>
      <c r="O882" s="65" t="str">
        <f>LEFT(_xlfn.XLOOKUP(TJUL22[[#This Row],[CODIGO]],Tabla5[codigo],Tabla5[Genero]),1)</f>
        <v>M</v>
      </c>
      <c r="P882" s="15" t="str">
        <f>_xlfn.XLOOKUP(TJUL22[[#This Row],[nomdepto]],tdepto[DEPTO],tdepto[CODLUG])</f>
        <v>01.83.03.03</v>
      </c>
    </row>
    <row r="883" spans="1:16" hidden="1">
      <c r="A883" s="65" t="s">
        <v>3417</v>
      </c>
      <c r="B883" s="65" t="str">
        <f t="shared" si="13"/>
        <v>2.1.1.1.0100100070127</v>
      </c>
      <c r="C883" s="65" t="s">
        <v>3368</v>
      </c>
      <c r="D883" s="65" t="s">
        <v>1455</v>
      </c>
      <c r="E883" s="65" t="s">
        <v>643</v>
      </c>
      <c r="F883" s="65" t="s">
        <v>644</v>
      </c>
      <c r="G883" s="65" t="str">
        <f>_xlfn.XLOOKUP(TJUL22[[#This Row],[CODIGO]],Tabla5[codigo],Tabla5[Lugar Funciones])</f>
        <v>DIRECCION NACIONAL DE PATRIMONIO MONUMENTAL</v>
      </c>
      <c r="H883" s="65" t="str">
        <f>_xlfn.XLOOKUP(TJUL22[[#This Row],[CODIGO]],Tabla5[codigo],Tabla5[SEGÚN JULIO],_xlfn.XLOOKUP(TJUL22[[#This Row],[cargo]],Tabla19[CARGO],Tabla19[CATEGORIA]))</f>
        <v>CARRERA ADMINISTRATIVA</v>
      </c>
      <c r="I883" s="43">
        <v>22000</v>
      </c>
      <c r="J883" s="46">
        <v>0</v>
      </c>
      <c r="K883" s="43">
        <v>668.8</v>
      </c>
      <c r="L883" s="43">
        <v>631.4</v>
      </c>
      <c r="M883" s="43">
        <v>731.00000000000023</v>
      </c>
      <c r="N883" s="43">
        <v>19968.8</v>
      </c>
      <c r="O883" s="65" t="str">
        <f>LEFT(_xlfn.XLOOKUP(TJUL22[[#This Row],[CODIGO]],Tabla5[codigo],Tabla5[Genero]),1)</f>
        <v>M</v>
      </c>
      <c r="P883" s="15" t="str">
        <f>_xlfn.XLOOKUP(TJUL22[[#This Row],[nomdepto]],tdepto[DEPTO],tdepto[CODLUG])</f>
        <v>01.83.03.03</v>
      </c>
    </row>
    <row r="884" spans="1:16" hidden="1">
      <c r="A884" s="65" t="s">
        <v>3417</v>
      </c>
      <c r="B884" s="65" t="str">
        <f t="shared" si="13"/>
        <v>2.1.1.1.0100115047466</v>
      </c>
      <c r="C884" s="65" t="s">
        <v>3368</v>
      </c>
      <c r="D884" s="65" t="s">
        <v>2509</v>
      </c>
      <c r="E884" s="65" t="s">
        <v>3431</v>
      </c>
      <c r="F884" s="65" t="s">
        <v>220</v>
      </c>
      <c r="G884" s="65" t="str">
        <f>_xlfn.XLOOKUP(TJUL22[[#This Row],[CODIGO]],Tabla5[codigo],Tabla5[Lugar Funciones])</f>
        <v>DIRECCION NACIONAL DE PATRIMONIO MONUMENTAL</v>
      </c>
      <c r="H884" s="65" t="str">
        <f>_xlfn.XLOOKUP(TJUL22[[#This Row],[CODIGO]],Tabla5[codigo],Tabla5[SEGÚN JULIO],_xlfn.XLOOKUP(TJUL22[[#This Row],[cargo]],Tabla19[CARGO],Tabla19[CATEGORIA]))</f>
        <v>FIJO</v>
      </c>
      <c r="I884" s="43">
        <v>22000</v>
      </c>
      <c r="J884" s="46">
        <v>0</v>
      </c>
      <c r="K884" s="43">
        <v>668.8</v>
      </c>
      <c r="L884" s="43">
        <v>631.4</v>
      </c>
      <c r="M884" s="43">
        <v>10921.12</v>
      </c>
      <c r="N884" s="43">
        <v>9778.68</v>
      </c>
      <c r="O884" s="65" t="str">
        <f>LEFT(_xlfn.XLOOKUP(TJUL22[[#This Row],[CODIGO]],Tabla5[codigo],Tabla5[Genero]),1)</f>
        <v>F</v>
      </c>
      <c r="P884" s="15" t="str">
        <f>_xlfn.XLOOKUP(TJUL22[[#This Row],[nomdepto]],tdepto[DEPTO],tdepto[CODLUG])</f>
        <v>01.83.03.03</v>
      </c>
    </row>
    <row r="885" spans="1:16" hidden="1">
      <c r="A885" s="65" t="s">
        <v>3417</v>
      </c>
      <c r="B885" s="65" t="str">
        <f t="shared" si="13"/>
        <v>2.1.1.1.0100100170836</v>
      </c>
      <c r="C885" s="65" t="s">
        <v>3368</v>
      </c>
      <c r="D885" s="65" t="s">
        <v>1469</v>
      </c>
      <c r="E885" s="65" t="s">
        <v>649</v>
      </c>
      <c r="F885" s="65" t="s">
        <v>650</v>
      </c>
      <c r="G885" s="65" t="str">
        <f>_xlfn.XLOOKUP(TJUL22[[#This Row],[CODIGO]],Tabla5[codigo],Tabla5[Lugar Funciones])</f>
        <v>DIRECCION NACIONAL DE PATRIMONIO MONUMENTAL</v>
      </c>
      <c r="H885" s="65" t="str">
        <f>_xlfn.XLOOKUP(TJUL22[[#This Row],[CODIGO]],Tabla5[codigo],Tabla5[SEGÚN JULIO],_xlfn.XLOOKUP(TJUL22[[#This Row],[cargo]],Tabla19[CARGO],Tabla19[CATEGORIA]))</f>
        <v>CARRERA ADMINISTRATIVA</v>
      </c>
      <c r="I885" s="43">
        <v>22000</v>
      </c>
      <c r="J885" s="46">
        <v>0</v>
      </c>
      <c r="K885" s="43">
        <v>668.8</v>
      </c>
      <c r="L885" s="43">
        <v>631.4</v>
      </c>
      <c r="M885" s="43">
        <v>1080.9999999999998</v>
      </c>
      <c r="N885" s="43">
        <v>19618.8</v>
      </c>
      <c r="O885" s="65" t="str">
        <f>LEFT(_xlfn.XLOOKUP(TJUL22[[#This Row],[CODIGO]],Tabla5[codigo],Tabla5[Genero]),1)</f>
        <v>F</v>
      </c>
      <c r="P885" s="15" t="str">
        <f>_xlfn.XLOOKUP(TJUL22[[#This Row],[nomdepto]],tdepto[DEPTO],tdepto[CODLUG])</f>
        <v>01.83.03.03</v>
      </c>
    </row>
    <row r="886" spans="1:16" hidden="1">
      <c r="A886" s="65" t="s">
        <v>3417</v>
      </c>
      <c r="B886" s="65" t="str">
        <f t="shared" si="13"/>
        <v>2.1.1.1.0100109886143</v>
      </c>
      <c r="C886" s="65" t="s">
        <v>3368</v>
      </c>
      <c r="D886" s="65" t="s">
        <v>1479</v>
      </c>
      <c r="E886" s="65" t="s">
        <v>655</v>
      </c>
      <c r="F886" s="65" t="s">
        <v>56</v>
      </c>
      <c r="G886" s="65" t="str">
        <f>_xlfn.XLOOKUP(TJUL22[[#This Row],[CODIGO]],Tabla5[codigo],Tabla5[Lugar Funciones])</f>
        <v>DIRECCION NACIONAL DE PATRIMONIO MONUMENTAL</v>
      </c>
      <c r="H886" s="65" t="str">
        <f>_xlfn.XLOOKUP(TJUL22[[#This Row],[CODIGO]],Tabla5[codigo],Tabla5[SEGÚN JULIO],_xlfn.XLOOKUP(TJUL22[[#This Row],[cargo]],Tabla19[CARGO],Tabla19[CATEGORIA]))</f>
        <v>CARRERA ADMINISTRATIVA</v>
      </c>
      <c r="I886" s="43">
        <v>22000</v>
      </c>
      <c r="J886" s="44">
        <v>0</v>
      </c>
      <c r="K886" s="43">
        <v>668.8</v>
      </c>
      <c r="L886" s="43">
        <v>631.4</v>
      </c>
      <c r="M886" s="43">
        <v>375.00000000000023</v>
      </c>
      <c r="N886" s="43">
        <v>20324.8</v>
      </c>
      <c r="O886" s="65" t="str">
        <f>LEFT(_xlfn.XLOOKUP(TJUL22[[#This Row],[CODIGO]],Tabla5[codigo],Tabla5[Genero]),1)</f>
        <v>F</v>
      </c>
      <c r="P886" s="15" t="str">
        <f>_xlfn.XLOOKUP(TJUL22[[#This Row],[nomdepto]],tdepto[DEPTO],tdepto[CODLUG])</f>
        <v>01.83.03.03</v>
      </c>
    </row>
    <row r="887" spans="1:16" hidden="1">
      <c r="A887" s="65" t="s">
        <v>3417</v>
      </c>
      <c r="B887" s="65" t="str">
        <f t="shared" si="13"/>
        <v>2.1.1.1.0103103779710</v>
      </c>
      <c r="C887" s="65" t="s">
        <v>3368</v>
      </c>
      <c r="D887" s="65" t="s">
        <v>2652</v>
      </c>
      <c r="E887" s="65" t="s">
        <v>679</v>
      </c>
      <c r="F887" s="65" t="s">
        <v>192</v>
      </c>
      <c r="G887" s="65" t="str">
        <f>_xlfn.XLOOKUP(TJUL22[[#This Row],[CODIGO]],Tabla5[codigo],Tabla5[Lugar Funciones])</f>
        <v>DIRECCION NACIONAL DE PATRIMONIO MONUMENTAL</v>
      </c>
      <c r="H887" s="65" t="str">
        <f>_xlfn.XLOOKUP(TJUL22[[#This Row],[CODIGO]],Tabla5[codigo],Tabla5[SEGÚN JULIO],_xlfn.XLOOKUP(TJUL22[[#This Row],[cargo]],Tabla19[CARGO],Tabla19[CATEGORIA]))</f>
        <v>FIJO</v>
      </c>
      <c r="I887" s="43">
        <v>22000</v>
      </c>
      <c r="J887" s="44">
        <v>0</v>
      </c>
      <c r="K887" s="43">
        <v>668.8</v>
      </c>
      <c r="L887" s="43">
        <v>631.4</v>
      </c>
      <c r="M887" s="43">
        <v>325.00000000000011</v>
      </c>
      <c r="N887" s="43">
        <v>20374.8</v>
      </c>
      <c r="O887" s="65" t="str">
        <f>LEFT(_xlfn.XLOOKUP(TJUL22[[#This Row],[CODIGO]],Tabla5[codigo],Tabla5[Genero]),1)</f>
        <v>F</v>
      </c>
      <c r="P887" s="15" t="str">
        <f>_xlfn.XLOOKUP(TJUL22[[#This Row],[nomdepto]],tdepto[DEPTO],tdepto[CODLUG])</f>
        <v>01.83.03.03</v>
      </c>
    </row>
    <row r="888" spans="1:16" hidden="1">
      <c r="A888" s="65" t="s">
        <v>3417</v>
      </c>
      <c r="B888" s="65" t="str">
        <f t="shared" si="13"/>
        <v>2.1.1.1.0104000116691</v>
      </c>
      <c r="C888" s="65" t="s">
        <v>3368</v>
      </c>
      <c r="D888" s="65" t="s">
        <v>2494</v>
      </c>
      <c r="E888" s="65" t="s">
        <v>1292</v>
      </c>
      <c r="F888" s="65" t="s">
        <v>8</v>
      </c>
      <c r="G888" s="65" t="str">
        <f>_xlfn.XLOOKUP(TJUL22[[#This Row],[CODIGO]],Tabla5[codigo],Tabla5[Lugar Funciones])</f>
        <v>DIRECCION NACIONAL DE PATRIMONIO MONUMENTAL</v>
      </c>
      <c r="H888" s="65" t="str">
        <f>_xlfn.XLOOKUP(TJUL22[[#This Row],[CODIGO]],Tabla5[codigo],Tabla5[SEGÚN JULIO],_xlfn.XLOOKUP(TJUL22[[#This Row],[cargo]],Tabla19[CARGO],Tabla19[CATEGORIA]))</f>
        <v>ESTATUTO SIMPLIFICADO</v>
      </c>
      <c r="I888" s="43">
        <v>20000</v>
      </c>
      <c r="J888" s="46">
        <v>0</v>
      </c>
      <c r="K888" s="43">
        <v>608</v>
      </c>
      <c r="L888" s="43">
        <v>574</v>
      </c>
      <c r="M888" s="43">
        <v>25</v>
      </c>
      <c r="N888" s="43">
        <v>18793</v>
      </c>
      <c r="O888" s="65" t="str">
        <f>LEFT(_xlfn.XLOOKUP(TJUL22[[#This Row],[CODIGO]],Tabla5[codigo],Tabla5[Genero]),1)</f>
        <v>F</v>
      </c>
      <c r="P888" s="15" t="str">
        <f>_xlfn.XLOOKUP(TJUL22[[#This Row],[nomdepto]],tdepto[DEPTO],tdepto[CODLUG])</f>
        <v>01.83.03.03</v>
      </c>
    </row>
    <row r="889" spans="1:16" hidden="1">
      <c r="A889" s="65" t="s">
        <v>3417</v>
      </c>
      <c r="B889" s="65" t="str">
        <f t="shared" si="13"/>
        <v>2.1.1.1.0104000014979</v>
      </c>
      <c r="C889" s="65" t="s">
        <v>3368</v>
      </c>
      <c r="D889" s="65" t="s">
        <v>2503</v>
      </c>
      <c r="E889" s="65" t="s">
        <v>1293</v>
      </c>
      <c r="F889" s="65" t="s">
        <v>134</v>
      </c>
      <c r="G889" s="65" t="str">
        <f>_xlfn.XLOOKUP(TJUL22[[#This Row],[CODIGO]],Tabla5[codigo],Tabla5[Lugar Funciones])</f>
        <v>DIRECCION NACIONAL DE PATRIMONIO MONUMENTAL</v>
      </c>
      <c r="H889" s="65" t="str">
        <f>_xlfn.XLOOKUP(TJUL22[[#This Row],[CODIGO]],Tabla5[codigo],Tabla5[SEGÚN JULIO],_xlfn.XLOOKUP(TJUL22[[#This Row],[cargo]],Tabla19[CARGO],Tabla19[CATEGORIA]))</f>
        <v>ESTATUTO SIMPLIFICADO</v>
      </c>
      <c r="I889" s="43">
        <v>20000</v>
      </c>
      <c r="J889" s="46">
        <v>0</v>
      </c>
      <c r="K889" s="43">
        <v>608</v>
      </c>
      <c r="L889" s="43">
        <v>574</v>
      </c>
      <c r="M889" s="43">
        <v>25</v>
      </c>
      <c r="N889" s="43">
        <v>18793</v>
      </c>
      <c r="O889" s="65" t="str">
        <f>LEFT(_xlfn.XLOOKUP(TJUL22[[#This Row],[CODIGO]],Tabla5[codigo],Tabla5[Genero]),1)</f>
        <v>M</v>
      </c>
      <c r="P889" s="15" t="str">
        <f>_xlfn.XLOOKUP(TJUL22[[#This Row],[nomdepto]],tdepto[DEPTO],tdepto[CODLUG])</f>
        <v>01.83.03.03</v>
      </c>
    </row>
    <row r="890" spans="1:16" hidden="1">
      <c r="A890" s="65" t="s">
        <v>3417</v>
      </c>
      <c r="B890" s="65" t="str">
        <f t="shared" si="13"/>
        <v>2.1.1.1.0104000143018</v>
      </c>
      <c r="C890" s="65" t="s">
        <v>3368</v>
      </c>
      <c r="D890" s="65" t="s">
        <v>2516</v>
      </c>
      <c r="E890" s="65" t="s">
        <v>1294</v>
      </c>
      <c r="F890" s="65" t="s">
        <v>27</v>
      </c>
      <c r="G890" s="65" t="str">
        <f>_xlfn.XLOOKUP(TJUL22[[#This Row],[CODIGO]],Tabla5[codigo],Tabla5[Lugar Funciones])</f>
        <v>DIRECCION NACIONAL DE PATRIMONIO MONUMENTAL</v>
      </c>
      <c r="H890" s="65" t="str">
        <f>_xlfn.XLOOKUP(TJUL22[[#This Row],[CODIGO]],Tabla5[codigo],Tabla5[SEGÚN JULIO],_xlfn.XLOOKUP(TJUL22[[#This Row],[cargo]],Tabla19[CARGO],Tabla19[CATEGORIA]))</f>
        <v>ESTATUTO SIMPLIFICADO</v>
      </c>
      <c r="I890" s="43">
        <v>20000</v>
      </c>
      <c r="J890" s="44">
        <v>0</v>
      </c>
      <c r="K890" s="43">
        <v>608</v>
      </c>
      <c r="L890" s="43">
        <v>574</v>
      </c>
      <c r="M890" s="43">
        <v>25</v>
      </c>
      <c r="N890" s="43">
        <v>18793</v>
      </c>
      <c r="O890" s="65" t="str">
        <f>LEFT(_xlfn.XLOOKUP(TJUL22[[#This Row],[CODIGO]],Tabla5[codigo],Tabla5[Genero]),1)</f>
        <v>M</v>
      </c>
      <c r="P890" s="15" t="str">
        <f>_xlfn.XLOOKUP(TJUL22[[#This Row],[nomdepto]],tdepto[DEPTO],tdepto[CODLUG])</f>
        <v>01.83.03.03</v>
      </c>
    </row>
    <row r="891" spans="1:16" hidden="1">
      <c r="A891" s="65" t="s">
        <v>3417</v>
      </c>
      <c r="B891" s="65" t="str">
        <f t="shared" si="13"/>
        <v>2.1.1.1.0104000142598</v>
      </c>
      <c r="C891" s="65" t="s">
        <v>3368</v>
      </c>
      <c r="D891" s="65" t="s">
        <v>2552</v>
      </c>
      <c r="E891" s="65" t="s">
        <v>1296</v>
      </c>
      <c r="F891" s="65" t="s">
        <v>27</v>
      </c>
      <c r="G891" s="65" t="str">
        <f>_xlfn.XLOOKUP(TJUL22[[#This Row],[CODIGO]],Tabla5[codigo],Tabla5[Lugar Funciones])</f>
        <v>DIRECCION NACIONAL DE PATRIMONIO MONUMENTAL</v>
      </c>
      <c r="H891" s="65" t="str">
        <f>_xlfn.XLOOKUP(TJUL22[[#This Row],[CODIGO]],Tabla5[codigo],Tabla5[SEGÚN JULIO],_xlfn.XLOOKUP(TJUL22[[#This Row],[cargo]],Tabla19[CARGO],Tabla19[CATEGORIA]))</f>
        <v>ESTATUTO SIMPLIFICADO</v>
      </c>
      <c r="I891" s="43">
        <v>20000</v>
      </c>
      <c r="J891" s="46">
        <v>0</v>
      </c>
      <c r="K891" s="43">
        <v>608</v>
      </c>
      <c r="L891" s="43">
        <v>574</v>
      </c>
      <c r="M891" s="43">
        <v>25</v>
      </c>
      <c r="N891" s="43">
        <v>18793</v>
      </c>
      <c r="O891" s="65" t="str">
        <f>LEFT(_xlfn.XLOOKUP(TJUL22[[#This Row],[CODIGO]],Tabla5[codigo],Tabla5[Genero]),1)</f>
        <v>M</v>
      </c>
      <c r="P891" s="15" t="str">
        <f>_xlfn.XLOOKUP(TJUL22[[#This Row],[nomdepto]],tdepto[DEPTO],tdepto[CODLUG])</f>
        <v>01.83.03.03</v>
      </c>
    </row>
    <row r="892" spans="1:16" hidden="1">
      <c r="A892" s="65" t="s">
        <v>3417</v>
      </c>
      <c r="B892" s="65" t="str">
        <f t="shared" si="13"/>
        <v>2.1.1.1.0104000091522</v>
      </c>
      <c r="C892" s="65" t="s">
        <v>3368</v>
      </c>
      <c r="D892" s="65" t="s">
        <v>2573</v>
      </c>
      <c r="E892" s="65" t="s">
        <v>1675</v>
      </c>
      <c r="F892" s="65" t="s">
        <v>27</v>
      </c>
      <c r="G892" s="65" t="str">
        <f>_xlfn.XLOOKUP(TJUL22[[#This Row],[CODIGO]],Tabla5[codigo],Tabla5[Lugar Funciones])</f>
        <v>DIRECCION NACIONAL DE PATRIMONIO MONUMENTAL</v>
      </c>
      <c r="H892" s="65" t="str">
        <f>_xlfn.XLOOKUP(TJUL22[[#This Row],[CODIGO]],Tabla5[codigo],Tabla5[SEGÚN JULIO],_xlfn.XLOOKUP(TJUL22[[#This Row],[cargo]],Tabla19[CARGO],Tabla19[CATEGORIA]))</f>
        <v>ESTATUTO SIMPLIFICADO</v>
      </c>
      <c r="I892" s="43">
        <v>20000</v>
      </c>
      <c r="J892" s="46">
        <v>0</v>
      </c>
      <c r="K892" s="43">
        <v>608</v>
      </c>
      <c r="L892" s="43">
        <v>574</v>
      </c>
      <c r="M892" s="43">
        <v>25</v>
      </c>
      <c r="N892" s="43">
        <v>18793</v>
      </c>
      <c r="O892" s="65" t="str">
        <f>LEFT(_xlfn.XLOOKUP(TJUL22[[#This Row],[CODIGO]],Tabla5[codigo],Tabla5[Genero]),1)</f>
        <v>M</v>
      </c>
      <c r="P892" s="15" t="str">
        <f>_xlfn.XLOOKUP(TJUL22[[#This Row],[nomdepto]],tdepto[DEPTO],tdepto[CODLUG])</f>
        <v>01.83.03.03</v>
      </c>
    </row>
    <row r="893" spans="1:16" hidden="1">
      <c r="A893" s="65" t="s">
        <v>3417</v>
      </c>
      <c r="B893" s="65" t="str">
        <f t="shared" si="13"/>
        <v>2.1.1.1.0104000020836</v>
      </c>
      <c r="C893" s="65" t="s">
        <v>3368</v>
      </c>
      <c r="D893" s="65" t="s">
        <v>2640</v>
      </c>
      <c r="E893" s="65" t="s">
        <v>675</v>
      </c>
      <c r="F893" s="65" t="s">
        <v>27</v>
      </c>
      <c r="G893" s="65" t="str">
        <f>_xlfn.XLOOKUP(TJUL22[[#This Row],[CODIGO]],Tabla5[codigo],Tabla5[Lugar Funciones])</f>
        <v>DIRECCION NACIONAL DE PATRIMONIO MONUMENTAL</v>
      </c>
      <c r="H893" s="65" t="str">
        <f>_xlfn.XLOOKUP(TJUL22[[#This Row],[CODIGO]],Tabla5[codigo],Tabla5[SEGÚN JULIO],_xlfn.XLOOKUP(TJUL22[[#This Row],[cargo]],Tabla19[CARGO],Tabla19[CATEGORIA]))</f>
        <v>ESTATUTO SIMPLIFICADO</v>
      </c>
      <c r="I893" s="43">
        <v>20000</v>
      </c>
      <c r="J893" s="46">
        <v>0</v>
      </c>
      <c r="K893" s="43">
        <v>608</v>
      </c>
      <c r="L893" s="43">
        <v>574</v>
      </c>
      <c r="M893" s="43">
        <v>25</v>
      </c>
      <c r="N893" s="43">
        <v>18793</v>
      </c>
      <c r="O893" s="65" t="str">
        <f>LEFT(_xlfn.XLOOKUP(TJUL22[[#This Row],[CODIGO]],Tabla5[codigo],Tabla5[Genero]),1)</f>
        <v>M</v>
      </c>
      <c r="P893" s="15" t="str">
        <f>_xlfn.XLOOKUP(TJUL22[[#This Row],[nomdepto]],tdepto[DEPTO],tdepto[CODLUG])</f>
        <v>01.83.03.03</v>
      </c>
    </row>
    <row r="894" spans="1:16" hidden="1">
      <c r="A894" s="65" t="s">
        <v>3417</v>
      </c>
      <c r="B894" s="65" t="str">
        <f t="shared" si="13"/>
        <v>2.1.1.1.0104000124943</v>
      </c>
      <c r="C894" s="65" t="s">
        <v>3368</v>
      </c>
      <c r="D894" s="65" t="s">
        <v>2650</v>
      </c>
      <c r="E894" s="65" t="s">
        <v>1299</v>
      </c>
      <c r="F894" s="65" t="s">
        <v>8</v>
      </c>
      <c r="G894" s="65" t="str">
        <f>_xlfn.XLOOKUP(TJUL22[[#This Row],[CODIGO]],Tabla5[codigo],Tabla5[Lugar Funciones])</f>
        <v>DIRECCION NACIONAL DE PATRIMONIO MONUMENTAL</v>
      </c>
      <c r="H894" s="65" t="str">
        <f>_xlfn.XLOOKUP(TJUL22[[#This Row],[CODIGO]],Tabla5[codigo],Tabla5[SEGÚN JULIO],_xlfn.XLOOKUP(TJUL22[[#This Row],[cargo]],Tabla19[CARGO],Tabla19[CATEGORIA]))</f>
        <v>ESTATUTO SIMPLIFICADO</v>
      </c>
      <c r="I894" s="43">
        <v>20000</v>
      </c>
      <c r="J894" s="46">
        <v>0</v>
      </c>
      <c r="K894" s="43">
        <v>608</v>
      </c>
      <c r="L894" s="43">
        <v>574</v>
      </c>
      <c r="M894" s="43">
        <v>25</v>
      </c>
      <c r="N894" s="43">
        <v>18793</v>
      </c>
      <c r="O894" s="65" t="str">
        <f>LEFT(_xlfn.XLOOKUP(TJUL22[[#This Row],[CODIGO]],Tabla5[codigo],Tabla5[Genero]),1)</f>
        <v>F</v>
      </c>
      <c r="P894" s="15" t="str">
        <f>_xlfn.XLOOKUP(TJUL22[[#This Row],[nomdepto]],tdepto[DEPTO],tdepto[CODLUG])</f>
        <v>01.83.03.03</v>
      </c>
    </row>
    <row r="895" spans="1:16" hidden="1">
      <c r="A895" s="65" t="s">
        <v>3417</v>
      </c>
      <c r="B895" s="65" t="str">
        <f t="shared" si="13"/>
        <v>2.1.1.1.0104000016016</v>
      </c>
      <c r="C895" s="65" t="s">
        <v>3368</v>
      </c>
      <c r="D895" s="65" t="s">
        <v>2686</v>
      </c>
      <c r="E895" s="65" t="s">
        <v>1302</v>
      </c>
      <c r="F895" s="65" t="s">
        <v>134</v>
      </c>
      <c r="G895" s="65" t="str">
        <f>_xlfn.XLOOKUP(TJUL22[[#This Row],[CODIGO]],Tabla5[codigo],Tabla5[Lugar Funciones])</f>
        <v>DIRECCION NACIONAL DE PATRIMONIO MONUMENTAL</v>
      </c>
      <c r="H895" s="65" t="str">
        <f>_xlfn.XLOOKUP(TJUL22[[#This Row],[CODIGO]],Tabla5[codigo],Tabla5[SEGÚN JULIO],_xlfn.XLOOKUP(TJUL22[[#This Row],[cargo]],Tabla19[CARGO],Tabla19[CATEGORIA]))</f>
        <v>ESTATUTO SIMPLIFICADO</v>
      </c>
      <c r="I895" s="43">
        <v>20000</v>
      </c>
      <c r="J895" s="46">
        <v>0</v>
      </c>
      <c r="K895" s="43">
        <v>608</v>
      </c>
      <c r="L895" s="43">
        <v>574</v>
      </c>
      <c r="M895" s="43">
        <v>25</v>
      </c>
      <c r="N895" s="43">
        <v>18793</v>
      </c>
      <c r="O895" s="65" t="str">
        <f>LEFT(_xlfn.XLOOKUP(TJUL22[[#This Row],[CODIGO]],Tabla5[codigo],Tabla5[Genero]),1)</f>
        <v>M</v>
      </c>
      <c r="P895" s="15" t="str">
        <f>_xlfn.XLOOKUP(TJUL22[[#This Row],[nomdepto]],tdepto[DEPTO],tdepto[CODLUG])</f>
        <v>01.83.03.03</v>
      </c>
    </row>
    <row r="896" spans="1:16" hidden="1">
      <c r="A896" s="65" t="s">
        <v>3417</v>
      </c>
      <c r="B896" s="65" t="str">
        <f t="shared" si="13"/>
        <v>2.1.1.1.0140210424962</v>
      </c>
      <c r="C896" s="65" t="s">
        <v>3368</v>
      </c>
      <c r="D896" s="65" t="s">
        <v>2692</v>
      </c>
      <c r="E896" s="65" t="s">
        <v>1303</v>
      </c>
      <c r="F896" s="65" t="s">
        <v>220</v>
      </c>
      <c r="G896" s="65" t="str">
        <f>_xlfn.XLOOKUP(TJUL22[[#This Row],[CODIGO]],Tabla5[codigo],Tabla5[Lugar Funciones])</f>
        <v>DIRECCION NACIONAL DE PATRIMONIO MONUMENTAL</v>
      </c>
      <c r="H896" s="65" t="str">
        <f>_xlfn.XLOOKUP(TJUL22[[#This Row],[CODIGO]],Tabla5[codigo],Tabla5[SEGÚN JULIO],_xlfn.XLOOKUP(TJUL22[[#This Row],[cargo]],Tabla19[CARGO],Tabla19[CATEGORIA]))</f>
        <v>FIJO</v>
      </c>
      <c r="I896" s="43">
        <v>20000</v>
      </c>
      <c r="J896" s="46">
        <v>0</v>
      </c>
      <c r="K896" s="43">
        <v>608</v>
      </c>
      <c r="L896" s="43">
        <v>574</v>
      </c>
      <c r="M896" s="43">
        <v>25</v>
      </c>
      <c r="N896" s="43">
        <v>18793</v>
      </c>
      <c r="O896" s="65" t="str">
        <f>LEFT(_xlfn.XLOOKUP(TJUL22[[#This Row],[CODIGO]],Tabla5[codigo],Tabla5[Genero]),1)</f>
        <v>F</v>
      </c>
      <c r="P896" s="15" t="str">
        <f>_xlfn.XLOOKUP(TJUL22[[#This Row],[nomdepto]],tdepto[DEPTO],tdepto[CODLUG])</f>
        <v>01.83.03.03</v>
      </c>
    </row>
    <row r="897" spans="1:16" hidden="1">
      <c r="A897" s="65" t="s">
        <v>3417</v>
      </c>
      <c r="B897" s="65" t="str">
        <f t="shared" si="13"/>
        <v>2.1.1.1.0104000138430</v>
      </c>
      <c r="C897" s="65" t="s">
        <v>3368</v>
      </c>
      <c r="D897" s="65" t="s">
        <v>2700</v>
      </c>
      <c r="E897" s="65" t="s">
        <v>1677</v>
      </c>
      <c r="F897" s="65" t="s">
        <v>27</v>
      </c>
      <c r="G897" s="65" t="str">
        <f>_xlfn.XLOOKUP(TJUL22[[#This Row],[CODIGO]],Tabla5[codigo],Tabla5[Lugar Funciones])</f>
        <v>DIRECCION NACIONAL DE PATRIMONIO MONUMENTAL</v>
      </c>
      <c r="H897" s="65" t="str">
        <f>_xlfn.XLOOKUP(TJUL22[[#This Row],[CODIGO]],Tabla5[codigo],Tabla5[SEGÚN JULIO],_xlfn.XLOOKUP(TJUL22[[#This Row],[cargo]],Tabla19[CARGO],Tabla19[CATEGORIA]))</f>
        <v>ESTATUTO SIMPLIFICADO</v>
      </c>
      <c r="I897" s="43">
        <v>20000</v>
      </c>
      <c r="J897" s="46">
        <v>0</v>
      </c>
      <c r="K897" s="43">
        <v>608</v>
      </c>
      <c r="L897" s="43">
        <v>574</v>
      </c>
      <c r="M897" s="43">
        <v>25</v>
      </c>
      <c r="N897" s="43">
        <v>18793</v>
      </c>
      <c r="O897" s="65" t="str">
        <f>LEFT(_xlfn.XLOOKUP(TJUL22[[#This Row],[CODIGO]],Tabla5[codigo],Tabla5[Genero]),1)</f>
        <v>M</v>
      </c>
      <c r="P897" s="15" t="str">
        <f>_xlfn.XLOOKUP(TJUL22[[#This Row],[nomdepto]],tdepto[DEPTO],tdepto[CODLUG])</f>
        <v>01.83.03.03</v>
      </c>
    </row>
    <row r="898" spans="1:16" hidden="1">
      <c r="A898" s="65" t="s">
        <v>3417</v>
      </c>
      <c r="B898" s="65" t="str">
        <f t="shared" si="13"/>
        <v>2.1.1.1.0101300255724</v>
      </c>
      <c r="C898" s="65" t="s">
        <v>3368</v>
      </c>
      <c r="D898" s="65" t="s">
        <v>2531</v>
      </c>
      <c r="E898" s="65" t="s">
        <v>1850</v>
      </c>
      <c r="F898" s="65" t="s">
        <v>27</v>
      </c>
      <c r="G898" s="65" t="str">
        <f>_xlfn.XLOOKUP(TJUL22[[#This Row],[CODIGO]],Tabla5[codigo],Tabla5[Lugar Funciones])</f>
        <v>DIRECCION NACIONAL DE PATRIMONIO MONUMENTAL</v>
      </c>
      <c r="H898" s="65" t="str">
        <f>_xlfn.XLOOKUP(TJUL22[[#This Row],[CODIGO]],Tabla5[codigo],Tabla5[SEGÚN JULIO],_xlfn.XLOOKUP(TJUL22[[#This Row],[cargo]],Tabla19[CARGO],Tabla19[CATEGORIA]))</f>
        <v>ESTATUTO SIMPLIFICADO</v>
      </c>
      <c r="I898" s="43">
        <v>16500</v>
      </c>
      <c r="J898" s="46">
        <v>0</v>
      </c>
      <c r="K898" s="43">
        <v>501.6</v>
      </c>
      <c r="L898" s="43">
        <v>473.55</v>
      </c>
      <c r="M898" s="43">
        <v>24.999999999999886</v>
      </c>
      <c r="N898" s="43">
        <v>15499.85</v>
      </c>
      <c r="O898" s="65" t="str">
        <f>LEFT(_xlfn.XLOOKUP(TJUL22[[#This Row],[CODIGO]],Tabla5[codigo],Tabla5[Genero]),1)</f>
        <v>M</v>
      </c>
      <c r="P898" s="15" t="str">
        <f>_xlfn.XLOOKUP(TJUL22[[#This Row],[nomdepto]],tdepto[DEPTO],tdepto[CODLUG])</f>
        <v>01.83.03.03</v>
      </c>
    </row>
    <row r="899" spans="1:16" hidden="1">
      <c r="A899" s="65" t="s">
        <v>3417</v>
      </c>
      <c r="B899" s="65" t="str">
        <f t="shared" si="13"/>
        <v>2.1.1.1.0100201260627</v>
      </c>
      <c r="C899" s="65" t="s">
        <v>3368</v>
      </c>
      <c r="D899" s="65" t="s">
        <v>2595</v>
      </c>
      <c r="E899" s="65" t="s">
        <v>667</v>
      </c>
      <c r="F899" s="65" t="s">
        <v>27</v>
      </c>
      <c r="G899" s="65" t="str">
        <f>_xlfn.XLOOKUP(TJUL22[[#This Row],[CODIGO]],Tabla5[codigo],Tabla5[Lugar Funciones])</f>
        <v>DIRECCION NACIONAL DE PATRIMONIO MONUMENTAL</v>
      </c>
      <c r="H899" s="65" t="str">
        <f>_xlfn.XLOOKUP(TJUL22[[#This Row],[CODIGO]],Tabla5[codigo],Tabla5[SEGÚN JULIO],_xlfn.XLOOKUP(TJUL22[[#This Row],[cargo]],Tabla19[CARGO],Tabla19[CATEGORIA]))</f>
        <v>ESTATUTO SIMPLIFICADO</v>
      </c>
      <c r="I899" s="43">
        <v>16500</v>
      </c>
      <c r="J899" s="46">
        <v>0</v>
      </c>
      <c r="K899" s="43">
        <v>501.6</v>
      </c>
      <c r="L899" s="43">
        <v>473.55</v>
      </c>
      <c r="M899" s="43">
        <v>4758.28</v>
      </c>
      <c r="N899" s="43">
        <v>10766.57</v>
      </c>
      <c r="O899" s="65" t="str">
        <f>LEFT(_xlfn.XLOOKUP(TJUL22[[#This Row],[CODIGO]],Tabla5[codigo],Tabla5[Genero]),1)</f>
        <v>M</v>
      </c>
      <c r="P899" s="15" t="str">
        <f>_xlfn.XLOOKUP(TJUL22[[#This Row],[nomdepto]],tdepto[DEPTO],tdepto[CODLUG])</f>
        <v>01.83.03.03</v>
      </c>
    </row>
    <row r="900" spans="1:16" hidden="1">
      <c r="A900" s="65" t="s">
        <v>3417</v>
      </c>
      <c r="B900" s="65" t="str">
        <f t="shared" ref="B900:B963" si="14">C900&amp;D900</f>
        <v>2.1.1.1.0100114222656</v>
      </c>
      <c r="C900" s="65" t="s">
        <v>3368</v>
      </c>
      <c r="D900" s="65" t="s">
        <v>2599</v>
      </c>
      <c r="E900" s="65" t="s">
        <v>1827</v>
      </c>
      <c r="F900" s="65" t="s">
        <v>27</v>
      </c>
      <c r="G900" s="65" t="str">
        <f>_xlfn.XLOOKUP(TJUL22[[#This Row],[CODIGO]],Tabla5[codigo],Tabla5[Lugar Funciones])</f>
        <v>DIRECCION NACIONAL DE PATRIMONIO MONUMENTAL</v>
      </c>
      <c r="H900" s="65" t="str">
        <f>_xlfn.XLOOKUP(TJUL22[[#This Row],[CODIGO]],Tabla5[codigo],Tabla5[SEGÚN JULIO],_xlfn.XLOOKUP(TJUL22[[#This Row],[cargo]],Tabla19[CARGO],Tabla19[CATEGORIA]))</f>
        <v>ESTATUTO SIMPLIFICADO</v>
      </c>
      <c r="I900" s="43">
        <v>16500</v>
      </c>
      <c r="J900" s="46">
        <v>0</v>
      </c>
      <c r="K900" s="43">
        <v>501.6</v>
      </c>
      <c r="L900" s="43">
        <v>473.55</v>
      </c>
      <c r="M900" s="43">
        <v>4070.9999999999995</v>
      </c>
      <c r="N900" s="43">
        <v>11453.85</v>
      </c>
      <c r="O900" s="65" t="str">
        <f>LEFT(_xlfn.XLOOKUP(TJUL22[[#This Row],[CODIGO]],Tabla5[codigo],Tabla5[Genero]),1)</f>
        <v>M</v>
      </c>
      <c r="P900" s="15" t="str">
        <f>_xlfn.XLOOKUP(TJUL22[[#This Row],[nomdepto]],tdepto[DEPTO],tdepto[CODLUG])</f>
        <v>01.83.03.03</v>
      </c>
    </row>
    <row r="901" spans="1:16" hidden="1">
      <c r="A901" s="65" t="s">
        <v>3417</v>
      </c>
      <c r="B901" s="65" t="str">
        <f t="shared" si="14"/>
        <v>2.1.1.1.0104701339527</v>
      </c>
      <c r="C901" s="65" t="s">
        <v>3368</v>
      </c>
      <c r="D901" s="65" t="s">
        <v>2605</v>
      </c>
      <c r="E901" s="65" t="s">
        <v>1868</v>
      </c>
      <c r="F901" s="65" t="s">
        <v>27</v>
      </c>
      <c r="G901" s="65" t="str">
        <f>_xlfn.XLOOKUP(TJUL22[[#This Row],[CODIGO]],Tabla5[codigo],Tabla5[Lugar Funciones])</f>
        <v>DIRECCION NACIONAL DE PATRIMONIO MONUMENTAL</v>
      </c>
      <c r="H901" s="65" t="str">
        <f>_xlfn.XLOOKUP(TJUL22[[#This Row],[CODIGO]],Tabla5[codigo],Tabla5[SEGÚN JULIO],_xlfn.XLOOKUP(TJUL22[[#This Row],[cargo]],Tabla19[CARGO],Tabla19[CATEGORIA]))</f>
        <v>ESTATUTO SIMPLIFICADO</v>
      </c>
      <c r="I901" s="43">
        <v>16500</v>
      </c>
      <c r="J901" s="46">
        <v>0</v>
      </c>
      <c r="K901" s="43">
        <v>501.6</v>
      </c>
      <c r="L901" s="43">
        <v>473.55</v>
      </c>
      <c r="M901" s="43">
        <v>24.999999999999886</v>
      </c>
      <c r="N901" s="43">
        <v>15499.85</v>
      </c>
      <c r="O901" s="65" t="str">
        <f>LEFT(_xlfn.XLOOKUP(TJUL22[[#This Row],[CODIGO]],Tabla5[codigo],Tabla5[Genero]),1)</f>
        <v>M</v>
      </c>
      <c r="P901" s="15" t="str">
        <f>_xlfn.XLOOKUP(TJUL22[[#This Row],[nomdepto]],tdepto[DEPTO],tdepto[CODLUG])</f>
        <v>01.83.03.03</v>
      </c>
    </row>
    <row r="902" spans="1:16" hidden="1">
      <c r="A902" s="65" t="s">
        <v>3417</v>
      </c>
      <c r="B902" s="65" t="str">
        <f t="shared" si="14"/>
        <v>2.1.1.1.0100119461168</v>
      </c>
      <c r="C902" s="65" t="s">
        <v>3368</v>
      </c>
      <c r="D902" s="65" t="s">
        <v>2607</v>
      </c>
      <c r="E902" s="65" t="s">
        <v>1840</v>
      </c>
      <c r="F902" s="65" t="s">
        <v>27</v>
      </c>
      <c r="G902" s="65" t="str">
        <f>_xlfn.XLOOKUP(TJUL22[[#This Row],[CODIGO]],Tabla5[codigo],Tabla5[Lugar Funciones])</f>
        <v>DIRECCION NACIONAL DE PATRIMONIO MONUMENTAL</v>
      </c>
      <c r="H902" s="65" t="str">
        <f>_xlfn.XLOOKUP(TJUL22[[#This Row],[CODIGO]],Tabla5[codigo],Tabla5[SEGÚN JULIO],_xlfn.XLOOKUP(TJUL22[[#This Row],[cargo]],Tabla19[CARGO],Tabla19[CATEGORIA]))</f>
        <v>ESTATUTO SIMPLIFICADO</v>
      </c>
      <c r="I902" s="43">
        <v>16500</v>
      </c>
      <c r="J902" s="46">
        <v>0</v>
      </c>
      <c r="K902" s="43">
        <v>501.6</v>
      </c>
      <c r="L902" s="43">
        <v>473.55</v>
      </c>
      <c r="M902" s="43">
        <v>5570.9999999999991</v>
      </c>
      <c r="N902" s="43">
        <v>9953.85</v>
      </c>
      <c r="O902" s="65" t="str">
        <f>LEFT(_xlfn.XLOOKUP(TJUL22[[#This Row],[CODIGO]],Tabla5[codigo],Tabla5[Genero]),1)</f>
        <v>M</v>
      </c>
      <c r="P902" s="15" t="str">
        <f>_xlfn.XLOOKUP(TJUL22[[#This Row],[nomdepto]],tdepto[DEPTO],tdepto[CODLUG])</f>
        <v>01.83.03.03</v>
      </c>
    </row>
    <row r="903" spans="1:16" hidden="1">
      <c r="A903" s="65" t="s">
        <v>3417</v>
      </c>
      <c r="B903" s="65" t="str">
        <f t="shared" si="14"/>
        <v>2.1.1.1.0100100132232</v>
      </c>
      <c r="C903" s="65" t="s">
        <v>3368</v>
      </c>
      <c r="D903" s="65" t="s">
        <v>1501</v>
      </c>
      <c r="E903" s="65" t="s">
        <v>669</v>
      </c>
      <c r="F903" s="65" t="s">
        <v>30</v>
      </c>
      <c r="G903" s="65" t="str">
        <f>_xlfn.XLOOKUP(TJUL22[[#This Row],[CODIGO]],Tabla5[codigo],Tabla5[Lugar Funciones])</f>
        <v>DIRECCION NACIONAL DE PATRIMONIO MONUMENTAL</v>
      </c>
      <c r="H903" s="65" t="str">
        <f>_xlfn.XLOOKUP(TJUL22[[#This Row],[CODIGO]],Tabla5[codigo],Tabla5[SEGÚN JULIO],_xlfn.XLOOKUP(TJUL22[[#This Row],[cargo]],Tabla19[CARGO],Tabla19[CATEGORIA]))</f>
        <v>CARRERA ADMINISTRATIVA</v>
      </c>
      <c r="I903" s="43">
        <v>16500</v>
      </c>
      <c r="J903" s="46">
        <v>0</v>
      </c>
      <c r="K903" s="43">
        <v>501.6</v>
      </c>
      <c r="L903" s="43">
        <v>473.55</v>
      </c>
      <c r="M903" s="43">
        <v>921.00000000000011</v>
      </c>
      <c r="N903" s="43">
        <v>14603.85</v>
      </c>
      <c r="O903" s="65" t="str">
        <f>LEFT(_xlfn.XLOOKUP(TJUL22[[#This Row],[CODIGO]],Tabla5[codigo],Tabla5[Genero]),1)</f>
        <v>M</v>
      </c>
      <c r="P903" s="15" t="str">
        <f>_xlfn.XLOOKUP(TJUL22[[#This Row],[nomdepto]],tdepto[DEPTO],tdepto[CODLUG])</f>
        <v>01.83.03.03</v>
      </c>
    </row>
    <row r="904" spans="1:16" hidden="1">
      <c r="A904" s="65" t="s">
        <v>3417</v>
      </c>
      <c r="B904" s="65" t="str">
        <f t="shared" si="14"/>
        <v>2.1.1.1.0104701670483</v>
      </c>
      <c r="C904" s="65" t="s">
        <v>3368</v>
      </c>
      <c r="D904" s="65" t="s">
        <v>2618</v>
      </c>
      <c r="E904" s="65" t="s">
        <v>1869</v>
      </c>
      <c r="F904" s="65" t="s">
        <v>27</v>
      </c>
      <c r="G904" s="65" t="str">
        <f>_xlfn.XLOOKUP(TJUL22[[#This Row],[CODIGO]],Tabla5[codigo],Tabla5[Lugar Funciones])</f>
        <v>DIRECCION NACIONAL DE PATRIMONIO MONUMENTAL</v>
      </c>
      <c r="H904" s="65" t="str">
        <f>_xlfn.XLOOKUP(TJUL22[[#This Row],[CODIGO]],Tabla5[codigo],Tabla5[SEGÚN JULIO],_xlfn.XLOOKUP(TJUL22[[#This Row],[cargo]],Tabla19[CARGO],Tabla19[CATEGORIA]))</f>
        <v>ESTATUTO SIMPLIFICADO</v>
      </c>
      <c r="I904" s="43">
        <v>16500</v>
      </c>
      <c r="J904" s="46">
        <v>0</v>
      </c>
      <c r="K904" s="43">
        <v>501.6</v>
      </c>
      <c r="L904" s="43">
        <v>473.55</v>
      </c>
      <c r="M904" s="43">
        <v>24.999999999999886</v>
      </c>
      <c r="N904" s="43">
        <v>15499.85</v>
      </c>
      <c r="O904" s="65" t="str">
        <f>LEFT(_xlfn.XLOOKUP(TJUL22[[#This Row],[CODIGO]],Tabla5[codigo],Tabla5[Genero]),1)</f>
        <v>M</v>
      </c>
      <c r="P904" s="15" t="str">
        <f>_xlfn.XLOOKUP(TJUL22[[#This Row],[nomdepto]],tdepto[DEPTO],tdepto[CODLUG])</f>
        <v>01.83.03.03</v>
      </c>
    </row>
    <row r="905" spans="1:16" hidden="1">
      <c r="A905" s="65" t="s">
        <v>3417</v>
      </c>
      <c r="B905" s="65" t="str">
        <f t="shared" si="14"/>
        <v>2.1.1.1.0100102949773</v>
      </c>
      <c r="C905" s="65" t="s">
        <v>3368</v>
      </c>
      <c r="D905" s="65" t="s">
        <v>2678</v>
      </c>
      <c r="E905" s="65" t="s">
        <v>687</v>
      </c>
      <c r="F905" s="65" t="s">
        <v>688</v>
      </c>
      <c r="G905" s="65" t="str">
        <f>_xlfn.XLOOKUP(TJUL22[[#This Row],[CODIGO]],Tabla5[codigo],Tabla5[Lugar Funciones])</f>
        <v>DIRECCION NACIONAL DE PATRIMONIO MONUMENTAL</v>
      </c>
      <c r="H905" s="65" t="str">
        <f>_xlfn.XLOOKUP(TJUL22[[#This Row],[CODIGO]],Tabla5[codigo],Tabla5[SEGÚN JULIO],_xlfn.XLOOKUP(TJUL22[[#This Row],[cargo]],Tabla19[CARGO],Tabla19[CATEGORIA]))</f>
        <v>FIJO</v>
      </c>
      <c r="I905" s="43">
        <v>16500</v>
      </c>
      <c r="J905" s="46">
        <v>0</v>
      </c>
      <c r="K905" s="43">
        <v>501.6</v>
      </c>
      <c r="L905" s="43">
        <v>473.55</v>
      </c>
      <c r="M905" s="43">
        <v>616.00000000000011</v>
      </c>
      <c r="N905" s="43">
        <v>14908.85</v>
      </c>
      <c r="O905" s="65" t="str">
        <f>LEFT(_xlfn.XLOOKUP(TJUL22[[#This Row],[CODIGO]],Tabla5[codigo],Tabla5[Genero]),1)</f>
        <v>M</v>
      </c>
      <c r="P905" s="15" t="str">
        <f>_xlfn.XLOOKUP(TJUL22[[#This Row],[nomdepto]],tdepto[DEPTO],tdepto[CODLUG])</f>
        <v>01.83.03.03</v>
      </c>
    </row>
    <row r="906" spans="1:16" hidden="1">
      <c r="A906" s="65" t="s">
        <v>3417</v>
      </c>
      <c r="B906" s="65" t="str">
        <f t="shared" si="14"/>
        <v>2.1.1.1.0100117949636</v>
      </c>
      <c r="C906" s="65" t="s">
        <v>3368</v>
      </c>
      <c r="D906" s="65" t="s">
        <v>2485</v>
      </c>
      <c r="E906" s="65" t="s">
        <v>1673</v>
      </c>
      <c r="F906" s="65" t="s">
        <v>27</v>
      </c>
      <c r="G906" s="65" t="str">
        <f>_xlfn.XLOOKUP(TJUL22[[#This Row],[CODIGO]],Tabla5[codigo],Tabla5[Lugar Funciones])</f>
        <v>DIRECCION NACIONAL DE PATRIMONIO MONUMENTAL</v>
      </c>
      <c r="H906" s="65" t="str">
        <f>_xlfn.XLOOKUP(TJUL22[[#This Row],[CODIGO]],Tabla5[codigo],Tabla5[SEGÚN JULIO],_xlfn.XLOOKUP(TJUL22[[#This Row],[cargo]],Tabla19[CARGO],Tabla19[CATEGORIA]))</f>
        <v>ESTATUTO SIMPLIFICADO</v>
      </c>
      <c r="I906" s="43">
        <v>15000</v>
      </c>
      <c r="J906" s="46">
        <v>0</v>
      </c>
      <c r="K906" s="43">
        <v>456</v>
      </c>
      <c r="L906" s="43">
        <v>430.5</v>
      </c>
      <c r="M906" s="43">
        <v>3071</v>
      </c>
      <c r="N906" s="43">
        <v>11042.5</v>
      </c>
      <c r="O906" s="65" t="str">
        <f>LEFT(_xlfn.XLOOKUP(TJUL22[[#This Row],[CODIGO]],Tabla5[codigo],Tabla5[Genero]),1)</f>
        <v>M</v>
      </c>
      <c r="P906" s="15" t="str">
        <f>_xlfn.XLOOKUP(TJUL22[[#This Row],[nomdepto]],tdepto[DEPTO],tdepto[CODLUG])</f>
        <v>01.83.03.03</v>
      </c>
    </row>
    <row r="907" spans="1:16" hidden="1">
      <c r="A907" s="65" t="s">
        <v>3417</v>
      </c>
      <c r="B907" s="65" t="str">
        <f t="shared" si="14"/>
        <v>2.1.1.1.0100103528899</v>
      </c>
      <c r="C907" s="65" t="s">
        <v>3368</v>
      </c>
      <c r="D907" s="65" t="s">
        <v>2647</v>
      </c>
      <c r="E907" s="65" t="s">
        <v>676</v>
      </c>
      <c r="F907" s="65" t="s">
        <v>27</v>
      </c>
      <c r="G907" s="65" t="str">
        <f>_xlfn.XLOOKUP(TJUL22[[#This Row],[CODIGO]],Tabla5[codigo],Tabla5[Lugar Funciones])</f>
        <v>DIRECCION NACIONAL DE PATRIMONIO MONUMENTAL</v>
      </c>
      <c r="H907" s="65" t="str">
        <f>_xlfn.XLOOKUP(TJUL22[[#This Row],[CODIGO]],Tabla5[codigo],Tabla5[SEGÚN JULIO],_xlfn.XLOOKUP(TJUL22[[#This Row],[cargo]],Tabla19[CARGO],Tabla19[CATEGORIA]))</f>
        <v>CARRERA ADMINISTRATIVA</v>
      </c>
      <c r="I907" s="43">
        <v>15000</v>
      </c>
      <c r="J907" s="46">
        <v>0</v>
      </c>
      <c r="K907" s="43">
        <v>456</v>
      </c>
      <c r="L907" s="43">
        <v>430.5</v>
      </c>
      <c r="M907" s="43">
        <v>7624.9500000000007</v>
      </c>
      <c r="N907" s="43">
        <v>6488.55</v>
      </c>
      <c r="O907" s="65" t="str">
        <f>LEFT(_xlfn.XLOOKUP(TJUL22[[#This Row],[CODIGO]],Tabla5[codigo],Tabla5[Genero]),1)</f>
        <v>M</v>
      </c>
      <c r="P907" s="15" t="str">
        <f>_xlfn.XLOOKUP(TJUL22[[#This Row],[nomdepto]],tdepto[DEPTO],tdepto[CODLUG])</f>
        <v>01.83.03.03</v>
      </c>
    </row>
    <row r="908" spans="1:16" hidden="1">
      <c r="A908" s="65" t="s">
        <v>3417</v>
      </c>
      <c r="B908" s="65" t="str">
        <f t="shared" si="14"/>
        <v>2.1.1.1.0100109924704</v>
      </c>
      <c r="C908" s="65" t="s">
        <v>3368</v>
      </c>
      <c r="D908" s="65" t="s">
        <v>1542</v>
      </c>
      <c r="E908" s="65" t="s">
        <v>686</v>
      </c>
      <c r="F908" s="65" t="s">
        <v>27</v>
      </c>
      <c r="G908" s="65" t="str">
        <f>_xlfn.XLOOKUP(TJUL22[[#This Row],[CODIGO]],Tabla5[codigo],Tabla5[Lugar Funciones])</f>
        <v>DIRECCION NACIONAL DE PATRIMONIO MONUMENTAL</v>
      </c>
      <c r="H908" s="65" t="str">
        <f>_xlfn.XLOOKUP(TJUL22[[#This Row],[CODIGO]],Tabla5[codigo],Tabla5[SEGÚN JULIO],_xlfn.XLOOKUP(TJUL22[[#This Row],[cargo]],Tabla19[CARGO],Tabla19[CATEGORIA]))</f>
        <v>CARRERA ADMINISTRATIVA</v>
      </c>
      <c r="I908" s="43">
        <v>15000</v>
      </c>
      <c r="J908" s="44">
        <v>0</v>
      </c>
      <c r="K908" s="43">
        <v>456</v>
      </c>
      <c r="L908" s="43">
        <v>430.5</v>
      </c>
      <c r="M908" s="43">
        <v>8710.33</v>
      </c>
      <c r="N908" s="43">
        <v>5403.17</v>
      </c>
      <c r="O908" s="65" t="str">
        <f>LEFT(_xlfn.XLOOKUP(TJUL22[[#This Row],[CODIGO]],Tabla5[codigo],Tabla5[Genero]),1)</f>
        <v>M</v>
      </c>
      <c r="P908" s="15" t="str">
        <f>_xlfn.XLOOKUP(TJUL22[[#This Row],[nomdepto]],tdepto[DEPTO],tdepto[CODLUG])</f>
        <v>01.83.03.03</v>
      </c>
    </row>
    <row r="909" spans="1:16" hidden="1">
      <c r="A909" s="65" t="s">
        <v>3417</v>
      </c>
      <c r="B909" s="65" t="str">
        <f t="shared" si="14"/>
        <v>2.1.1.1.0103700079951</v>
      </c>
      <c r="C909" s="65" t="s">
        <v>3368</v>
      </c>
      <c r="D909" s="65" t="s">
        <v>2708</v>
      </c>
      <c r="E909" s="65" t="s">
        <v>693</v>
      </c>
      <c r="F909" s="65" t="s">
        <v>666</v>
      </c>
      <c r="G909" s="65" t="str">
        <f>_xlfn.XLOOKUP(TJUL22[[#This Row],[CODIGO]],Tabla5[codigo],Tabla5[Lugar Funciones])</f>
        <v>DIRECCION NACIONAL DE PATRIMONIO MONUMENTAL</v>
      </c>
      <c r="H909" s="65" t="str">
        <f>_xlfn.XLOOKUP(TJUL22[[#This Row],[CODIGO]],Tabla5[codigo],Tabla5[SEGÚN JULIO],_xlfn.XLOOKUP(TJUL22[[#This Row],[cargo]],Tabla19[CARGO],Tabla19[CATEGORIA]))</f>
        <v>FIJO</v>
      </c>
      <c r="I909" s="43">
        <v>12650</v>
      </c>
      <c r="J909" s="44">
        <v>0</v>
      </c>
      <c r="K909" s="43">
        <v>384.56</v>
      </c>
      <c r="L909" s="43">
        <v>363.06</v>
      </c>
      <c r="M909" s="43">
        <v>571</v>
      </c>
      <c r="N909" s="43">
        <v>11331.38</v>
      </c>
      <c r="O909" s="65" t="str">
        <f>LEFT(_xlfn.XLOOKUP(TJUL22[[#This Row],[CODIGO]],Tabla5[codigo],Tabla5[Genero]),1)</f>
        <v>M</v>
      </c>
      <c r="P909" s="15" t="str">
        <f>_xlfn.XLOOKUP(TJUL22[[#This Row],[nomdepto]],tdepto[DEPTO],tdepto[CODLUG])</f>
        <v>01.83.03.03</v>
      </c>
    </row>
    <row r="910" spans="1:16" hidden="1">
      <c r="A910" s="65" t="s">
        <v>3417</v>
      </c>
      <c r="B910" s="65" t="str">
        <f t="shared" si="14"/>
        <v>2.1.1.1.0100200455491</v>
      </c>
      <c r="C910" s="65" t="s">
        <v>3368</v>
      </c>
      <c r="D910" s="65" t="s">
        <v>2482</v>
      </c>
      <c r="E910" s="65" t="s">
        <v>640</v>
      </c>
      <c r="F910" s="65" t="s">
        <v>27</v>
      </c>
      <c r="G910" s="65" t="str">
        <f>_xlfn.XLOOKUP(TJUL22[[#This Row],[CODIGO]],Tabla5[codigo],Tabla5[Lugar Funciones])</f>
        <v>DIRECCION NACIONAL DE PATRIMONIO MONUMENTAL</v>
      </c>
      <c r="H910" s="65" t="str">
        <f>_xlfn.XLOOKUP(TJUL22[[#This Row],[CODIGO]],Tabla5[codigo],Tabla5[SEGÚN JULIO],_xlfn.XLOOKUP(TJUL22[[#This Row],[cargo]],Tabla19[CARGO],Tabla19[CATEGORIA]))</f>
        <v>ESTATUTO SIMPLIFICADO</v>
      </c>
      <c r="I910" s="43">
        <v>11000</v>
      </c>
      <c r="J910" s="46">
        <v>0</v>
      </c>
      <c r="K910" s="43">
        <v>334.4</v>
      </c>
      <c r="L910" s="43">
        <v>315.7</v>
      </c>
      <c r="M910" s="43">
        <v>25.000000000000057</v>
      </c>
      <c r="N910" s="43">
        <v>10324.9</v>
      </c>
      <c r="O910" s="65" t="str">
        <f>LEFT(_xlfn.XLOOKUP(TJUL22[[#This Row],[CODIGO]],Tabla5[codigo],Tabla5[Genero]),1)</f>
        <v>M</v>
      </c>
      <c r="P910" s="15" t="str">
        <f>_xlfn.XLOOKUP(TJUL22[[#This Row],[nomdepto]],tdepto[DEPTO],tdepto[CODLUG])</f>
        <v>01.83.03.03</v>
      </c>
    </row>
    <row r="911" spans="1:16" hidden="1">
      <c r="A911" s="65" t="s">
        <v>3417</v>
      </c>
      <c r="B911" s="65" t="str">
        <f t="shared" si="14"/>
        <v>2.1.1.1.0100102537073</v>
      </c>
      <c r="C911" s="65" t="s">
        <v>3368</v>
      </c>
      <c r="D911" s="65" t="s">
        <v>1459</v>
      </c>
      <c r="E911" s="65" t="s">
        <v>645</v>
      </c>
      <c r="F911" s="65" t="s">
        <v>27</v>
      </c>
      <c r="G911" s="65" t="str">
        <f>_xlfn.XLOOKUP(TJUL22[[#This Row],[CODIGO]],Tabla5[codigo],Tabla5[Lugar Funciones])</f>
        <v>DIRECCION NACIONAL DE PATRIMONIO MONUMENTAL</v>
      </c>
      <c r="H911" s="65" t="str">
        <f>_xlfn.XLOOKUP(TJUL22[[#This Row],[CODIGO]],Tabla5[codigo],Tabla5[SEGÚN JULIO],_xlfn.XLOOKUP(TJUL22[[#This Row],[cargo]],Tabla19[CARGO],Tabla19[CATEGORIA]))</f>
        <v>CARRERA ADMINISTRATIVA</v>
      </c>
      <c r="I911" s="43">
        <v>11000</v>
      </c>
      <c r="J911" s="46">
        <v>0</v>
      </c>
      <c r="K911" s="43">
        <v>334.4</v>
      </c>
      <c r="L911" s="43">
        <v>315.7</v>
      </c>
      <c r="M911" s="43">
        <v>374.99999999999989</v>
      </c>
      <c r="N911" s="43">
        <v>9974.9</v>
      </c>
      <c r="O911" s="65" t="str">
        <f>LEFT(_xlfn.XLOOKUP(TJUL22[[#This Row],[CODIGO]],Tabla5[codigo],Tabla5[Genero]),1)</f>
        <v>M</v>
      </c>
      <c r="P911" s="15" t="str">
        <f>_xlfn.XLOOKUP(TJUL22[[#This Row],[nomdepto]],tdepto[DEPTO],tdepto[CODLUG])</f>
        <v>01.83.03.03</v>
      </c>
    </row>
    <row r="912" spans="1:16" hidden="1">
      <c r="A912" s="65" t="s">
        <v>3417</v>
      </c>
      <c r="B912" s="65" t="str">
        <f t="shared" si="14"/>
        <v>2.1.1.1.0100116817495</v>
      </c>
      <c r="C912" s="65" t="s">
        <v>3368</v>
      </c>
      <c r="D912" s="65" t="s">
        <v>1467</v>
      </c>
      <c r="E912" s="65" t="s">
        <v>647</v>
      </c>
      <c r="F912" s="65" t="s">
        <v>648</v>
      </c>
      <c r="G912" s="65" t="str">
        <f>_xlfn.XLOOKUP(TJUL22[[#This Row],[CODIGO]],Tabla5[codigo],Tabla5[Lugar Funciones])</f>
        <v>DIRECCION NACIONAL DE PATRIMONIO MONUMENTAL</v>
      </c>
      <c r="H912" s="65" t="str">
        <f>_xlfn.XLOOKUP(TJUL22[[#This Row],[CODIGO]],Tabla5[codigo],Tabla5[SEGÚN JULIO],_xlfn.XLOOKUP(TJUL22[[#This Row],[cargo]],Tabla19[CARGO],Tabla19[CATEGORIA]))</f>
        <v>CARRERA ADMINISTRATIVA</v>
      </c>
      <c r="I912" s="43">
        <v>11000</v>
      </c>
      <c r="J912" s="46">
        <v>0</v>
      </c>
      <c r="K912" s="43">
        <v>334.4</v>
      </c>
      <c r="L912" s="43">
        <v>315.7</v>
      </c>
      <c r="M912" s="43">
        <v>8216.74</v>
      </c>
      <c r="N912" s="43">
        <v>2133.16</v>
      </c>
      <c r="O912" s="65" t="str">
        <f>LEFT(_xlfn.XLOOKUP(TJUL22[[#This Row],[CODIGO]],Tabla5[codigo],Tabla5[Genero]),1)</f>
        <v>M</v>
      </c>
      <c r="P912" s="15" t="str">
        <f>_xlfn.XLOOKUP(TJUL22[[#This Row],[nomdepto]],tdepto[DEPTO],tdepto[CODLUG])</f>
        <v>01.83.03.03</v>
      </c>
    </row>
    <row r="913" spans="1:16" hidden="1">
      <c r="A913" s="65" t="s">
        <v>3417</v>
      </c>
      <c r="B913" s="65" t="str">
        <f t="shared" si="14"/>
        <v>2.1.1.1.0100115241150</v>
      </c>
      <c r="C913" s="65" t="s">
        <v>3368</v>
      </c>
      <c r="D913" s="65" t="s">
        <v>1474</v>
      </c>
      <c r="E913" s="65" t="s">
        <v>653</v>
      </c>
      <c r="F913" s="65" t="s">
        <v>497</v>
      </c>
      <c r="G913" s="65" t="str">
        <f>_xlfn.XLOOKUP(TJUL22[[#This Row],[CODIGO]],Tabla5[codigo],Tabla5[Lugar Funciones])</f>
        <v>DIRECCION NACIONAL DE PATRIMONIO MONUMENTAL</v>
      </c>
      <c r="H913" s="65" t="str">
        <f>_xlfn.XLOOKUP(TJUL22[[#This Row],[CODIGO]],Tabla5[codigo],Tabla5[SEGÚN JULIO],_xlfn.XLOOKUP(TJUL22[[#This Row],[cargo]],Tabla19[CARGO],Tabla19[CATEGORIA]))</f>
        <v>CARRERA ADMINISTRATIVA</v>
      </c>
      <c r="I913" s="43">
        <v>11000</v>
      </c>
      <c r="J913" s="46">
        <v>0</v>
      </c>
      <c r="K913" s="43">
        <v>334.4</v>
      </c>
      <c r="L913" s="43">
        <v>315.7</v>
      </c>
      <c r="M913" s="43">
        <v>7396.56</v>
      </c>
      <c r="N913" s="43">
        <v>2953.34</v>
      </c>
      <c r="O913" s="65" t="str">
        <f>LEFT(_xlfn.XLOOKUP(TJUL22[[#This Row],[CODIGO]],Tabla5[codigo],Tabla5[Genero]),1)</f>
        <v>M</v>
      </c>
      <c r="P913" s="15" t="str">
        <f>_xlfn.XLOOKUP(TJUL22[[#This Row],[nomdepto]],tdepto[DEPTO],tdepto[CODLUG])</f>
        <v>01.83.03.03</v>
      </c>
    </row>
    <row r="914" spans="1:16" hidden="1">
      <c r="A914" s="65" t="s">
        <v>3417</v>
      </c>
      <c r="B914" s="65" t="str">
        <f t="shared" si="14"/>
        <v>2.1.1.1.0104701024913</v>
      </c>
      <c r="C914" s="65" t="s">
        <v>3368</v>
      </c>
      <c r="D914" s="65" t="s">
        <v>2534</v>
      </c>
      <c r="E914" s="65" t="s">
        <v>654</v>
      </c>
      <c r="F914" s="65" t="s">
        <v>134</v>
      </c>
      <c r="G914" s="65" t="str">
        <f>_xlfn.XLOOKUP(TJUL22[[#This Row],[CODIGO]],Tabla5[codigo],Tabla5[Lugar Funciones])</f>
        <v>DIRECCION NACIONAL DE PATRIMONIO MONUMENTAL</v>
      </c>
      <c r="H914" s="65" t="str">
        <f>_xlfn.XLOOKUP(TJUL22[[#This Row],[CODIGO]],Tabla5[codigo],Tabla5[SEGÚN JULIO],_xlfn.XLOOKUP(TJUL22[[#This Row],[cargo]],Tabla19[CARGO],Tabla19[CATEGORIA]))</f>
        <v>ESTATUTO SIMPLIFICADO</v>
      </c>
      <c r="I914" s="43">
        <v>11000</v>
      </c>
      <c r="J914" s="44">
        <v>0</v>
      </c>
      <c r="K914" s="43">
        <v>334.4</v>
      </c>
      <c r="L914" s="43">
        <v>315.7</v>
      </c>
      <c r="M914" s="43">
        <v>25.000000000000057</v>
      </c>
      <c r="N914" s="43">
        <v>10324.9</v>
      </c>
      <c r="O914" s="65" t="str">
        <f>LEFT(_xlfn.XLOOKUP(TJUL22[[#This Row],[CODIGO]],Tabla5[codigo],Tabla5[Genero]),1)</f>
        <v>M</v>
      </c>
      <c r="P914" s="15" t="str">
        <f>_xlfn.XLOOKUP(TJUL22[[#This Row],[nomdepto]],tdepto[DEPTO],tdepto[CODLUG])</f>
        <v>01.83.03.03</v>
      </c>
    </row>
    <row r="915" spans="1:16" hidden="1">
      <c r="A915" s="65" t="s">
        <v>3417</v>
      </c>
      <c r="B915" s="65" t="str">
        <f t="shared" si="14"/>
        <v>2.1.1.1.0100200455517</v>
      </c>
      <c r="C915" s="65" t="s">
        <v>3368</v>
      </c>
      <c r="D915" s="65" t="s">
        <v>2563</v>
      </c>
      <c r="E915" s="65" t="s">
        <v>657</v>
      </c>
      <c r="F915" s="65" t="s">
        <v>27</v>
      </c>
      <c r="G915" s="65" t="str">
        <f>_xlfn.XLOOKUP(TJUL22[[#This Row],[CODIGO]],Tabla5[codigo],Tabla5[Lugar Funciones])</f>
        <v>DIRECCION NACIONAL DE PATRIMONIO MONUMENTAL</v>
      </c>
      <c r="H915" s="65" t="str">
        <f>_xlfn.XLOOKUP(TJUL22[[#This Row],[CODIGO]],Tabla5[codigo],Tabla5[SEGÚN JULIO],_xlfn.XLOOKUP(TJUL22[[#This Row],[cargo]],Tabla19[CARGO],Tabla19[CATEGORIA]))</f>
        <v>ESTATUTO SIMPLIFICADO</v>
      </c>
      <c r="I915" s="43">
        <v>11000</v>
      </c>
      <c r="J915" s="46">
        <v>0</v>
      </c>
      <c r="K915" s="43">
        <v>334.4</v>
      </c>
      <c r="L915" s="43">
        <v>315.7</v>
      </c>
      <c r="M915" s="43">
        <v>25.000000000000057</v>
      </c>
      <c r="N915" s="43">
        <v>10324.9</v>
      </c>
      <c r="O915" s="65" t="str">
        <f>LEFT(_xlfn.XLOOKUP(TJUL22[[#This Row],[CODIGO]],Tabla5[codigo],Tabla5[Genero]),1)</f>
        <v>M</v>
      </c>
      <c r="P915" s="15" t="str">
        <f>_xlfn.XLOOKUP(TJUL22[[#This Row],[nomdepto]],tdepto[DEPTO],tdepto[CODLUG])</f>
        <v>01.83.03.03</v>
      </c>
    </row>
    <row r="916" spans="1:16" hidden="1">
      <c r="A916" s="65" t="s">
        <v>3417</v>
      </c>
      <c r="B916" s="65" t="str">
        <f t="shared" si="14"/>
        <v>2.1.1.1.0100104043005</v>
      </c>
      <c r="C916" s="65" t="s">
        <v>3368</v>
      </c>
      <c r="D916" s="65" t="s">
        <v>2567</v>
      </c>
      <c r="E916" s="65" t="s">
        <v>660</v>
      </c>
      <c r="F916" s="65" t="s">
        <v>98</v>
      </c>
      <c r="G916" s="65" t="str">
        <f>_xlfn.XLOOKUP(TJUL22[[#This Row],[CODIGO]],Tabla5[codigo],Tabla5[Lugar Funciones])</f>
        <v>DIRECCION NACIONAL DE PATRIMONIO MONUMENTAL</v>
      </c>
      <c r="H916" s="65" t="str">
        <f>_xlfn.XLOOKUP(TJUL22[[#This Row],[CODIGO]],Tabla5[codigo],Tabla5[SEGÚN JULIO],_xlfn.XLOOKUP(TJUL22[[#This Row],[cargo]],Tabla19[CARGO],Tabla19[CATEGORIA]))</f>
        <v>ESTATUTO SIMPLIFICADO</v>
      </c>
      <c r="I916" s="43">
        <v>11000</v>
      </c>
      <c r="J916" s="46">
        <v>0</v>
      </c>
      <c r="K916" s="43">
        <v>334.4</v>
      </c>
      <c r="L916" s="43">
        <v>315.7</v>
      </c>
      <c r="M916" s="43">
        <v>2071</v>
      </c>
      <c r="N916" s="43">
        <v>8278.9</v>
      </c>
      <c r="O916" s="65" t="str">
        <f>LEFT(_xlfn.XLOOKUP(TJUL22[[#This Row],[CODIGO]],Tabla5[codigo],Tabla5[Genero]),1)</f>
        <v>M</v>
      </c>
      <c r="P916" s="15" t="str">
        <f>_xlfn.XLOOKUP(TJUL22[[#This Row],[nomdepto]],tdepto[DEPTO],tdepto[CODLUG])</f>
        <v>01.83.03.03</v>
      </c>
    </row>
    <row r="917" spans="1:16" hidden="1">
      <c r="A917" s="65" t="s">
        <v>3417</v>
      </c>
      <c r="B917" s="65" t="str">
        <f t="shared" si="14"/>
        <v>2.1.1.1.0100111508636</v>
      </c>
      <c r="C917" s="65" t="s">
        <v>3368</v>
      </c>
      <c r="D917" s="65" t="s">
        <v>2570</v>
      </c>
      <c r="E917" s="65" t="s">
        <v>661</v>
      </c>
      <c r="F917" s="65" t="s">
        <v>497</v>
      </c>
      <c r="G917" s="65" t="str">
        <f>_xlfn.XLOOKUP(TJUL22[[#This Row],[CODIGO]],Tabla5[codigo],Tabla5[Lugar Funciones])</f>
        <v>DIRECCION NACIONAL DE PATRIMONIO MONUMENTAL</v>
      </c>
      <c r="H917" s="65" t="str">
        <f>_xlfn.XLOOKUP(TJUL22[[#This Row],[CODIGO]],Tabla5[codigo],Tabla5[SEGÚN JULIO],_xlfn.XLOOKUP(TJUL22[[#This Row],[cargo]],Tabla19[CARGO],Tabla19[CATEGORIA]))</f>
        <v>ESTATUTO SIMPLIFICADO</v>
      </c>
      <c r="I917" s="43">
        <v>11000</v>
      </c>
      <c r="J917" s="46">
        <v>0</v>
      </c>
      <c r="K917" s="43">
        <v>334.4</v>
      </c>
      <c r="L917" s="43">
        <v>315.7</v>
      </c>
      <c r="M917" s="43">
        <v>8209.25</v>
      </c>
      <c r="N917" s="43">
        <v>2140.65</v>
      </c>
      <c r="O917" s="65" t="str">
        <f>LEFT(_xlfn.XLOOKUP(TJUL22[[#This Row],[CODIGO]],Tabla5[codigo],Tabla5[Genero]),1)</f>
        <v>M</v>
      </c>
      <c r="P917" s="15" t="str">
        <f>_xlfn.XLOOKUP(TJUL22[[#This Row],[nomdepto]],tdepto[DEPTO],tdepto[CODLUG])</f>
        <v>01.83.03.03</v>
      </c>
    </row>
    <row r="918" spans="1:16" hidden="1">
      <c r="A918" s="65" t="s">
        <v>3417</v>
      </c>
      <c r="B918" s="65" t="str">
        <f t="shared" si="14"/>
        <v>2.1.1.1.0100118923481</v>
      </c>
      <c r="C918" s="65" t="s">
        <v>3368</v>
      </c>
      <c r="D918" s="65" t="s">
        <v>2576</v>
      </c>
      <c r="E918" s="65" t="s">
        <v>662</v>
      </c>
      <c r="F918" s="65" t="s">
        <v>98</v>
      </c>
      <c r="G918" s="65" t="str">
        <f>_xlfn.XLOOKUP(TJUL22[[#This Row],[CODIGO]],Tabla5[codigo],Tabla5[Lugar Funciones])</f>
        <v>DIRECCION NACIONAL DE PATRIMONIO MONUMENTAL</v>
      </c>
      <c r="H918" s="65" t="str">
        <f>_xlfn.XLOOKUP(TJUL22[[#This Row],[CODIGO]],Tabla5[codigo],Tabla5[SEGÚN JULIO],_xlfn.XLOOKUP(TJUL22[[#This Row],[cargo]],Tabla19[CARGO],Tabla19[CATEGORIA]))</f>
        <v>ESTATUTO SIMPLIFICADO</v>
      </c>
      <c r="I918" s="43">
        <v>11000</v>
      </c>
      <c r="J918" s="46">
        <v>0</v>
      </c>
      <c r="K918" s="43">
        <v>334.4</v>
      </c>
      <c r="L918" s="43">
        <v>315.7</v>
      </c>
      <c r="M918" s="43">
        <v>8072.4499999999989</v>
      </c>
      <c r="N918" s="43">
        <v>2277.4499999999998</v>
      </c>
      <c r="O918" s="65" t="str">
        <f>LEFT(_xlfn.XLOOKUP(TJUL22[[#This Row],[CODIGO]],Tabla5[codigo],Tabla5[Genero]),1)</f>
        <v>M</v>
      </c>
      <c r="P918" s="15" t="str">
        <f>_xlfn.XLOOKUP(TJUL22[[#This Row],[nomdepto]],tdepto[DEPTO],tdepto[CODLUG])</f>
        <v>01.83.03.03</v>
      </c>
    </row>
    <row r="919" spans="1:16" hidden="1">
      <c r="A919" s="65" t="s">
        <v>3417</v>
      </c>
      <c r="B919" s="65" t="str">
        <f t="shared" si="14"/>
        <v>2.1.1.1.0100117951079</v>
      </c>
      <c r="C919" s="65" t="s">
        <v>3368</v>
      </c>
      <c r="D919" s="65" t="s">
        <v>2589</v>
      </c>
      <c r="E919" s="65" t="s">
        <v>665</v>
      </c>
      <c r="F919" s="65" t="s">
        <v>27</v>
      </c>
      <c r="G919" s="65" t="str">
        <f>_xlfn.XLOOKUP(TJUL22[[#This Row],[CODIGO]],Tabla5[codigo],Tabla5[Lugar Funciones])</f>
        <v>DIRECCION NACIONAL DE PATRIMONIO MONUMENTAL</v>
      </c>
      <c r="H919" s="65" t="str">
        <f>_xlfn.XLOOKUP(TJUL22[[#This Row],[CODIGO]],Tabla5[codigo],Tabla5[SEGÚN JULIO],_xlfn.XLOOKUP(TJUL22[[#This Row],[cargo]],Tabla19[CARGO],Tabla19[CATEGORIA]))</f>
        <v>ESTATUTO SIMPLIFICADO</v>
      </c>
      <c r="I919" s="43">
        <v>11000</v>
      </c>
      <c r="J919" s="46">
        <v>0</v>
      </c>
      <c r="K919" s="43">
        <v>334.4</v>
      </c>
      <c r="L919" s="43">
        <v>315.7</v>
      </c>
      <c r="M919" s="43">
        <v>8257.5399999999991</v>
      </c>
      <c r="N919" s="43">
        <v>2092.36</v>
      </c>
      <c r="O919" s="65" t="str">
        <f>LEFT(_xlfn.XLOOKUP(TJUL22[[#This Row],[CODIGO]],Tabla5[codigo],Tabla5[Genero]),1)</f>
        <v>M</v>
      </c>
      <c r="P919" s="15" t="str">
        <f>_xlfn.XLOOKUP(TJUL22[[#This Row],[nomdepto]],tdepto[DEPTO],tdepto[CODLUG])</f>
        <v>01.83.03.03</v>
      </c>
    </row>
    <row r="920" spans="1:16" hidden="1">
      <c r="A920" s="65" t="s">
        <v>3417</v>
      </c>
      <c r="B920" s="65" t="str">
        <f t="shared" si="14"/>
        <v>2.1.1.1.0104900072812</v>
      </c>
      <c r="C920" s="65" t="s">
        <v>3368</v>
      </c>
      <c r="D920" s="65" t="s">
        <v>2610</v>
      </c>
      <c r="E920" s="65" t="s">
        <v>327</v>
      </c>
      <c r="F920" s="65" t="s">
        <v>27</v>
      </c>
      <c r="G920" s="65" t="str">
        <f>_xlfn.XLOOKUP(TJUL22[[#This Row],[CODIGO]],Tabla5[codigo],Tabla5[Lugar Funciones])</f>
        <v>DIRECCION NACIONAL DE PATRIMONIO MONUMENTAL</v>
      </c>
      <c r="H920" s="65" t="str">
        <f>_xlfn.XLOOKUP(TJUL22[[#This Row],[CODIGO]],Tabla5[codigo],Tabla5[SEGÚN JULIO],_xlfn.XLOOKUP(TJUL22[[#This Row],[cargo]],Tabla19[CARGO],Tabla19[CATEGORIA]))</f>
        <v>ESTATUTO SIMPLIFICADO</v>
      </c>
      <c r="I920" s="43">
        <v>11000</v>
      </c>
      <c r="J920" s="46">
        <v>0</v>
      </c>
      <c r="K920" s="43">
        <v>334.4</v>
      </c>
      <c r="L920" s="43">
        <v>315.7</v>
      </c>
      <c r="M920" s="43">
        <v>25.000000000000057</v>
      </c>
      <c r="N920" s="43">
        <v>10324.9</v>
      </c>
      <c r="O920" s="65" t="str">
        <f>LEFT(_xlfn.XLOOKUP(TJUL22[[#This Row],[CODIGO]],Tabla5[codigo],Tabla5[Genero]),1)</f>
        <v>M</v>
      </c>
      <c r="P920" s="15" t="str">
        <f>_xlfn.XLOOKUP(TJUL22[[#This Row],[nomdepto]],tdepto[DEPTO],tdepto[CODLUG])</f>
        <v>01.83.03.03</v>
      </c>
    </row>
    <row r="921" spans="1:16" hidden="1">
      <c r="A921" s="65" t="s">
        <v>3417</v>
      </c>
      <c r="B921" s="65" t="str">
        <f t="shared" si="14"/>
        <v>2.1.1.1.0107300049678</v>
      </c>
      <c r="C921" s="65" t="s">
        <v>3368</v>
      </c>
      <c r="D921" s="65" t="s">
        <v>2617</v>
      </c>
      <c r="E921" s="65" t="s">
        <v>671</v>
      </c>
      <c r="F921" s="65" t="s">
        <v>27</v>
      </c>
      <c r="G921" s="65" t="str">
        <f>_xlfn.XLOOKUP(TJUL22[[#This Row],[CODIGO]],Tabla5[codigo],Tabla5[Lugar Funciones])</f>
        <v>DIRECCION NACIONAL DE PATRIMONIO MONUMENTAL</v>
      </c>
      <c r="H921" s="65" t="str">
        <f>_xlfn.XLOOKUP(TJUL22[[#This Row],[CODIGO]],Tabla5[codigo],Tabla5[SEGÚN JULIO],_xlfn.XLOOKUP(TJUL22[[#This Row],[cargo]],Tabla19[CARGO],Tabla19[CATEGORIA]))</f>
        <v>ESTATUTO SIMPLIFICADO</v>
      </c>
      <c r="I921" s="43">
        <v>11000</v>
      </c>
      <c r="J921" s="44">
        <v>0</v>
      </c>
      <c r="K921" s="43">
        <v>334.4</v>
      </c>
      <c r="L921" s="43">
        <v>315.7</v>
      </c>
      <c r="M921" s="43">
        <v>3268.88</v>
      </c>
      <c r="N921" s="43">
        <v>7081.02</v>
      </c>
      <c r="O921" s="65" t="str">
        <f>LEFT(_xlfn.XLOOKUP(TJUL22[[#This Row],[CODIGO]],Tabla5[codigo],Tabla5[Genero]),1)</f>
        <v>M</v>
      </c>
      <c r="P921" s="15" t="str">
        <f>_xlfn.XLOOKUP(TJUL22[[#This Row],[nomdepto]],tdepto[DEPTO],tdepto[CODLUG])</f>
        <v>01.83.03.03</v>
      </c>
    </row>
    <row r="922" spans="1:16" hidden="1">
      <c r="A922" s="65" t="s">
        <v>3417</v>
      </c>
      <c r="B922" s="65" t="str">
        <f t="shared" si="14"/>
        <v>2.1.1.1.0100109159285</v>
      </c>
      <c r="C922" s="65" t="s">
        <v>3368</v>
      </c>
      <c r="D922" s="65" t="s">
        <v>1505</v>
      </c>
      <c r="E922" s="65" t="s">
        <v>673</v>
      </c>
      <c r="F922" s="65" t="s">
        <v>467</v>
      </c>
      <c r="G922" s="65" t="str">
        <f>_xlfn.XLOOKUP(TJUL22[[#This Row],[CODIGO]],Tabla5[codigo],Tabla5[Lugar Funciones])</f>
        <v>DIRECCION NACIONAL DE PATRIMONIO MONUMENTAL</v>
      </c>
      <c r="H922" s="65" t="str">
        <f>_xlfn.XLOOKUP(TJUL22[[#This Row],[CODIGO]],Tabla5[codigo],Tabla5[SEGÚN JULIO],_xlfn.XLOOKUP(TJUL22[[#This Row],[cargo]],Tabla19[CARGO],Tabla19[CATEGORIA]))</f>
        <v>CARRERA ADMINISTRATIVA</v>
      </c>
      <c r="I922" s="43">
        <v>11000</v>
      </c>
      <c r="J922" s="46">
        <v>0</v>
      </c>
      <c r="K922" s="43">
        <v>334.4</v>
      </c>
      <c r="L922" s="43">
        <v>315.7</v>
      </c>
      <c r="M922" s="43">
        <v>374.99999999999989</v>
      </c>
      <c r="N922" s="43">
        <v>9974.9</v>
      </c>
      <c r="O922" s="65" t="str">
        <f>LEFT(_xlfn.XLOOKUP(TJUL22[[#This Row],[CODIGO]],Tabla5[codigo],Tabla5[Genero]),1)</f>
        <v>M</v>
      </c>
      <c r="P922" s="15" t="str">
        <f>_xlfn.XLOOKUP(TJUL22[[#This Row],[nomdepto]],tdepto[DEPTO],tdepto[CODLUG])</f>
        <v>01.83.03.03</v>
      </c>
    </row>
    <row r="923" spans="1:16" hidden="1">
      <c r="A923" s="65" t="s">
        <v>3417</v>
      </c>
      <c r="B923" s="65" t="str">
        <f t="shared" si="14"/>
        <v>2.1.1.1.0100102581949</v>
      </c>
      <c r="C923" s="65" t="s">
        <v>3368</v>
      </c>
      <c r="D923" s="65" t="s">
        <v>2637</v>
      </c>
      <c r="E923" s="65" t="s">
        <v>674</v>
      </c>
      <c r="F923" s="65" t="s">
        <v>8</v>
      </c>
      <c r="G923" s="65" t="str">
        <f>_xlfn.XLOOKUP(TJUL22[[#This Row],[CODIGO]],Tabla5[codigo],Tabla5[Lugar Funciones])</f>
        <v>DIRECCION NACIONAL DE PATRIMONIO MONUMENTAL</v>
      </c>
      <c r="H923" s="65" t="str">
        <f>_xlfn.XLOOKUP(TJUL22[[#This Row],[CODIGO]],Tabla5[codigo],Tabla5[SEGÚN JULIO],_xlfn.XLOOKUP(TJUL22[[#This Row],[cargo]],Tabla19[CARGO],Tabla19[CATEGORIA]))</f>
        <v>ESTATUTO SIMPLIFICADO</v>
      </c>
      <c r="I923" s="43">
        <v>11000</v>
      </c>
      <c r="J923" s="46">
        <v>0</v>
      </c>
      <c r="K923" s="43">
        <v>334.4</v>
      </c>
      <c r="L923" s="43">
        <v>315.7</v>
      </c>
      <c r="M923" s="43">
        <v>4387.1200000000008</v>
      </c>
      <c r="N923" s="43">
        <v>5962.78</v>
      </c>
      <c r="O923" s="65" t="str">
        <f>LEFT(_xlfn.XLOOKUP(TJUL22[[#This Row],[CODIGO]],Tabla5[codigo],Tabla5[Genero]),1)</f>
        <v>F</v>
      </c>
      <c r="P923" s="15" t="str">
        <f>_xlfn.XLOOKUP(TJUL22[[#This Row],[nomdepto]],tdepto[DEPTO],tdepto[CODLUG])</f>
        <v>01.83.03.03</v>
      </c>
    </row>
    <row r="924" spans="1:16" hidden="1">
      <c r="A924" s="65" t="s">
        <v>3417</v>
      </c>
      <c r="B924" s="65" t="str">
        <f t="shared" si="14"/>
        <v>2.1.1.1.0100112764295</v>
      </c>
      <c r="C924" s="65" t="s">
        <v>3368</v>
      </c>
      <c r="D924" s="65" t="s">
        <v>2656</v>
      </c>
      <c r="E924" s="65" t="s">
        <v>681</v>
      </c>
      <c r="F924" s="65" t="s">
        <v>8</v>
      </c>
      <c r="G924" s="65" t="str">
        <f>_xlfn.XLOOKUP(TJUL22[[#This Row],[CODIGO]],Tabla5[codigo],Tabla5[Lugar Funciones])</f>
        <v>DIRECCION NACIONAL DE PATRIMONIO MONUMENTAL</v>
      </c>
      <c r="H924" s="65" t="str">
        <f>_xlfn.XLOOKUP(TJUL22[[#This Row],[CODIGO]],Tabla5[codigo],Tabla5[SEGÚN JULIO],_xlfn.XLOOKUP(TJUL22[[#This Row],[cargo]],Tabla19[CARGO],Tabla19[CATEGORIA]))</f>
        <v>ESTATUTO SIMPLIFICADO</v>
      </c>
      <c r="I924" s="43">
        <v>11000</v>
      </c>
      <c r="J924" s="44">
        <v>0</v>
      </c>
      <c r="K924" s="43">
        <v>334.4</v>
      </c>
      <c r="L924" s="43">
        <v>315.7</v>
      </c>
      <c r="M924" s="43">
        <v>7256.0700000000006</v>
      </c>
      <c r="N924" s="43">
        <v>3093.83</v>
      </c>
      <c r="O924" s="65" t="str">
        <f>LEFT(_xlfn.XLOOKUP(TJUL22[[#This Row],[CODIGO]],Tabla5[codigo],Tabla5[Genero]),1)</f>
        <v>F</v>
      </c>
      <c r="P924" s="15" t="str">
        <f>_xlfn.XLOOKUP(TJUL22[[#This Row],[nomdepto]],tdepto[DEPTO],tdepto[CODLUG])</f>
        <v>01.83.03.03</v>
      </c>
    </row>
    <row r="925" spans="1:16" hidden="1">
      <c r="A925" s="65" t="s">
        <v>3417</v>
      </c>
      <c r="B925" s="65" t="str">
        <f t="shared" si="14"/>
        <v>2.1.1.1.0100100021856</v>
      </c>
      <c r="C925" s="65" t="s">
        <v>3368</v>
      </c>
      <c r="D925" s="65" t="s">
        <v>1526</v>
      </c>
      <c r="E925" s="65" t="s">
        <v>682</v>
      </c>
      <c r="F925" s="65" t="s">
        <v>27</v>
      </c>
      <c r="G925" s="65" t="str">
        <f>_xlfn.XLOOKUP(TJUL22[[#This Row],[CODIGO]],Tabla5[codigo],Tabla5[Lugar Funciones])</f>
        <v>DIRECCION NACIONAL DE PATRIMONIO MONUMENTAL</v>
      </c>
      <c r="H925" s="65" t="str">
        <f>_xlfn.XLOOKUP(TJUL22[[#This Row],[CODIGO]],Tabla5[codigo],Tabla5[SEGÚN JULIO],_xlfn.XLOOKUP(TJUL22[[#This Row],[cargo]],Tabla19[CARGO],Tabla19[CATEGORIA]))</f>
        <v>CARRERA ADMINISTRATIVA</v>
      </c>
      <c r="I925" s="43">
        <v>11000</v>
      </c>
      <c r="J925" s="46">
        <v>0</v>
      </c>
      <c r="K925" s="43">
        <v>334.4</v>
      </c>
      <c r="L925" s="43">
        <v>315.7</v>
      </c>
      <c r="M925" s="43">
        <v>7883.33</v>
      </c>
      <c r="N925" s="43">
        <v>2466.5700000000002</v>
      </c>
      <c r="O925" s="65" t="str">
        <f>LEFT(_xlfn.XLOOKUP(TJUL22[[#This Row],[CODIGO]],Tabla5[codigo],Tabla5[Genero]),1)</f>
        <v>M</v>
      </c>
      <c r="P925" s="15" t="str">
        <f>_xlfn.XLOOKUP(TJUL22[[#This Row],[nomdepto]],tdepto[DEPTO],tdepto[CODLUG])</f>
        <v>01.83.03.03</v>
      </c>
    </row>
    <row r="926" spans="1:16" hidden="1">
      <c r="A926" s="65" t="s">
        <v>3417</v>
      </c>
      <c r="B926" s="65" t="str">
        <f t="shared" si="14"/>
        <v>2.1.1.1.0100200459329</v>
      </c>
      <c r="C926" s="65" t="s">
        <v>3368</v>
      </c>
      <c r="D926" s="65" t="s">
        <v>1533</v>
      </c>
      <c r="E926" s="65" t="s">
        <v>684</v>
      </c>
      <c r="F926" s="65" t="s">
        <v>27</v>
      </c>
      <c r="G926" s="65" t="str">
        <f>_xlfn.XLOOKUP(TJUL22[[#This Row],[CODIGO]],Tabla5[codigo],Tabla5[Lugar Funciones])</f>
        <v>DIRECCION NACIONAL DE PATRIMONIO MONUMENTAL</v>
      </c>
      <c r="H926" s="65" t="str">
        <f>_xlfn.XLOOKUP(TJUL22[[#This Row],[CODIGO]],Tabla5[codigo],Tabla5[SEGÚN JULIO],_xlfn.XLOOKUP(TJUL22[[#This Row],[cargo]],Tabla19[CARGO],Tabla19[CATEGORIA]))</f>
        <v>CARRERA ADMINISTRATIVA</v>
      </c>
      <c r="I926" s="43">
        <v>11000</v>
      </c>
      <c r="J926" s="46">
        <v>0</v>
      </c>
      <c r="K926" s="43">
        <v>334.4</v>
      </c>
      <c r="L926" s="43">
        <v>315.7</v>
      </c>
      <c r="M926" s="43">
        <v>374.99999999999989</v>
      </c>
      <c r="N926" s="43">
        <v>9974.9</v>
      </c>
      <c r="O926" s="65" t="str">
        <f>LEFT(_xlfn.XLOOKUP(TJUL22[[#This Row],[CODIGO]],Tabla5[codigo],Tabla5[Genero]),1)</f>
        <v>M</v>
      </c>
      <c r="P926" s="15" t="str">
        <f>_xlfn.XLOOKUP(TJUL22[[#This Row],[nomdepto]],tdepto[DEPTO],tdepto[CODLUG])</f>
        <v>01.83.03.03</v>
      </c>
    </row>
    <row r="927" spans="1:16" hidden="1">
      <c r="A927" s="65" t="s">
        <v>3417</v>
      </c>
      <c r="B927" s="65" t="str">
        <f t="shared" si="14"/>
        <v>2.1.1.1.0100104069885</v>
      </c>
      <c r="C927" s="65" t="s">
        <v>3368</v>
      </c>
      <c r="D927" s="65" t="s">
        <v>2681</v>
      </c>
      <c r="E927" s="65" t="s">
        <v>689</v>
      </c>
      <c r="F927" s="65" t="s">
        <v>453</v>
      </c>
      <c r="G927" s="65" t="str">
        <f>_xlfn.XLOOKUP(TJUL22[[#This Row],[CODIGO]],Tabla5[codigo],Tabla5[Lugar Funciones])</f>
        <v>DIRECCION NACIONAL DE PATRIMONIO MONUMENTAL</v>
      </c>
      <c r="H927" s="65" t="str">
        <f>_xlfn.XLOOKUP(TJUL22[[#This Row],[CODIGO]],Tabla5[codigo],Tabla5[SEGÚN JULIO],_xlfn.XLOOKUP(TJUL22[[#This Row],[cargo]],Tabla19[CARGO],Tabla19[CATEGORIA]))</f>
        <v>ESTATUTO SIMPLIFICADO</v>
      </c>
      <c r="I927" s="43">
        <v>11000</v>
      </c>
      <c r="J927" s="46">
        <v>0</v>
      </c>
      <c r="K927" s="43">
        <v>334.4</v>
      </c>
      <c r="L927" s="43">
        <v>315.7</v>
      </c>
      <c r="M927" s="43">
        <v>8125.5</v>
      </c>
      <c r="N927" s="43">
        <v>2224.4</v>
      </c>
      <c r="O927" s="65" t="str">
        <f>LEFT(_xlfn.XLOOKUP(TJUL22[[#This Row],[CODIGO]],Tabla5[codigo],Tabla5[Genero]),1)</f>
        <v>M</v>
      </c>
      <c r="P927" s="15" t="str">
        <f>_xlfn.XLOOKUP(TJUL22[[#This Row],[nomdepto]],tdepto[DEPTO],tdepto[CODLUG])</f>
        <v>01.83.03.03</v>
      </c>
    </row>
    <row r="928" spans="1:16" hidden="1">
      <c r="A928" s="65" t="s">
        <v>3417</v>
      </c>
      <c r="B928" s="65" t="str">
        <f t="shared" si="14"/>
        <v>2.1.1.1.0103102856477</v>
      </c>
      <c r="C928" s="65" t="s">
        <v>3368</v>
      </c>
      <c r="D928" s="65" t="s">
        <v>2744</v>
      </c>
      <c r="E928" s="65" t="s">
        <v>699</v>
      </c>
      <c r="F928" s="65" t="s">
        <v>8</v>
      </c>
      <c r="G928" s="65" t="str">
        <f>_xlfn.XLOOKUP(TJUL22[[#This Row],[CODIGO]],Tabla5[codigo],Tabla5[Lugar Funciones])</f>
        <v>DIRECCION NACIONAL DE PATRIMONIO MONUMENTAL</v>
      </c>
      <c r="H928" s="65" t="str">
        <f>_xlfn.XLOOKUP(TJUL22[[#This Row],[CODIGO]],Tabla5[codigo],Tabla5[SEGÚN JULIO],_xlfn.XLOOKUP(TJUL22[[#This Row],[cargo]],Tabla19[CARGO],Tabla19[CATEGORIA]))</f>
        <v>ESTATUTO SIMPLIFICADO</v>
      </c>
      <c r="I928" s="43">
        <v>11000</v>
      </c>
      <c r="J928" s="46">
        <v>0</v>
      </c>
      <c r="K928" s="43">
        <v>334.4</v>
      </c>
      <c r="L928" s="43">
        <v>315.7</v>
      </c>
      <c r="M928" s="43">
        <v>325.00000000000011</v>
      </c>
      <c r="N928" s="43">
        <v>10024.9</v>
      </c>
      <c r="O928" s="65" t="str">
        <f>LEFT(_xlfn.XLOOKUP(TJUL22[[#This Row],[CODIGO]],Tabla5[codigo],Tabla5[Genero]),1)</f>
        <v>F</v>
      </c>
      <c r="P928" s="15" t="str">
        <f>_xlfn.XLOOKUP(TJUL22[[#This Row],[nomdepto]],tdepto[DEPTO],tdepto[CODLUG])</f>
        <v>01.83.03.03</v>
      </c>
    </row>
    <row r="929" spans="1:16" hidden="1">
      <c r="A929" s="65" t="s">
        <v>3417</v>
      </c>
      <c r="B929" s="65" t="str">
        <f t="shared" si="14"/>
        <v>2.1.1.1.0104702063126</v>
      </c>
      <c r="C929" s="65" t="s">
        <v>3368</v>
      </c>
      <c r="D929" s="65" t="s">
        <v>2746</v>
      </c>
      <c r="E929" s="65" t="s">
        <v>700</v>
      </c>
      <c r="F929" s="65" t="s">
        <v>8</v>
      </c>
      <c r="G929" s="65" t="str">
        <f>_xlfn.XLOOKUP(TJUL22[[#This Row],[CODIGO]],Tabla5[codigo],Tabla5[Lugar Funciones])</f>
        <v>DIRECCION NACIONAL DE PATRIMONIO MONUMENTAL</v>
      </c>
      <c r="H929" s="65" t="str">
        <f>_xlfn.XLOOKUP(TJUL22[[#This Row],[CODIGO]],Tabla5[codigo],Tabla5[SEGÚN JULIO],_xlfn.XLOOKUP(TJUL22[[#This Row],[cargo]],Tabla19[CARGO],Tabla19[CATEGORIA]))</f>
        <v>ESTATUTO SIMPLIFICADO</v>
      </c>
      <c r="I929" s="43">
        <v>11000</v>
      </c>
      <c r="J929" s="46">
        <v>0</v>
      </c>
      <c r="K929" s="43">
        <v>334.4</v>
      </c>
      <c r="L929" s="43">
        <v>315.7</v>
      </c>
      <c r="M929" s="43">
        <v>25.000000000000057</v>
      </c>
      <c r="N929" s="43">
        <v>10324.9</v>
      </c>
      <c r="O929" s="65" t="str">
        <f>LEFT(_xlfn.XLOOKUP(TJUL22[[#This Row],[CODIGO]],Tabla5[codigo],Tabla5[Genero]),1)</f>
        <v>M</v>
      </c>
      <c r="P929" s="15" t="str">
        <f>_xlfn.XLOOKUP(TJUL22[[#This Row],[nomdepto]],tdepto[DEPTO],tdepto[CODLUG])</f>
        <v>01.83.03.03</v>
      </c>
    </row>
    <row r="930" spans="1:16" hidden="1">
      <c r="A930" s="65" t="s">
        <v>3417</v>
      </c>
      <c r="B930" s="65" t="str">
        <f t="shared" si="14"/>
        <v>2.1.1.1.0100100123462</v>
      </c>
      <c r="C930" s="65" t="s">
        <v>3368</v>
      </c>
      <c r="D930" s="65" t="s">
        <v>1497</v>
      </c>
      <c r="E930" s="65" t="s">
        <v>664</v>
      </c>
      <c r="F930" s="65" t="s">
        <v>27</v>
      </c>
      <c r="G930" s="65" t="str">
        <f>_xlfn.XLOOKUP(TJUL22[[#This Row],[CODIGO]],Tabla5[codigo],Tabla5[Lugar Funciones])</f>
        <v>DIRECCION NACIONAL DE PATRIMONIO MONUMENTAL</v>
      </c>
      <c r="H930" s="65" t="str">
        <f>_xlfn.XLOOKUP(TJUL22[[#This Row],[CODIGO]],Tabla5[codigo],Tabla5[SEGÚN JULIO],_xlfn.XLOOKUP(TJUL22[[#This Row],[cargo]],Tabla19[CARGO],Tabla19[CATEGORIA]))</f>
        <v>CARRERA ADMINISTRATIVA</v>
      </c>
      <c r="I930" s="43">
        <v>10000</v>
      </c>
      <c r="J930" s="44">
        <v>0</v>
      </c>
      <c r="K930" s="43">
        <v>304</v>
      </c>
      <c r="L930" s="43">
        <v>287</v>
      </c>
      <c r="M930" s="43">
        <v>375</v>
      </c>
      <c r="N930" s="43">
        <v>9034</v>
      </c>
      <c r="O930" s="65" t="str">
        <f>LEFT(_xlfn.XLOOKUP(TJUL22[[#This Row],[CODIGO]],Tabla5[codigo],Tabla5[Genero]),1)</f>
        <v>M</v>
      </c>
      <c r="P930" s="15" t="str">
        <f>_xlfn.XLOOKUP(TJUL22[[#This Row],[nomdepto]],tdepto[DEPTO],tdepto[CODLUG])</f>
        <v>01.83.03.03</v>
      </c>
    </row>
    <row r="931" spans="1:16">
      <c r="A931" s="65" t="s">
        <v>3451</v>
      </c>
      <c r="B931" s="65" t="str">
        <f t="shared" si="14"/>
        <v>2.1.1.2.0803701108437</v>
      </c>
      <c r="C931" s="65" t="s">
        <v>3367</v>
      </c>
      <c r="D931" s="65" t="s">
        <v>3122</v>
      </c>
      <c r="E931" s="65" t="s">
        <v>1189</v>
      </c>
      <c r="F931" s="65" t="s">
        <v>136</v>
      </c>
      <c r="G931" s="65" t="str">
        <f>_xlfn.XLOOKUP(TJUL22[[#This Row],[CODIGO]],Tabla5[codigo],Tabla5[Lugar Funciones])</f>
        <v>DEPARTAMENTO REGIONAL DE MONUMENTOS</v>
      </c>
      <c r="H931" s="65" t="str">
        <f>_xlfn.XLOOKUP(TJUL22[[#This Row],[CODIGO]],Tabla5[codigo],Tabla5[SEGÚN JULIO],_xlfn.XLOOKUP(TJUL22[[#This Row],[cargo]],Tabla19[CARGO],Tabla19[CATEGORIA]))</f>
        <v>EMPLEADOS TEMPORALES</v>
      </c>
      <c r="I931" s="43">
        <v>115000</v>
      </c>
      <c r="J931" s="45">
        <v>15633.74</v>
      </c>
      <c r="K931" s="43">
        <v>3496</v>
      </c>
      <c r="L931" s="43">
        <v>3300.5</v>
      </c>
      <c r="M931" s="43">
        <v>25.000000000001819</v>
      </c>
      <c r="N931" s="43">
        <v>92544.76</v>
      </c>
      <c r="O931" s="65" t="str">
        <f>LEFT(_xlfn.XLOOKUP(TJUL22[[#This Row],[CODIGO]],Tabla5[codigo],Tabla5[Genero]),1)</f>
        <v>F</v>
      </c>
      <c r="P931" s="15" t="str">
        <f>_xlfn.XLOOKUP(TJUL22[[#This Row],[nomdepto]],tdepto[DEPTO],tdepto[CODLUG])</f>
        <v>01.83.03.03.00.01</v>
      </c>
    </row>
    <row r="932" spans="1:16" hidden="1">
      <c r="A932" s="65" t="s">
        <v>3417</v>
      </c>
      <c r="B932" s="65" t="str">
        <f t="shared" si="14"/>
        <v>2.1.1.1.0100100029131</v>
      </c>
      <c r="C932" s="65" t="s">
        <v>3368</v>
      </c>
      <c r="D932" s="65" t="s">
        <v>2515</v>
      </c>
      <c r="E932" s="65" t="s">
        <v>1138</v>
      </c>
      <c r="F932" s="65" t="s">
        <v>404</v>
      </c>
      <c r="G932" s="65" t="str">
        <f>_xlfn.XLOOKUP(TJUL22[[#This Row],[CODIGO]],Tabla5[codigo],Tabla5[Lugar Funciones])</f>
        <v>DIRECCION GENERAL DE MUSEOS</v>
      </c>
      <c r="H932" s="65" t="str">
        <f>_xlfn.XLOOKUP(TJUL22[[#This Row],[CODIGO]],Tabla5[codigo],Tabla5[SEGÚN JULIO],_xlfn.XLOOKUP(TJUL22[[#This Row],[cargo]],Tabla19[CARGO],Tabla19[CATEGORIA]))</f>
        <v>DE LIBRE NOMBRAMIENTO Y REMOCION</v>
      </c>
      <c r="I932" s="43">
        <v>150000</v>
      </c>
      <c r="J932" s="45">
        <v>23866.62</v>
      </c>
      <c r="K932" s="43">
        <v>4560</v>
      </c>
      <c r="L932" s="43">
        <v>4305</v>
      </c>
      <c r="M932" s="43">
        <v>1425.0000000000036</v>
      </c>
      <c r="N932" s="43">
        <v>115843.38</v>
      </c>
      <c r="O932" s="65" t="str">
        <f>LEFT(_xlfn.XLOOKUP(TJUL22[[#This Row],[CODIGO]],Tabla5[codigo],Tabla5[Genero]),1)</f>
        <v>M</v>
      </c>
      <c r="P932" s="15" t="str">
        <f>_xlfn.XLOOKUP(TJUL22[[#This Row],[nomdepto]],tdepto[DEPTO],tdepto[CODLUG])</f>
        <v>01.83.03.04</v>
      </c>
    </row>
    <row r="933" spans="1:16" hidden="1">
      <c r="A933" s="65" t="s">
        <v>3417</v>
      </c>
      <c r="B933" s="65" t="str">
        <f t="shared" si="14"/>
        <v>2.1.1.1.0100100518414</v>
      </c>
      <c r="C933" s="65" t="s">
        <v>3368</v>
      </c>
      <c r="D933" s="65" t="s">
        <v>2557</v>
      </c>
      <c r="E933" s="65" t="s">
        <v>3434</v>
      </c>
      <c r="F933" s="65" t="s">
        <v>61</v>
      </c>
      <c r="G933" s="65" t="str">
        <f>_xlfn.XLOOKUP(TJUL22[[#This Row],[CODIGO]],Tabla5[codigo],Tabla5[Lugar Funciones])</f>
        <v>DIRECCION GENERAL DE MUSEOS</v>
      </c>
      <c r="H933" s="65" t="str">
        <f>_xlfn.XLOOKUP(TJUL22[[#This Row],[CODIGO]],Tabla5[codigo],Tabla5[SEGÚN JULIO],_xlfn.XLOOKUP(TJUL22[[#This Row],[cargo]],Tabla19[CARGO],Tabla19[CATEGORIA]))</f>
        <v>FIJO</v>
      </c>
      <c r="I933" s="43">
        <v>150000</v>
      </c>
      <c r="J933" s="45">
        <v>23866.62</v>
      </c>
      <c r="K933" s="43">
        <v>4560</v>
      </c>
      <c r="L933" s="43">
        <v>4305</v>
      </c>
      <c r="M933" s="43">
        <v>25</v>
      </c>
      <c r="N933" s="43">
        <v>117243.38</v>
      </c>
      <c r="O933" s="65" t="str">
        <f>LEFT(_xlfn.XLOOKUP(TJUL22[[#This Row],[CODIGO]],Tabla5[codigo],Tabla5[Genero]),1)</f>
        <v>M</v>
      </c>
      <c r="P933" s="15" t="str">
        <f>_xlfn.XLOOKUP(TJUL22[[#This Row],[nomdepto]],tdepto[DEPTO],tdepto[CODLUG])</f>
        <v>01.83.03.04</v>
      </c>
    </row>
    <row r="934" spans="1:16" hidden="1">
      <c r="A934" s="65" t="s">
        <v>3417</v>
      </c>
      <c r="B934" s="65" t="str">
        <f t="shared" si="14"/>
        <v>2.1.1.1.0100114012818</v>
      </c>
      <c r="C934" s="65" t="s">
        <v>3368</v>
      </c>
      <c r="D934" s="65" t="s">
        <v>2646</v>
      </c>
      <c r="E934" s="65" t="s">
        <v>1321</v>
      </c>
      <c r="F934" s="65" t="s">
        <v>404</v>
      </c>
      <c r="G934" s="65" t="str">
        <f>_xlfn.XLOOKUP(TJUL22[[#This Row],[CODIGO]],Tabla5[codigo],Tabla5[Lugar Funciones])</f>
        <v>DIRECCION GENERAL DE MUSEOS</v>
      </c>
      <c r="H934" s="65" t="str">
        <f>_xlfn.XLOOKUP(TJUL22[[#This Row],[CODIGO]],Tabla5[codigo],Tabla5[SEGÚN JULIO],_xlfn.XLOOKUP(TJUL22[[#This Row],[cargo]],Tabla19[CARGO],Tabla19[CATEGORIA]))</f>
        <v>DE LIBRE NOMBRAMIENTO Y REMOCION</v>
      </c>
      <c r="I934" s="43">
        <v>150000</v>
      </c>
      <c r="J934" s="45">
        <v>23866.62</v>
      </c>
      <c r="K934" s="43">
        <v>4560</v>
      </c>
      <c r="L934" s="43">
        <v>4305</v>
      </c>
      <c r="M934" s="43">
        <v>425.00000000000364</v>
      </c>
      <c r="N934" s="43">
        <v>116843.38</v>
      </c>
      <c r="O934" s="65" t="str">
        <f>LEFT(_xlfn.XLOOKUP(TJUL22[[#This Row],[CODIGO]],Tabla5[codigo],Tabla5[Genero]),1)</f>
        <v>M</v>
      </c>
      <c r="P934" s="15" t="str">
        <f>_xlfn.XLOOKUP(TJUL22[[#This Row],[nomdepto]],tdepto[DEPTO],tdepto[CODLUG])</f>
        <v>01.83.03.04</v>
      </c>
    </row>
    <row r="935" spans="1:16" hidden="1">
      <c r="A935" s="65" t="s">
        <v>3417</v>
      </c>
      <c r="B935" s="65" t="str">
        <f t="shared" si="14"/>
        <v>2.1.1.1.0105400662630</v>
      </c>
      <c r="C935" s="65" t="s">
        <v>3368</v>
      </c>
      <c r="D935" s="65" t="s">
        <v>2691</v>
      </c>
      <c r="E935" s="65" t="s">
        <v>3440</v>
      </c>
      <c r="F935" s="65" t="s">
        <v>61</v>
      </c>
      <c r="G935" s="65" t="str">
        <f>_xlfn.XLOOKUP(TJUL22[[#This Row],[CODIGO]],Tabla5[codigo],Tabla5[Lugar Funciones])</f>
        <v>DIRECCION GENERAL DE MUSEOS</v>
      </c>
      <c r="H935" s="65" t="str">
        <f>_xlfn.XLOOKUP(TJUL22[[#This Row],[CODIGO]],Tabla5[codigo],Tabla5[SEGÚN JULIO],_xlfn.XLOOKUP(TJUL22[[#This Row],[cargo]],Tabla19[CARGO],Tabla19[CATEGORIA]))</f>
        <v>FIJO</v>
      </c>
      <c r="I935" s="43">
        <v>150000</v>
      </c>
      <c r="J935" s="45">
        <v>23866.62</v>
      </c>
      <c r="K935" s="43">
        <v>4560</v>
      </c>
      <c r="L935" s="43">
        <v>4305</v>
      </c>
      <c r="M935" s="43">
        <v>25</v>
      </c>
      <c r="N935" s="43">
        <v>117243.38</v>
      </c>
      <c r="O935" s="65" t="str">
        <f>LEFT(_xlfn.XLOOKUP(TJUL22[[#This Row],[CODIGO]],Tabla5[codigo],Tabla5[Genero]),1)</f>
        <v>F</v>
      </c>
      <c r="P935" s="15" t="str">
        <f>_xlfn.XLOOKUP(TJUL22[[#This Row],[nomdepto]],tdepto[DEPTO],tdepto[CODLUG])</f>
        <v>01.83.03.04</v>
      </c>
    </row>
    <row r="936" spans="1:16" hidden="1">
      <c r="A936" s="65" t="s">
        <v>3417</v>
      </c>
      <c r="B936" s="65" t="str">
        <f t="shared" si="14"/>
        <v>2.1.1.1.0100100967306</v>
      </c>
      <c r="C936" s="65" t="s">
        <v>3368</v>
      </c>
      <c r="D936" s="65" t="s">
        <v>1514</v>
      </c>
      <c r="E936" s="65" t="s">
        <v>913</v>
      </c>
      <c r="F936" s="65" t="s">
        <v>539</v>
      </c>
      <c r="G936" s="65" t="str">
        <f>_xlfn.XLOOKUP(TJUL22[[#This Row],[CODIGO]],Tabla5[codigo],Tabla5[Lugar Funciones])</f>
        <v>DIRECCION GENERAL DE MUSEOS</v>
      </c>
      <c r="H936" s="65" t="str">
        <f>_xlfn.XLOOKUP(TJUL22[[#This Row],[CODIGO]],Tabla5[codigo],Tabla5[SEGÚN JULIO],_xlfn.XLOOKUP(TJUL22[[#This Row],[cargo]],Tabla19[CARGO],Tabla19[CATEGORIA]))</f>
        <v>CARRERA ADMINISTRATIVA</v>
      </c>
      <c r="I936" s="43">
        <v>145000</v>
      </c>
      <c r="J936" s="45">
        <v>22690.49</v>
      </c>
      <c r="K936" s="43">
        <v>4408</v>
      </c>
      <c r="L936" s="43">
        <v>4161.5</v>
      </c>
      <c r="M936" s="43">
        <v>25</v>
      </c>
      <c r="N936" s="43">
        <v>113715.01</v>
      </c>
      <c r="O936" s="65" t="str">
        <f>LEFT(_xlfn.XLOOKUP(TJUL22[[#This Row],[CODIGO]],Tabla5[codigo],Tabla5[Genero]),1)</f>
        <v>F</v>
      </c>
      <c r="P936" s="15" t="str">
        <f>_xlfn.XLOOKUP(TJUL22[[#This Row],[nomdepto]],tdepto[DEPTO],tdepto[CODLUG])</f>
        <v>01.83.03.04</v>
      </c>
    </row>
    <row r="937" spans="1:16" hidden="1">
      <c r="A937" s="65" t="s">
        <v>3417</v>
      </c>
      <c r="B937" s="65" t="str">
        <f t="shared" si="14"/>
        <v>2.1.1.1.0100107906976</v>
      </c>
      <c r="C937" s="65" t="s">
        <v>3368</v>
      </c>
      <c r="D937" s="65" t="s">
        <v>2603</v>
      </c>
      <c r="E937" s="65" t="s">
        <v>3436</v>
      </c>
      <c r="F937" s="65" t="s">
        <v>61</v>
      </c>
      <c r="G937" s="65" t="str">
        <f>_xlfn.XLOOKUP(TJUL22[[#This Row],[CODIGO]],Tabla5[codigo],Tabla5[Lugar Funciones])</f>
        <v>DIRECCION GENERAL DE MUSEOS</v>
      </c>
      <c r="H937" s="65" t="str">
        <f>_xlfn.XLOOKUP(TJUL22[[#This Row],[CODIGO]],Tabla5[codigo],Tabla5[SEGÚN JULIO],_xlfn.XLOOKUP(TJUL22[[#This Row],[cargo]],Tabla19[CARGO],Tabla19[CATEGORIA]))</f>
        <v>FIJO</v>
      </c>
      <c r="I937" s="43">
        <v>130000</v>
      </c>
      <c r="J937" s="45">
        <v>19162.12</v>
      </c>
      <c r="K937" s="43">
        <v>3952</v>
      </c>
      <c r="L937" s="43">
        <v>3731</v>
      </c>
      <c r="M937" s="43">
        <v>25</v>
      </c>
      <c r="N937" s="43">
        <v>103129.88</v>
      </c>
      <c r="O937" s="65" t="str">
        <f>LEFT(_xlfn.XLOOKUP(TJUL22[[#This Row],[CODIGO]],Tabla5[codigo],Tabla5[Genero]),1)</f>
        <v>M</v>
      </c>
      <c r="P937" s="15" t="str">
        <f>_xlfn.XLOOKUP(TJUL22[[#This Row],[nomdepto]],tdepto[DEPTO],tdepto[CODLUG])</f>
        <v>01.83.03.04</v>
      </c>
    </row>
    <row r="938" spans="1:16">
      <c r="A938" s="65" t="s">
        <v>3451</v>
      </c>
      <c r="B938" s="65" t="str">
        <f t="shared" si="14"/>
        <v>2.1.1.2.0800100560812</v>
      </c>
      <c r="C938" s="65" t="s">
        <v>3367</v>
      </c>
      <c r="D938" s="65" t="s">
        <v>2980</v>
      </c>
      <c r="E938" s="65" t="s">
        <v>1804</v>
      </c>
      <c r="F938" s="65" t="s">
        <v>61</v>
      </c>
      <c r="G938" s="65" t="str">
        <f>_xlfn.XLOOKUP(TJUL22[[#This Row],[CODIGO]],Tabla5[codigo],Tabla5[Lugar Funciones])</f>
        <v>DIRECCION GENERAL DE MUSEOS</v>
      </c>
      <c r="H938" s="65" t="str">
        <f>_xlfn.XLOOKUP(TJUL22[[#This Row],[CODIGO]],Tabla5[codigo],Tabla5[SEGÚN JULIO],_xlfn.XLOOKUP(TJUL22[[#This Row],[cargo]],Tabla19[CARGO],Tabla19[CATEGORIA]))</f>
        <v>EMPLEADOS TEMPORALES</v>
      </c>
      <c r="I938" s="43">
        <v>125000</v>
      </c>
      <c r="J938" s="45">
        <v>17985.990000000002</v>
      </c>
      <c r="K938" s="43">
        <v>3800</v>
      </c>
      <c r="L938" s="43">
        <v>3587.5</v>
      </c>
      <c r="M938" s="43">
        <v>25</v>
      </c>
      <c r="N938" s="43">
        <v>99601.51</v>
      </c>
      <c r="O938" s="65" t="str">
        <f>LEFT(_xlfn.XLOOKUP(TJUL22[[#This Row],[CODIGO]],Tabla5[codigo],Tabla5[Genero]),1)</f>
        <v>F</v>
      </c>
      <c r="P938" s="15" t="str">
        <f>_xlfn.XLOOKUP(TJUL22[[#This Row],[nomdepto]],tdepto[DEPTO],tdepto[CODLUG])</f>
        <v>01.83.03.04</v>
      </c>
    </row>
    <row r="939" spans="1:16" hidden="1">
      <c r="A939" s="65" t="s">
        <v>3417</v>
      </c>
      <c r="B939" s="65" t="str">
        <f t="shared" si="14"/>
        <v>2.1.1.1.0100114340565</v>
      </c>
      <c r="C939" s="65" t="s">
        <v>3368</v>
      </c>
      <c r="D939" s="65" t="s">
        <v>2624</v>
      </c>
      <c r="E939" s="65" t="s">
        <v>498</v>
      </c>
      <c r="F939" s="65" t="s">
        <v>61</v>
      </c>
      <c r="G939" s="65" t="str">
        <f>_xlfn.XLOOKUP(TJUL22[[#This Row],[CODIGO]],Tabla5[codigo],Tabla5[Lugar Funciones])</f>
        <v>DIRECCION GENERAL DE MUSEOS</v>
      </c>
      <c r="H939" s="65" t="str">
        <f>_xlfn.XLOOKUP(TJUL22[[#This Row],[CODIGO]],Tabla5[codigo],Tabla5[SEGÚN JULIO],_xlfn.XLOOKUP(TJUL22[[#This Row],[cargo]],Tabla19[CARGO],Tabla19[CATEGORIA]))</f>
        <v>FIJO</v>
      </c>
      <c r="I939" s="43">
        <v>115000</v>
      </c>
      <c r="J939" s="43">
        <v>15633.74</v>
      </c>
      <c r="K939" s="43">
        <v>3496</v>
      </c>
      <c r="L939" s="43">
        <v>3300.5</v>
      </c>
      <c r="M939" s="43">
        <v>25.000000000001819</v>
      </c>
      <c r="N939" s="43">
        <v>92544.76</v>
      </c>
      <c r="O939" s="65" t="str">
        <f>LEFT(_xlfn.XLOOKUP(TJUL22[[#This Row],[CODIGO]],Tabla5[codigo],Tabla5[Genero]),1)</f>
        <v>M</v>
      </c>
      <c r="P939" s="15" t="str">
        <f>_xlfn.XLOOKUP(TJUL22[[#This Row],[nomdepto]],tdepto[DEPTO],tdepto[CODLUG])</f>
        <v>01.83.03.04</v>
      </c>
    </row>
    <row r="940" spans="1:16" hidden="1">
      <c r="A940" s="65" t="s">
        <v>3417</v>
      </c>
      <c r="B940" s="65" t="str">
        <f t="shared" si="14"/>
        <v>2.1.1.1.0100101727402</v>
      </c>
      <c r="C940" s="65" t="s">
        <v>3368</v>
      </c>
      <c r="D940" s="65" t="s">
        <v>2665</v>
      </c>
      <c r="E940" s="65" t="s">
        <v>1140</v>
      </c>
      <c r="F940" s="65" t="s">
        <v>61</v>
      </c>
      <c r="G940" s="65" t="str">
        <f>_xlfn.XLOOKUP(TJUL22[[#This Row],[CODIGO]],Tabla5[codigo],Tabla5[Lugar Funciones])</f>
        <v>DIRECCION GENERAL DE MUSEOS</v>
      </c>
      <c r="H940" s="65" t="str">
        <f>_xlfn.XLOOKUP(TJUL22[[#This Row],[CODIGO]],Tabla5[codigo],Tabla5[SEGÚN JULIO],_xlfn.XLOOKUP(TJUL22[[#This Row],[cargo]],Tabla19[CARGO],Tabla19[CATEGORIA]))</f>
        <v>FIJO</v>
      </c>
      <c r="I940" s="43">
        <v>115000</v>
      </c>
      <c r="J940" s="45">
        <v>15633.74</v>
      </c>
      <c r="K940" s="43">
        <v>3496</v>
      </c>
      <c r="L940" s="43">
        <v>3300.5</v>
      </c>
      <c r="M940" s="43">
        <v>425.00000000000182</v>
      </c>
      <c r="N940" s="43">
        <v>92144.76</v>
      </c>
      <c r="O940" s="65" t="str">
        <f>LEFT(_xlfn.XLOOKUP(TJUL22[[#This Row],[CODIGO]],Tabla5[codigo],Tabla5[Genero]),1)</f>
        <v>F</v>
      </c>
      <c r="P940" s="15" t="str">
        <f>_xlfn.XLOOKUP(TJUL22[[#This Row],[nomdepto]],tdepto[DEPTO],tdepto[CODLUG])</f>
        <v>01.83.03.04</v>
      </c>
    </row>
    <row r="941" spans="1:16">
      <c r="A941" s="65" t="s">
        <v>3451</v>
      </c>
      <c r="B941" s="65" t="str">
        <f t="shared" si="14"/>
        <v>2.1.1.2.0800100876093</v>
      </c>
      <c r="C941" s="65" t="s">
        <v>3367</v>
      </c>
      <c r="D941" s="65" t="s">
        <v>3120</v>
      </c>
      <c r="E941" s="65" t="s">
        <v>1805</v>
      </c>
      <c r="F941" s="65" t="s">
        <v>61</v>
      </c>
      <c r="G941" s="65" t="str">
        <f>_xlfn.XLOOKUP(TJUL22[[#This Row],[CODIGO]],Tabla5[codigo],Tabla5[Lugar Funciones])</f>
        <v>DIRECCION GENERAL DE MUSEOS</v>
      </c>
      <c r="H941" s="65" t="str">
        <f>_xlfn.XLOOKUP(TJUL22[[#This Row],[CODIGO]],Tabla5[codigo],Tabla5[SEGÚN JULIO],_xlfn.XLOOKUP(TJUL22[[#This Row],[cargo]],Tabla19[CARGO],Tabla19[CATEGORIA]))</f>
        <v>EMPLEADOS TEMPORALES</v>
      </c>
      <c r="I941" s="43">
        <v>115000</v>
      </c>
      <c r="J941" s="45">
        <v>15633.74</v>
      </c>
      <c r="K941" s="43">
        <v>3496</v>
      </c>
      <c r="L941" s="43">
        <v>3300.5</v>
      </c>
      <c r="M941" s="43">
        <v>25.000000000001819</v>
      </c>
      <c r="N941" s="43">
        <v>92544.76</v>
      </c>
      <c r="O941" s="65" t="str">
        <f>LEFT(_xlfn.XLOOKUP(TJUL22[[#This Row],[CODIGO]],Tabla5[codigo],Tabla5[Genero]),1)</f>
        <v>M</v>
      </c>
      <c r="P941" s="15" t="str">
        <f>_xlfn.XLOOKUP(TJUL22[[#This Row],[nomdepto]],tdepto[DEPTO],tdepto[CODLUG])</f>
        <v>01.83.03.04</v>
      </c>
    </row>
    <row r="942" spans="1:16">
      <c r="A942" s="65" t="s">
        <v>3451</v>
      </c>
      <c r="B942" s="65" t="str">
        <f t="shared" si="14"/>
        <v>2.1.1.2.0822300774043</v>
      </c>
      <c r="C942" s="65" t="s">
        <v>3367</v>
      </c>
      <c r="D942" s="65" t="s">
        <v>3018</v>
      </c>
      <c r="E942" s="65" t="s">
        <v>1644</v>
      </c>
      <c r="F942" s="65" t="s">
        <v>61</v>
      </c>
      <c r="G942" s="65" t="str">
        <f>_xlfn.XLOOKUP(TJUL22[[#This Row],[CODIGO]],Tabla5[codigo],Tabla5[Lugar Funciones])</f>
        <v>DIRECCION GENERAL DE MUSEOS</v>
      </c>
      <c r="H942" s="65" t="str">
        <f>_xlfn.XLOOKUP(TJUL22[[#This Row],[CODIGO]],Tabla5[codigo],Tabla5[SEGÚN JULIO],_xlfn.XLOOKUP(TJUL22[[#This Row],[cargo]],Tabla19[CARGO],Tabla19[CATEGORIA]))</f>
        <v>EMPLEADOS TEMPORALES</v>
      </c>
      <c r="I942" s="43">
        <v>110000</v>
      </c>
      <c r="J942" s="43">
        <v>14457.62</v>
      </c>
      <c r="K942" s="43">
        <v>3344</v>
      </c>
      <c r="L942" s="43">
        <v>3157</v>
      </c>
      <c r="M942" s="43">
        <v>24.999999999998181</v>
      </c>
      <c r="N942" s="43">
        <v>89016.38</v>
      </c>
      <c r="O942" s="65" t="str">
        <f>LEFT(_xlfn.XLOOKUP(TJUL22[[#This Row],[CODIGO]],Tabla5[codigo],Tabla5[Genero]),1)</f>
        <v>M</v>
      </c>
      <c r="P942" s="15" t="str">
        <f>_xlfn.XLOOKUP(TJUL22[[#This Row],[nomdepto]],tdepto[DEPTO],tdepto[CODLUG])</f>
        <v>01.83.03.04</v>
      </c>
    </row>
    <row r="943" spans="1:16" hidden="1">
      <c r="A943" s="65" t="s">
        <v>3417</v>
      </c>
      <c r="B943" s="65" t="str">
        <f t="shared" si="14"/>
        <v>2.1.1.1.0100100609759</v>
      </c>
      <c r="C943" s="65" t="s">
        <v>3368</v>
      </c>
      <c r="D943" s="65" t="s">
        <v>2523</v>
      </c>
      <c r="E943" s="65" t="s">
        <v>403</v>
      </c>
      <c r="F943" s="65" t="s">
        <v>808</v>
      </c>
      <c r="G943" s="65" t="str">
        <f>_xlfn.XLOOKUP(TJUL22[[#This Row],[CODIGO]],Tabla5[codigo],Tabla5[Lugar Funciones])</f>
        <v>DIRECCION GENERAL DE MUSEOS</v>
      </c>
      <c r="H943" s="65" t="str">
        <f>_xlfn.XLOOKUP(TJUL22[[#This Row],[CODIGO]],Tabla5[codigo],Tabla5[SEGÚN JULIO],_xlfn.XLOOKUP(TJUL22[[#This Row],[cargo]],Tabla19[CARGO],Tabla19[CATEGORIA]))</f>
        <v>DE LIBRE NOMBRAMIENTO Y REMOCION</v>
      </c>
      <c r="I943" s="43">
        <v>100000</v>
      </c>
      <c r="J943" s="45">
        <v>12105.37</v>
      </c>
      <c r="K943" s="43">
        <v>3040</v>
      </c>
      <c r="L943" s="43">
        <v>2870</v>
      </c>
      <c r="M943" s="43">
        <v>24.999999999998181</v>
      </c>
      <c r="N943" s="43">
        <v>81959.63</v>
      </c>
      <c r="O943" s="65" t="str">
        <f>LEFT(_xlfn.XLOOKUP(TJUL22[[#This Row],[CODIGO]],Tabla5[codigo],Tabla5[Genero]),1)</f>
        <v>M</v>
      </c>
      <c r="P943" s="15" t="str">
        <f>_xlfn.XLOOKUP(TJUL22[[#This Row],[nomdepto]],tdepto[DEPTO],tdepto[CODLUG])</f>
        <v>01.83.03.04</v>
      </c>
    </row>
    <row r="944" spans="1:16" hidden="1">
      <c r="A944" s="65" t="s">
        <v>3417</v>
      </c>
      <c r="B944" s="65" t="str">
        <f t="shared" si="14"/>
        <v>2.1.1.1.0100110223658</v>
      </c>
      <c r="C944" s="65" t="s">
        <v>3368</v>
      </c>
      <c r="D944" s="65" t="s">
        <v>2578</v>
      </c>
      <c r="E944" s="65" t="s">
        <v>460</v>
      </c>
      <c r="F944" s="65" t="s">
        <v>461</v>
      </c>
      <c r="G944" s="65" t="str">
        <f>_xlfn.XLOOKUP(TJUL22[[#This Row],[CODIGO]],Tabla5[codigo],Tabla5[Lugar Funciones])</f>
        <v>DIRECCION GENERAL DE MUSEOS</v>
      </c>
      <c r="H944" s="65" t="str">
        <f>_xlfn.XLOOKUP(TJUL22[[#This Row],[CODIGO]],Tabla5[codigo],Tabla5[SEGÚN JULIO],_xlfn.XLOOKUP(TJUL22[[#This Row],[cargo]],Tabla19[CARGO],Tabla19[CATEGORIA]))</f>
        <v>FIJO</v>
      </c>
      <c r="I944" s="43">
        <v>100000</v>
      </c>
      <c r="J944" s="45">
        <v>11767.84</v>
      </c>
      <c r="K944" s="43">
        <v>3040</v>
      </c>
      <c r="L944" s="43">
        <v>2870</v>
      </c>
      <c r="M944" s="43">
        <v>1425.119999999999</v>
      </c>
      <c r="N944" s="43">
        <v>80897.039999999994</v>
      </c>
      <c r="O944" s="65" t="str">
        <f>LEFT(_xlfn.XLOOKUP(TJUL22[[#This Row],[CODIGO]],Tabla5[codigo],Tabla5[Genero]),1)</f>
        <v>M</v>
      </c>
      <c r="P944" s="15" t="str">
        <f>_xlfn.XLOOKUP(TJUL22[[#This Row],[nomdepto]],tdepto[DEPTO],tdepto[CODLUG])</f>
        <v>01.83.03.04</v>
      </c>
    </row>
    <row r="945" spans="1:16" hidden="1">
      <c r="A945" s="65" t="s">
        <v>3417</v>
      </c>
      <c r="B945" s="65" t="str">
        <f t="shared" si="14"/>
        <v>2.1.1.1.0100114315690</v>
      </c>
      <c r="C945" s="65" t="s">
        <v>3368</v>
      </c>
      <c r="D945" s="65" t="s">
        <v>1523</v>
      </c>
      <c r="E945" s="65" t="s">
        <v>533</v>
      </c>
      <c r="F945" s="65" t="s">
        <v>534</v>
      </c>
      <c r="G945" s="65" t="str">
        <f>_xlfn.XLOOKUP(TJUL22[[#This Row],[CODIGO]],Tabla5[codigo],Tabla5[Lugar Funciones])</f>
        <v>DIRECCION GENERAL DE MUSEOS</v>
      </c>
      <c r="H945" s="65" t="str">
        <f>_xlfn.XLOOKUP(TJUL22[[#This Row],[CODIGO]],Tabla5[codigo],Tabla5[SEGÚN JULIO],_xlfn.XLOOKUP(TJUL22[[#This Row],[cargo]],Tabla19[CARGO],Tabla19[CATEGORIA]))</f>
        <v>CARRERA ADMINISTRATIVA</v>
      </c>
      <c r="I945" s="43">
        <v>100000</v>
      </c>
      <c r="J945" s="45">
        <v>12105.37</v>
      </c>
      <c r="K945" s="43">
        <v>3040</v>
      </c>
      <c r="L945" s="43">
        <v>2870</v>
      </c>
      <c r="M945" s="43">
        <v>424.99999999999818</v>
      </c>
      <c r="N945" s="43">
        <v>81559.63</v>
      </c>
      <c r="O945" s="65" t="str">
        <f>LEFT(_xlfn.XLOOKUP(TJUL22[[#This Row],[CODIGO]],Tabla5[codigo],Tabla5[Genero]),1)</f>
        <v>F</v>
      </c>
      <c r="P945" s="15" t="str">
        <f>_xlfn.XLOOKUP(TJUL22[[#This Row],[nomdepto]],tdepto[DEPTO],tdepto[CODLUG])</f>
        <v>01.83.03.04</v>
      </c>
    </row>
    <row r="946" spans="1:16" hidden="1">
      <c r="A946" s="65" t="s">
        <v>3417</v>
      </c>
      <c r="B946" s="65" t="str">
        <f t="shared" si="14"/>
        <v>2.1.1.1.0100103308706</v>
      </c>
      <c r="C946" s="65" t="s">
        <v>3368</v>
      </c>
      <c r="D946" s="65" t="s">
        <v>1551</v>
      </c>
      <c r="E946" s="65" t="s">
        <v>842</v>
      </c>
      <c r="F946" s="65" t="s">
        <v>136</v>
      </c>
      <c r="G946" s="65" t="str">
        <f>_xlfn.XLOOKUP(TJUL22[[#This Row],[CODIGO]],Tabla5[codigo],Tabla5[Lugar Funciones])</f>
        <v>DIRECCION GENERAL DE MUSEOS</v>
      </c>
      <c r="H946" s="65" t="str">
        <f>_xlfn.XLOOKUP(TJUL22[[#This Row],[CODIGO]],Tabla5[codigo],Tabla5[SEGÚN JULIO],_xlfn.XLOOKUP(TJUL22[[#This Row],[cargo]],Tabla19[CARGO],Tabla19[CATEGORIA]))</f>
        <v>CARRERA ADMINISTRATIVA</v>
      </c>
      <c r="I946" s="43">
        <v>100000</v>
      </c>
      <c r="J946" s="45">
        <v>12105.37</v>
      </c>
      <c r="K946" s="43">
        <v>3040</v>
      </c>
      <c r="L946" s="43">
        <v>2870</v>
      </c>
      <c r="M946" s="43">
        <v>374.99999999999818</v>
      </c>
      <c r="N946" s="43">
        <v>81609.63</v>
      </c>
      <c r="O946" s="65" t="str">
        <f>LEFT(_xlfn.XLOOKUP(TJUL22[[#This Row],[CODIGO]],Tabla5[codigo],Tabla5[Genero]),1)</f>
        <v>F</v>
      </c>
      <c r="P946" s="15" t="str">
        <f>_xlfn.XLOOKUP(TJUL22[[#This Row],[nomdepto]],tdepto[DEPTO],tdepto[CODLUG])</f>
        <v>01.83.03.04</v>
      </c>
    </row>
    <row r="947" spans="1:16">
      <c r="A947" s="65" t="s">
        <v>3451</v>
      </c>
      <c r="B947" s="65" t="str">
        <f t="shared" si="14"/>
        <v>2.1.1.2.0800100649052</v>
      </c>
      <c r="C947" s="65" t="s">
        <v>3367</v>
      </c>
      <c r="D947" s="65" t="s">
        <v>3032</v>
      </c>
      <c r="E947" s="65" t="s">
        <v>1991</v>
      </c>
      <c r="F947" s="65" t="s">
        <v>61</v>
      </c>
      <c r="G947" s="65" t="str">
        <f>_xlfn.XLOOKUP(TJUL22[[#This Row],[CODIGO]],Tabla5[codigo],Tabla5[Lugar Funciones])</f>
        <v>DIRECCION GENERAL DE MUSEOS</v>
      </c>
      <c r="H947" s="65" t="str">
        <f>_xlfn.XLOOKUP(TJUL22[[#This Row],[CODIGO]],Tabla5[codigo],Tabla5[SEGÚN JULIO],_xlfn.XLOOKUP(TJUL22[[#This Row],[cargo]],Tabla19[CARGO],Tabla19[CATEGORIA]))</f>
        <v>EMPLEADOS TEMPORALES</v>
      </c>
      <c r="I947" s="43">
        <v>100000</v>
      </c>
      <c r="J947" s="45">
        <v>12105.37</v>
      </c>
      <c r="K947" s="43">
        <v>3040</v>
      </c>
      <c r="L947" s="43">
        <v>2870</v>
      </c>
      <c r="M947" s="43">
        <v>24.999999999998181</v>
      </c>
      <c r="N947" s="43">
        <v>81959.63</v>
      </c>
      <c r="O947" s="65" t="str">
        <f>LEFT(_xlfn.XLOOKUP(TJUL22[[#This Row],[CODIGO]],Tabla5[codigo],Tabla5[Genero]),1)</f>
        <v>F</v>
      </c>
      <c r="P947" s="15" t="str">
        <f>_xlfn.XLOOKUP(TJUL22[[#This Row],[nomdepto]],tdepto[DEPTO],tdepto[CODLUG])</f>
        <v>01.83.03.04</v>
      </c>
    </row>
    <row r="948" spans="1:16" hidden="1">
      <c r="A948" s="65" t="s">
        <v>3417</v>
      </c>
      <c r="B948" s="65" t="str">
        <f t="shared" si="14"/>
        <v>2.1.1.1.0100100875574</v>
      </c>
      <c r="C948" s="65" t="s">
        <v>3368</v>
      </c>
      <c r="D948" s="65" t="s">
        <v>2488</v>
      </c>
      <c r="E948" s="65" t="s">
        <v>373</v>
      </c>
      <c r="F948" s="65" t="s">
        <v>808</v>
      </c>
      <c r="G948" s="65" t="str">
        <f>_xlfn.XLOOKUP(TJUL22[[#This Row],[CODIGO]],Tabla5[codigo],Tabla5[Lugar Funciones])</f>
        <v>DIRECCION GENERAL DE MUSEOS</v>
      </c>
      <c r="H948" s="65" t="str">
        <f>_xlfn.XLOOKUP(TJUL22[[#This Row],[CODIGO]],Tabla5[codigo],Tabla5[SEGÚN JULIO],_xlfn.XLOOKUP(TJUL22[[#This Row],[cargo]],Tabla19[CARGO],Tabla19[CATEGORIA]))</f>
        <v>EMPLEADO DE CONFIANZA</v>
      </c>
      <c r="I948" s="43">
        <v>90000</v>
      </c>
      <c r="J948" s="45">
        <v>9753.1200000000008</v>
      </c>
      <c r="K948" s="43">
        <v>2736</v>
      </c>
      <c r="L948" s="43">
        <v>2583</v>
      </c>
      <c r="M948" s="43">
        <v>75</v>
      </c>
      <c r="N948" s="43">
        <v>74852.88</v>
      </c>
      <c r="O948" s="65" t="str">
        <f>LEFT(_xlfn.XLOOKUP(TJUL22[[#This Row],[CODIGO]],Tabla5[codigo],Tabla5[Genero]),1)</f>
        <v>M</v>
      </c>
      <c r="P948" s="15" t="str">
        <f>_xlfn.XLOOKUP(TJUL22[[#This Row],[nomdepto]],tdepto[DEPTO],tdepto[CODLUG])</f>
        <v>01.83.03.04</v>
      </c>
    </row>
    <row r="949" spans="1:16" hidden="1">
      <c r="A949" s="65" t="s">
        <v>3417</v>
      </c>
      <c r="B949" s="65" t="str">
        <f t="shared" si="14"/>
        <v>2.1.1.1.0100103784534</v>
      </c>
      <c r="C949" s="65" t="s">
        <v>3368</v>
      </c>
      <c r="D949" s="65" t="s">
        <v>1529</v>
      </c>
      <c r="E949" s="65" t="s">
        <v>831</v>
      </c>
      <c r="F949" s="65" t="s">
        <v>317</v>
      </c>
      <c r="G949" s="65" t="str">
        <f>_xlfn.XLOOKUP(TJUL22[[#This Row],[CODIGO]],Tabla5[codigo],Tabla5[Lugar Funciones])</f>
        <v>DIRECCION GENERAL DE MUSEOS</v>
      </c>
      <c r="H949" s="65" t="str">
        <f>_xlfn.XLOOKUP(TJUL22[[#This Row],[CODIGO]],Tabla5[codigo],Tabla5[SEGÚN JULIO],_xlfn.XLOOKUP(TJUL22[[#This Row],[cargo]],Tabla19[CARGO],Tabla19[CATEGORIA]))</f>
        <v>CARRERA ADMINISTRATIVA</v>
      </c>
      <c r="I949" s="43">
        <v>90000</v>
      </c>
      <c r="J949" s="45">
        <v>9753.1200000000008</v>
      </c>
      <c r="K949" s="43">
        <v>2736</v>
      </c>
      <c r="L949" s="43">
        <v>2583</v>
      </c>
      <c r="M949" s="43">
        <v>375</v>
      </c>
      <c r="N949" s="43">
        <v>74552.88</v>
      </c>
      <c r="O949" s="65" t="str">
        <f>LEFT(_xlfn.XLOOKUP(TJUL22[[#This Row],[CODIGO]],Tabla5[codigo],Tabla5[Genero]),1)</f>
        <v>M</v>
      </c>
      <c r="P949" s="15" t="str">
        <f>_xlfn.XLOOKUP(TJUL22[[#This Row],[nomdepto]],tdepto[DEPTO],tdepto[CODLUG])</f>
        <v>01.83.03.04</v>
      </c>
    </row>
    <row r="950" spans="1:16">
      <c r="A950" s="65" t="s">
        <v>3451</v>
      </c>
      <c r="B950" s="65" t="str">
        <f t="shared" si="14"/>
        <v>2.1.1.2.0840220119586</v>
      </c>
      <c r="C950" s="65" t="s">
        <v>3367</v>
      </c>
      <c r="D950" s="65" t="s">
        <v>2984</v>
      </c>
      <c r="E950" s="65" t="s">
        <v>1955</v>
      </c>
      <c r="F950" s="65" t="s">
        <v>1956</v>
      </c>
      <c r="G950" s="65" t="str">
        <f>_xlfn.XLOOKUP(TJUL22[[#This Row],[CODIGO]],Tabla5[codigo],Tabla5[Lugar Funciones])</f>
        <v>DIRECCION GENERAL DE MUSEOS</v>
      </c>
      <c r="H950" s="65" t="str">
        <f>_xlfn.XLOOKUP(TJUL22[[#This Row],[CODIGO]],Tabla5[codigo],Tabla5[SEGÚN JULIO],_xlfn.XLOOKUP(TJUL22[[#This Row],[cargo]],Tabla19[CARGO],Tabla19[CATEGORIA]))</f>
        <v>EMPLEADOS TEMPORALES</v>
      </c>
      <c r="I950" s="43">
        <v>90000</v>
      </c>
      <c r="J950" s="45">
        <v>9753.1200000000008</v>
      </c>
      <c r="K950" s="43">
        <v>2736</v>
      </c>
      <c r="L950" s="43">
        <v>2583</v>
      </c>
      <c r="M950" s="43">
        <v>25</v>
      </c>
      <c r="N950" s="43">
        <v>74902.880000000005</v>
      </c>
      <c r="O950" s="65" t="str">
        <f>LEFT(_xlfn.XLOOKUP(TJUL22[[#This Row],[CODIGO]],Tabla5[codigo],Tabla5[Genero]),1)</f>
        <v>F</v>
      </c>
      <c r="P950" s="15" t="str">
        <f>_xlfn.XLOOKUP(TJUL22[[#This Row],[nomdepto]],tdepto[DEPTO],tdepto[CODLUG])</f>
        <v>01.83.03.04</v>
      </c>
    </row>
    <row r="951" spans="1:16">
      <c r="A951" s="65" t="s">
        <v>3451</v>
      </c>
      <c r="B951" s="65" t="str">
        <f t="shared" si="14"/>
        <v>2.1.1.2.0800111434098</v>
      </c>
      <c r="C951" s="65" t="s">
        <v>3367</v>
      </c>
      <c r="D951" s="65" t="s">
        <v>3005</v>
      </c>
      <c r="E951" s="65" t="s">
        <v>1960</v>
      </c>
      <c r="F951" s="65" t="s">
        <v>1956</v>
      </c>
      <c r="G951" s="65" t="str">
        <f>_xlfn.XLOOKUP(TJUL22[[#This Row],[CODIGO]],Tabla5[codigo],Tabla5[Lugar Funciones])</f>
        <v>DIRECCION GENERAL DE MUSEOS</v>
      </c>
      <c r="H951" s="65" t="str">
        <f>_xlfn.XLOOKUP(TJUL22[[#This Row],[CODIGO]],Tabla5[codigo],Tabla5[SEGÚN JULIO],_xlfn.XLOOKUP(TJUL22[[#This Row],[cargo]],Tabla19[CARGO],Tabla19[CATEGORIA]))</f>
        <v>EMPLEADOS TEMPORALES</v>
      </c>
      <c r="I951" s="43">
        <v>90000</v>
      </c>
      <c r="J951" s="45">
        <v>9753.1200000000008</v>
      </c>
      <c r="K951" s="43">
        <v>2736</v>
      </c>
      <c r="L951" s="43">
        <v>2583</v>
      </c>
      <c r="M951" s="43">
        <v>25</v>
      </c>
      <c r="N951" s="43">
        <v>74902.880000000005</v>
      </c>
      <c r="O951" s="65" t="str">
        <f>LEFT(_xlfn.XLOOKUP(TJUL22[[#This Row],[CODIGO]],Tabla5[codigo],Tabla5[Genero]),1)</f>
        <v>M</v>
      </c>
      <c r="P951" s="15" t="str">
        <f>_xlfn.XLOOKUP(TJUL22[[#This Row],[nomdepto]],tdepto[DEPTO],tdepto[CODLUG])</f>
        <v>01.83.03.04</v>
      </c>
    </row>
    <row r="952" spans="1:16">
      <c r="A952" s="65" t="s">
        <v>3451</v>
      </c>
      <c r="B952" s="65" t="str">
        <f t="shared" si="14"/>
        <v>2.1.1.2.0800117622241</v>
      </c>
      <c r="C952" s="65" t="s">
        <v>3367</v>
      </c>
      <c r="D952" s="65" t="s">
        <v>3020</v>
      </c>
      <c r="E952" s="65" t="s">
        <v>1994</v>
      </c>
      <c r="F952" s="65" t="s">
        <v>251</v>
      </c>
      <c r="G952" s="65" t="str">
        <f>_xlfn.XLOOKUP(TJUL22[[#This Row],[CODIGO]],Tabla5[codigo],Tabla5[Lugar Funciones])</f>
        <v>DIRECCION GENERAL DE MUSEOS</v>
      </c>
      <c r="H952" s="65" t="str">
        <f>_xlfn.XLOOKUP(TJUL22[[#This Row],[CODIGO]],Tabla5[codigo],Tabla5[SEGÚN JULIO],_xlfn.XLOOKUP(TJUL22[[#This Row],[cargo]],Tabla19[CARGO],Tabla19[CATEGORIA]))</f>
        <v>EMPLEADOS TEMPORALES</v>
      </c>
      <c r="I952" s="43">
        <v>70000</v>
      </c>
      <c r="J952" s="43">
        <v>5368.48</v>
      </c>
      <c r="K952" s="43">
        <v>2128</v>
      </c>
      <c r="L952" s="43">
        <v>2009</v>
      </c>
      <c r="M952" s="43">
        <v>25</v>
      </c>
      <c r="N952" s="43">
        <v>60469.52</v>
      </c>
      <c r="O952" s="65" t="str">
        <f>LEFT(_xlfn.XLOOKUP(TJUL22[[#This Row],[CODIGO]],Tabla5[codigo],Tabla5[Genero]),1)</f>
        <v>M</v>
      </c>
      <c r="P952" s="15" t="str">
        <f>_xlfn.XLOOKUP(TJUL22[[#This Row],[nomdepto]],tdepto[DEPTO],tdepto[CODLUG])</f>
        <v>01.83.03.04</v>
      </c>
    </row>
    <row r="953" spans="1:16">
      <c r="A953" s="65" t="s">
        <v>3451</v>
      </c>
      <c r="B953" s="65" t="str">
        <f t="shared" si="14"/>
        <v>2.1.1.2.0809200024827</v>
      </c>
      <c r="C953" s="65" t="s">
        <v>3367</v>
      </c>
      <c r="D953" s="65" t="s">
        <v>3111</v>
      </c>
      <c r="E953" s="65" t="s">
        <v>2006</v>
      </c>
      <c r="F953" s="65" t="s">
        <v>103</v>
      </c>
      <c r="G953" s="65" t="str">
        <f>_xlfn.XLOOKUP(TJUL22[[#This Row],[CODIGO]],Tabla5[codigo],Tabla5[Lugar Funciones])</f>
        <v>DIRECCION GENERAL DE MUSEOS</v>
      </c>
      <c r="H953" s="65" t="str">
        <f>_xlfn.XLOOKUP(TJUL22[[#This Row],[CODIGO]],Tabla5[codigo],Tabla5[SEGÚN JULIO],_xlfn.XLOOKUP(TJUL22[[#This Row],[cargo]],Tabla19[CARGO],Tabla19[CATEGORIA]))</f>
        <v>EMPLEADOS TEMPORALES</v>
      </c>
      <c r="I953" s="43">
        <v>70000</v>
      </c>
      <c r="J953" s="43">
        <v>5368.48</v>
      </c>
      <c r="K953" s="43">
        <v>2128</v>
      </c>
      <c r="L953" s="43">
        <v>2009</v>
      </c>
      <c r="M953" s="43">
        <v>25</v>
      </c>
      <c r="N953" s="43">
        <v>60469.52</v>
      </c>
      <c r="O953" s="65" t="str">
        <f>LEFT(_xlfn.XLOOKUP(TJUL22[[#This Row],[CODIGO]],Tabla5[codigo],Tabla5[Genero]),1)</f>
        <v>F</v>
      </c>
      <c r="P953" s="15" t="str">
        <f>_xlfn.XLOOKUP(TJUL22[[#This Row],[nomdepto]],tdepto[DEPTO],tdepto[CODLUG])</f>
        <v>01.83.03.04</v>
      </c>
    </row>
    <row r="954" spans="1:16" hidden="1">
      <c r="A954" s="65" t="s">
        <v>3417</v>
      </c>
      <c r="B954" s="65" t="str">
        <f t="shared" si="14"/>
        <v>2.1.1.1.0100107866659</v>
      </c>
      <c r="C954" s="65" t="s">
        <v>3368</v>
      </c>
      <c r="D954" s="65" t="s">
        <v>1476</v>
      </c>
      <c r="E954" s="65" t="s">
        <v>811</v>
      </c>
      <c r="F954" s="65" t="s">
        <v>148</v>
      </c>
      <c r="G954" s="65" t="str">
        <f>_xlfn.XLOOKUP(TJUL22[[#This Row],[CODIGO]],Tabla5[codigo],Tabla5[Lugar Funciones])</f>
        <v>DIRECCION GENERAL DE MUSEOS</v>
      </c>
      <c r="H954" s="65" t="str">
        <f>_xlfn.XLOOKUP(TJUL22[[#This Row],[CODIGO]],Tabla5[codigo],Tabla5[SEGÚN JULIO],_xlfn.XLOOKUP(TJUL22[[#This Row],[cargo]],Tabla19[CARGO],Tabla19[CATEGORIA]))</f>
        <v>CARRERA ADMINISTRATIVA</v>
      </c>
      <c r="I954" s="43">
        <v>65000</v>
      </c>
      <c r="J954" s="45">
        <v>3887.53</v>
      </c>
      <c r="K954" s="43">
        <v>1976</v>
      </c>
      <c r="L954" s="43">
        <v>1865.5</v>
      </c>
      <c r="M954" s="43">
        <v>2775.2400000000002</v>
      </c>
      <c r="N954" s="43">
        <v>54495.73</v>
      </c>
      <c r="O954" s="65" t="str">
        <f>LEFT(_xlfn.XLOOKUP(TJUL22[[#This Row],[CODIGO]],Tabla5[codigo],Tabla5[Genero]),1)</f>
        <v>F</v>
      </c>
      <c r="P954" s="15" t="str">
        <f>_xlfn.XLOOKUP(TJUL22[[#This Row],[nomdepto]],tdepto[DEPTO],tdepto[CODLUG])</f>
        <v>01.83.03.04</v>
      </c>
    </row>
    <row r="955" spans="1:16" hidden="1">
      <c r="A955" s="65" t="s">
        <v>3417</v>
      </c>
      <c r="B955" s="65" t="str">
        <f t="shared" si="14"/>
        <v>2.1.1.1.0100117943837</v>
      </c>
      <c r="C955" s="65" t="s">
        <v>3368</v>
      </c>
      <c r="D955" s="65" t="s">
        <v>2677</v>
      </c>
      <c r="E955" s="65" t="s">
        <v>3439</v>
      </c>
      <c r="F955" s="65" t="s">
        <v>271</v>
      </c>
      <c r="G955" s="65" t="str">
        <f>_xlfn.XLOOKUP(TJUL22[[#This Row],[CODIGO]],Tabla5[codigo],Tabla5[Lugar Funciones])</f>
        <v>DIRECCION GENERAL DE MUSEOS</v>
      </c>
      <c r="H955" s="65" t="str">
        <f>_xlfn.XLOOKUP(TJUL22[[#This Row],[CODIGO]],Tabla5[codigo],Tabla5[SEGÚN JULIO],_xlfn.XLOOKUP(TJUL22[[#This Row],[cargo]],Tabla19[CARGO],Tabla19[CATEGORIA]))</f>
        <v>FIJO</v>
      </c>
      <c r="I955" s="43">
        <v>65000</v>
      </c>
      <c r="J955" s="45">
        <v>4427.58</v>
      </c>
      <c r="K955" s="43">
        <v>1976</v>
      </c>
      <c r="L955" s="43">
        <v>1865.5</v>
      </c>
      <c r="M955" s="43">
        <v>1225</v>
      </c>
      <c r="N955" s="43">
        <v>55505.919999999998</v>
      </c>
      <c r="O955" s="65" t="str">
        <f>LEFT(_xlfn.XLOOKUP(TJUL22[[#This Row],[CODIGO]],Tabla5[codigo],Tabla5[Genero]),1)</f>
        <v>F</v>
      </c>
      <c r="P955" s="15" t="str">
        <f>_xlfn.XLOOKUP(TJUL22[[#This Row],[nomdepto]],tdepto[DEPTO],tdepto[CODLUG])</f>
        <v>01.83.03.04</v>
      </c>
    </row>
    <row r="956" spans="1:16" hidden="1">
      <c r="A956" s="65" t="s">
        <v>3417</v>
      </c>
      <c r="B956" s="65" t="str">
        <f t="shared" si="14"/>
        <v>2.1.1.1.0102500017013</v>
      </c>
      <c r="C956" s="65" t="s">
        <v>3368</v>
      </c>
      <c r="D956" s="65" t="s">
        <v>1463</v>
      </c>
      <c r="E956" s="65" t="s">
        <v>392</v>
      </c>
      <c r="F956" s="65" t="s">
        <v>1807</v>
      </c>
      <c r="G956" s="65" t="str">
        <f>_xlfn.XLOOKUP(TJUL22[[#This Row],[CODIGO]],Tabla5[codigo],Tabla5[Lugar Funciones])</f>
        <v>DIRECCION GENERAL DE MUSEOS</v>
      </c>
      <c r="H956" s="65" t="str">
        <f>_xlfn.XLOOKUP(TJUL22[[#This Row],[CODIGO]],Tabla5[codigo],Tabla5[SEGÚN JULIO],_xlfn.XLOOKUP(TJUL22[[#This Row],[cargo]],Tabla19[CARGO],Tabla19[CATEGORIA]))</f>
        <v>CARRERA ADMINISTRATIVA</v>
      </c>
      <c r="I956" s="43">
        <v>60000</v>
      </c>
      <c r="J956" s="45">
        <v>3486.68</v>
      </c>
      <c r="K956" s="43">
        <v>1824</v>
      </c>
      <c r="L956" s="43">
        <v>1722</v>
      </c>
      <c r="M956" s="43">
        <v>32979.69</v>
      </c>
      <c r="N956" s="43">
        <v>19987.63</v>
      </c>
      <c r="O956" s="65" t="str">
        <f>LEFT(_xlfn.XLOOKUP(TJUL22[[#This Row],[CODIGO]],Tabla5[codigo],Tabla5[Genero]),1)</f>
        <v>F</v>
      </c>
      <c r="P956" s="15" t="str">
        <f>_xlfn.XLOOKUP(TJUL22[[#This Row],[nomdepto]],tdepto[DEPTO],tdepto[CODLUG])</f>
        <v>01.83.03.04</v>
      </c>
    </row>
    <row r="957" spans="1:16" hidden="1">
      <c r="A957" s="65" t="s">
        <v>3417</v>
      </c>
      <c r="B957" s="65" t="str">
        <f t="shared" si="14"/>
        <v>2.1.1.1.0100100079896</v>
      </c>
      <c r="C957" s="65" t="s">
        <v>3368</v>
      </c>
      <c r="D957" s="65" t="s">
        <v>2579</v>
      </c>
      <c r="E957" s="65" t="s">
        <v>961</v>
      </c>
      <c r="F957" s="65" t="s">
        <v>251</v>
      </c>
      <c r="G957" s="65" t="str">
        <f>_xlfn.XLOOKUP(TJUL22[[#This Row],[CODIGO]],Tabla5[codigo],Tabla5[Lugar Funciones])</f>
        <v>DIRECCION GENERAL DE MUSEOS</v>
      </c>
      <c r="H957" s="65" t="str">
        <f>_xlfn.XLOOKUP(TJUL22[[#This Row],[CODIGO]],Tabla5[codigo],Tabla5[SEGÚN JULIO],_xlfn.XLOOKUP(TJUL22[[#This Row],[cargo]],Tabla19[CARGO],Tabla19[CATEGORIA]))</f>
        <v>FIJO</v>
      </c>
      <c r="I957" s="43">
        <v>60000</v>
      </c>
      <c r="J957" s="45">
        <v>3216.65</v>
      </c>
      <c r="K957" s="43">
        <v>1824</v>
      </c>
      <c r="L957" s="43">
        <v>1722</v>
      </c>
      <c r="M957" s="43">
        <v>4117.1200000000008</v>
      </c>
      <c r="N957" s="43">
        <v>49120.23</v>
      </c>
      <c r="O957" s="65" t="str">
        <f>LEFT(_xlfn.XLOOKUP(TJUL22[[#This Row],[CODIGO]],Tabla5[codigo],Tabla5[Genero]),1)</f>
        <v>F</v>
      </c>
      <c r="P957" s="15" t="str">
        <f>_xlfn.XLOOKUP(TJUL22[[#This Row],[nomdepto]],tdepto[DEPTO],tdepto[CODLUG])</f>
        <v>01.83.03.04</v>
      </c>
    </row>
    <row r="958" spans="1:16" hidden="1">
      <c r="A958" s="65" t="s">
        <v>3417</v>
      </c>
      <c r="B958" s="65" t="str">
        <f t="shared" si="14"/>
        <v>2.1.1.1.0100109024281</v>
      </c>
      <c r="C958" s="65" t="s">
        <v>3368</v>
      </c>
      <c r="D958" s="65" t="s">
        <v>2597</v>
      </c>
      <c r="E958" s="65" t="s">
        <v>480</v>
      </c>
      <c r="F958" s="65" t="s">
        <v>1139</v>
      </c>
      <c r="G958" s="65" t="str">
        <f>_xlfn.XLOOKUP(TJUL22[[#This Row],[CODIGO]],Tabla5[codigo],Tabla5[Lugar Funciones])</f>
        <v>DIRECCION GENERAL DE MUSEOS</v>
      </c>
      <c r="H958" s="65" t="str">
        <f>_xlfn.XLOOKUP(TJUL22[[#This Row],[CODIGO]],Tabla5[codigo],Tabla5[SEGÚN JULIO],_xlfn.XLOOKUP(TJUL22[[#This Row],[cargo]],Tabla19[CARGO],Tabla19[CATEGORIA]))</f>
        <v>FIJO</v>
      </c>
      <c r="I958" s="43">
        <v>60000</v>
      </c>
      <c r="J958" s="45">
        <v>3486.68</v>
      </c>
      <c r="K958" s="43">
        <v>1824</v>
      </c>
      <c r="L958" s="43">
        <v>1722</v>
      </c>
      <c r="M958" s="43">
        <v>25.000000000000455</v>
      </c>
      <c r="N958" s="43">
        <v>52942.32</v>
      </c>
      <c r="O958" s="65" t="str">
        <f>LEFT(_xlfn.XLOOKUP(TJUL22[[#This Row],[CODIGO]],Tabla5[codigo],Tabla5[Genero]),1)</f>
        <v>M</v>
      </c>
      <c r="P958" s="15" t="str">
        <f>_xlfn.XLOOKUP(TJUL22[[#This Row],[nomdepto]],tdepto[DEPTO],tdepto[CODLUG])</f>
        <v>01.83.03.04</v>
      </c>
    </row>
    <row r="959" spans="1:16" hidden="1">
      <c r="A959" s="65" t="s">
        <v>3417</v>
      </c>
      <c r="B959" s="65" t="str">
        <f t="shared" si="14"/>
        <v>2.1.1.1.0100117271932</v>
      </c>
      <c r="C959" s="65" t="s">
        <v>3368</v>
      </c>
      <c r="D959" s="65" t="s">
        <v>2698</v>
      </c>
      <c r="E959" s="65" t="s">
        <v>1043</v>
      </c>
      <c r="F959" s="65" t="s">
        <v>10</v>
      </c>
      <c r="G959" s="65" t="str">
        <f>_xlfn.XLOOKUP(TJUL22[[#This Row],[CODIGO]],Tabla5[codigo],Tabla5[Lugar Funciones])</f>
        <v>DIRECCION GENERAL DE MUSEOS</v>
      </c>
      <c r="H959" s="65" t="str">
        <f>_xlfn.XLOOKUP(TJUL22[[#This Row],[CODIGO]],Tabla5[codigo],Tabla5[SEGÚN JULIO],_xlfn.XLOOKUP(TJUL22[[#This Row],[cargo]],Tabla19[CARGO],Tabla19[CATEGORIA]))</f>
        <v>ESTATUTO SIMPLIFICADO</v>
      </c>
      <c r="I959" s="43">
        <v>60000</v>
      </c>
      <c r="J959" s="44">
        <v>0</v>
      </c>
      <c r="K959" s="43">
        <v>1824</v>
      </c>
      <c r="L959" s="43">
        <v>1722</v>
      </c>
      <c r="M959" s="43">
        <v>15890.490000000002</v>
      </c>
      <c r="N959" s="43">
        <v>40563.51</v>
      </c>
      <c r="O959" s="65" t="str">
        <f>LEFT(_xlfn.XLOOKUP(TJUL22[[#This Row],[CODIGO]],Tabla5[codigo],Tabla5[Genero]),1)</f>
        <v>F</v>
      </c>
      <c r="P959" s="15" t="str">
        <f>_xlfn.XLOOKUP(TJUL22[[#This Row],[nomdepto]],tdepto[DEPTO],tdepto[CODLUG])</f>
        <v>01.83.03.04</v>
      </c>
    </row>
    <row r="960" spans="1:16">
      <c r="A960" s="65" t="s">
        <v>3451</v>
      </c>
      <c r="B960" s="65" t="str">
        <f t="shared" si="14"/>
        <v>2.1.1.2.0800100872035</v>
      </c>
      <c r="C960" s="65" t="s">
        <v>3367</v>
      </c>
      <c r="D960" s="65" t="s">
        <v>3061</v>
      </c>
      <c r="E960" s="65" t="s">
        <v>1969</v>
      </c>
      <c r="F960" s="65" t="s">
        <v>103</v>
      </c>
      <c r="G960" s="65" t="str">
        <f>_xlfn.XLOOKUP(TJUL22[[#This Row],[CODIGO]],Tabla5[codigo],Tabla5[Lugar Funciones])</f>
        <v>DIRECCION GENERAL DE MUSEOS</v>
      </c>
      <c r="H960" s="65" t="str">
        <f>_xlfn.XLOOKUP(TJUL22[[#This Row],[CODIGO]],Tabla5[codigo],Tabla5[SEGÚN JULIO],_xlfn.XLOOKUP(TJUL22[[#This Row],[cargo]],Tabla19[CARGO],Tabla19[CATEGORIA]))</f>
        <v>EMPLEADOS TEMPORALES</v>
      </c>
      <c r="I960" s="43">
        <v>60000</v>
      </c>
      <c r="J960" s="45">
        <v>3486.68</v>
      </c>
      <c r="K960" s="43">
        <v>1824</v>
      </c>
      <c r="L960" s="43">
        <v>1722</v>
      </c>
      <c r="M960" s="43">
        <v>25.000000000000455</v>
      </c>
      <c r="N960" s="43">
        <v>52942.32</v>
      </c>
      <c r="O960" s="65" t="str">
        <f>LEFT(_xlfn.XLOOKUP(TJUL22[[#This Row],[CODIGO]],Tabla5[codigo],Tabla5[Genero]),1)</f>
        <v>F</v>
      </c>
      <c r="P960" s="15" t="str">
        <f>_xlfn.XLOOKUP(TJUL22[[#This Row],[nomdepto]],tdepto[DEPTO],tdepto[CODLUG])</f>
        <v>01.83.03.04</v>
      </c>
    </row>
    <row r="961" spans="1:16">
      <c r="A961" s="65" t="s">
        <v>3451</v>
      </c>
      <c r="B961" s="65" t="str">
        <f t="shared" si="14"/>
        <v>2.1.1.2.0800104953153</v>
      </c>
      <c r="C961" s="65" t="s">
        <v>3367</v>
      </c>
      <c r="D961" s="65" t="s">
        <v>3063</v>
      </c>
      <c r="E961" s="65" t="s">
        <v>1970</v>
      </c>
      <c r="F961" s="65" t="s">
        <v>3457</v>
      </c>
      <c r="G961" s="65" t="str">
        <f>_xlfn.XLOOKUP(TJUL22[[#This Row],[CODIGO]],Tabla5[codigo],Tabla5[Lugar Funciones])</f>
        <v>DIRECCION GENERAL DE MUSEOS</v>
      </c>
      <c r="H961" s="65" t="str">
        <f>_xlfn.XLOOKUP(TJUL22[[#This Row],[CODIGO]],Tabla5[codigo],Tabla5[SEGÚN JULIO],_xlfn.XLOOKUP(TJUL22[[#This Row],[cargo]],Tabla19[CARGO],Tabla19[CATEGORIA]))</f>
        <v>EMPLEADOS TEMPORALES</v>
      </c>
      <c r="I961" s="43">
        <v>60000</v>
      </c>
      <c r="J961" s="45">
        <v>3486.68</v>
      </c>
      <c r="K961" s="43">
        <v>1824</v>
      </c>
      <c r="L961" s="43">
        <v>1722</v>
      </c>
      <c r="M961" s="43">
        <v>25.000000000000455</v>
      </c>
      <c r="N961" s="43">
        <v>52942.32</v>
      </c>
      <c r="O961" s="65" t="str">
        <f>LEFT(_xlfn.XLOOKUP(TJUL22[[#This Row],[CODIGO]],Tabla5[codigo],Tabla5[Genero]),1)</f>
        <v>M</v>
      </c>
      <c r="P961" s="15" t="str">
        <f>_xlfn.XLOOKUP(TJUL22[[#This Row],[nomdepto]],tdepto[DEPTO],tdepto[CODLUG])</f>
        <v>01.83.03.04</v>
      </c>
    </row>
    <row r="962" spans="1:16">
      <c r="A962" s="65" t="s">
        <v>3451</v>
      </c>
      <c r="B962" s="65" t="str">
        <f t="shared" si="14"/>
        <v>2.1.1.2.0822500150762</v>
      </c>
      <c r="C962" s="65" t="s">
        <v>3367</v>
      </c>
      <c r="D962" s="65" t="s">
        <v>3016</v>
      </c>
      <c r="E962" s="65" t="s">
        <v>2009</v>
      </c>
      <c r="F962" s="65" t="s">
        <v>103</v>
      </c>
      <c r="G962" s="65" t="str">
        <f>_xlfn.XLOOKUP(TJUL22[[#This Row],[CODIGO]],Tabla5[codigo],Tabla5[Lugar Funciones])</f>
        <v>DIRECCION GENERAL DE MUSEOS</v>
      </c>
      <c r="H962" s="65" t="str">
        <f>_xlfn.XLOOKUP(TJUL22[[#This Row],[CODIGO]],Tabla5[codigo],Tabla5[SEGÚN JULIO],_xlfn.XLOOKUP(TJUL22[[#This Row],[cargo]],Tabla19[CARGO],Tabla19[CATEGORIA]))</f>
        <v>EMPLEADOS TEMPORALES</v>
      </c>
      <c r="I962" s="43">
        <v>55000</v>
      </c>
      <c r="J962" s="45">
        <v>2559.6799999999998</v>
      </c>
      <c r="K962" s="43">
        <v>1672</v>
      </c>
      <c r="L962" s="43">
        <v>1578.5</v>
      </c>
      <c r="M962" s="43">
        <v>25.000000000000455</v>
      </c>
      <c r="N962" s="43">
        <v>49164.82</v>
      </c>
      <c r="O962" s="65" t="str">
        <f>LEFT(_xlfn.XLOOKUP(TJUL22[[#This Row],[CODIGO]],Tabla5[codigo],Tabla5[Genero]),1)</f>
        <v>M</v>
      </c>
      <c r="P962" s="15" t="str">
        <f>_xlfn.XLOOKUP(TJUL22[[#This Row],[nomdepto]],tdepto[DEPTO],tdepto[CODLUG])</f>
        <v>01.83.03.04</v>
      </c>
    </row>
    <row r="963" spans="1:16" hidden="1">
      <c r="A963" s="65" t="s">
        <v>3417</v>
      </c>
      <c r="B963" s="65" t="str">
        <f t="shared" si="14"/>
        <v>2.1.1.1.0100105147342</v>
      </c>
      <c r="C963" s="65" t="s">
        <v>3368</v>
      </c>
      <c r="D963" s="65" t="s">
        <v>2497</v>
      </c>
      <c r="E963" s="65" t="s">
        <v>1136</v>
      </c>
      <c r="F963" s="65" t="s">
        <v>1137</v>
      </c>
      <c r="G963" s="65" t="str">
        <f>_xlfn.XLOOKUP(TJUL22[[#This Row],[CODIGO]],Tabla5[codigo],Tabla5[Lugar Funciones])</f>
        <v>DIRECCION GENERAL DE MUSEOS</v>
      </c>
      <c r="H963" s="65" t="str">
        <f>_xlfn.XLOOKUP(TJUL22[[#This Row],[CODIGO]],Tabla5[codigo],Tabla5[SEGÚN JULIO],_xlfn.XLOOKUP(TJUL22[[#This Row],[cargo]],Tabla19[CARGO],Tabla19[CATEGORIA]))</f>
        <v>FIJO</v>
      </c>
      <c r="I963" s="43">
        <v>50000</v>
      </c>
      <c r="J963" s="45">
        <v>1854</v>
      </c>
      <c r="K963" s="43">
        <v>1520</v>
      </c>
      <c r="L963" s="43">
        <v>1435</v>
      </c>
      <c r="M963" s="43">
        <v>25</v>
      </c>
      <c r="N963" s="43">
        <v>45166</v>
      </c>
      <c r="O963" s="65" t="str">
        <f>LEFT(_xlfn.XLOOKUP(TJUL22[[#This Row],[CODIGO]],Tabla5[codigo],Tabla5[Genero]),1)</f>
        <v>M</v>
      </c>
      <c r="P963" s="15" t="str">
        <f>_xlfn.XLOOKUP(TJUL22[[#This Row],[nomdepto]],tdepto[DEPTO],tdepto[CODLUG])</f>
        <v>01.83.03.04</v>
      </c>
    </row>
    <row r="964" spans="1:16" hidden="1">
      <c r="A964" s="65" t="s">
        <v>3417</v>
      </c>
      <c r="B964" s="65" t="str">
        <f t="shared" ref="B964:B1027" si="15">C964&amp;D964</f>
        <v>2.1.1.1.0107100476477</v>
      </c>
      <c r="C964" s="65" t="s">
        <v>3368</v>
      </c>
      <c r="D964" s="65" t="s">
        <v>2645</v>
      </c>
      <c r="E964" s="65" t="s">
        <v>520</v>
      </c>
      <c r="F964" s="65" t="s">
        <v>32</v>
      </c>
      <c r="G964" s="65" t="str">
        <f>_xlfn.XLOOKUP(TJUL22[[#This Row],[CODIGO]],Tabla5[codigo],Tabla5[Lugar Funciones])</f>
        <v>DIRECCION GENERAL DE MUSEOS</v>
      </c>
      <c r="H964" s="65" t="str">
        <f>_xlfn.XLOOKUP(TJUL22[[#This Row],[CODIGO]],Tabla5[codigo],Tabla5[SEGÚN JULIO],_xlfn.XLOOKUP(TJUL22[[#This Row],[cargo]],Tabla19[CARGO],Tabla19[CATEGORIA]))</f>
        <v>FIJO</v>
      </c>
      <c r="I964" s="43">
        <v>50000</v>
      </c>
      <c r="J964" s="43">
        <v>1854</v>
      </c>
      <c r="K964" s="43">
        <v>1520</v>
      </c>
      <c r="L964" s="43">
        <v>1435</v>
      </c>
      <c r="M964" s="43">
        <v>1771</v>
      </c>
      <c r="N964" s="43">
        <v>43420</v>
      </c>
      <c r="O964" s="65" t="str">
        <f>LEFT(_xlfn.XLOOKUP(TJUL22[[#This Row],[CODIGO]],Tabla5[codigo],Tabla5[Genero]),1)</f>
        <v>F</v>
      </c>
      <c r="P964" s="15" t="str">
        <f>_xlfn.XLOOKUP(TJUL22[[#This Row],[nomdepto]],tdepto[DEPTO],tdepto[CODLUG])</f>
        <v>01.83.03.04</v>
      </c>
    </row>
    <row r="965" spans="1:16" hidden="1">
      <c r="A965" s="65" t="s">
        <v>3417</v>
      </c>
      <c r="B965" s="65" t="str">
        <f t="shared" si="15"/>
        <v>2.1.1.1.0100100094648</v>
      </c>
      <c r="C965" s="65" t="s">
        <v>3368</v>
      </c>
      <c r="D965" s="65" t="s">
        <v>1525</v>
      </c>
      <c r="E965" s="65" t="s">
        <v>536</v>
      </c>
      <c r="F965" s="65" t="s">
        <v>186</v>
      </c>
      <c r="G965" s="65" t="str">
        <f>_xlfn.XLOOKUP(TJUL22[[#This Row],[CODIGO]],Tabla5[codigo],Tabla5[Lugar Funciones])</f>
        <v>DIRECCION GENERAL DE MUSEOS</v>
      </c>
      <c r="H965" s="65" t="str">
        <f>_xlfn.XLOOKUP(TJUL22[[#This Row],[CODIGO]],Tabla5[codigo],Tabla5[SEGÚN JULIO],_xlfn.XLOOKUP(TJUL22[[#This Row],[cargo]],Tabla19[CARGO],Tabla19[CATEGORIA]))</f>
        <v>CARRERA ADMINISTRATIVA</v>
      </c>
      <c r="I965" s="43">
        <v>50000</v>
      </c>
      <c r="J965" s="45">
        <v>1651.48</v>
      </c>
      <c r="K965" s="43">
        <v>1520</v>
      </c>
      <c r="L965" s="43">
        <v>1435</v>
      </c>
      <c r="M965" s="43">
        <v>19345.12</v>
      </c>
      <c r="N965" s="43">
        <v>26048.400000000001</v>
      </c>
      <c r="O965" s="65" t="str">
        <f>LEFT(_xlfn.XLOOKUP(TJUL22[[#This Row],[CODIGO]],Tabla5[codigo],Tabla5[Genero]),1)</f>
        <v>F</v>
      </c>
      <c r="P965" s="15" t="str">
        <f>_xlfn.XLOOKUP(TJUL22[[#This Row],[nomdepto]],tdepto[DEPTO],tdepto[CODLUG])</f>
        <v>01.83.03.04</v>
      </c>
    </row>
    <row r="966" spans="1:16" hidden="1">
      <c r="A966" s="65" t="s">
        <v>3417</v>
      </c>
      <c r="B966" s="65" t="str">
        <f t="shared" si="15"/>
        <v>2.1.1.1.0100105177273</v>
      </c>
      <c r="C966" s="65" t="s">
        <v>3368</v>
      </c>
      <c r="D966" s="65" t="s">
        <v>1537</v>
      </c>
      <c r="E966" s="65" t="s">
        <v>549</v>
      </c>
      <c r="F966" s="65" t="s">
        <v>89</v>
      </c>
      <c r="G966" s="65" t="str">
        <f>_xlfn.XLOOKUP(TJUL22[[#This Row],[CODIGO]],Tabla5[codigo],Tabla5[Lugar Funciones])</f>
        <v>DIRECCION GENERAL DE MUSEOS</v>
      </c>
      <c r="H966" s="65" t="str">
        <f>_xlfn.XLOOKUP(TJUL22[[#This Row],[CODIGO]],Tabla5[codigo],Tabla5[SEGÚN JULIO],_xlfn.XLOOKUP(TJUL22[[#This Row],[cargo]],Tabla19[CARGO],Tabla19[CATEGORIA]))</f>
        <v>CARRERA ADMINISTRATIVA</v>
      </c>
      <c r="I966" s="43">
        <v>50000</v>
      </c>
      <c r="J966" s="45">
        <v>1854</v>
      </c>
      <c r="K966" s="43">
        <v>1520</v>
      </c>
      <c r="L966" s="43">
        <v>1435</v>
      </c>
      <c r="M966" s="43">
        <v>375</v>
      </c>
      <c r="N966" s="43">
        <v>44816</v>
      </c>
      <c r="O966" s="65" t="str">
        <f>LEFT(_xlfn.XLOOKUP(TJUL22[[#This Row],[CODIGO]],Tabla5[codigo],Tabla5[Genero]),1)</f>
        <v>M</v>
      </c>
      <c r="P966" s="15" t="str">
        <f>_xlfn.XLOOKUP(TJUL22[[#This Row],[nomdepto]],tdepto[DEPTO],tdepto[CODLUG])</f>
        <v>01.83.03.04</v>
      </c>
    </row>
    <row r="967" spans="1:16" hidden="1">
      <c r="A967" s="65" t="s">
        <v>3417</v>
      </c>
      <c r="B967" s="65" t="str">
        <f t="shared" si="15"/>
        <v>2.1.1.1.0100100840917</v>
      </c>
      <c r="C967" s="65" t="s">
        <v>3368</v>
      </c>
      <c r="D967" s="65" t="s">
        <v>1543</v>
      </c>
      <c r="E967" s="65" t="s">
        <v>555</v>
      </c>
      <c r="F967" s="65" t="s">
        <v>514</v>
      </c>
      <c r="G967" s="65" t="str">
        <f>_xlfn.XLOOKUP(TJUL22[[#This Row],[CODIGO]],Tabla5[codigo],Tabla5[Lugar Funciones])</f>
        <v>DIRECCION GENERAL DE MUSEOS</v>
      </c>
      <c r="H967" s="65" t="str">
        <f>_xlfn.XLOOKUP(TJUL22[[#This Row],[CODIGO]],Tabla5[codigo],Tabla5[SEGÚN JULIO],_xlfn.XLOOKUP(TJUL22[[#This Row],[cargo]],Tabla19[CARGO],Tabla19[CATEGORIA]))</f>
        <v>CARRERA ADMINISTRATIVA</v>
      </c>
      <c r="I967" s="43">
        <v>50000</v>
      </c>
      <c r="J967" s="45">
        <v>1448.96</v>
      </c>
      <c r="K967" s="43">
        <v>1520</v>
      </c>
      <c r="L967" s="43">
        <v>1435</v>
      </c>
      <c r="M967" s="43">
        <v>4371.2400000000007</v>
      </c>
      <c r="N967" s="43">
        <v>41224.800000000003</v>
      </c>
      <c r="O967" s="65" t="str">
        <f>LEFT(_xlfn.XLOOKUP(TJUL22[[#This Row],[CODIGO]],Tabla5[codigo],Tabla5[Genero]),1)</f>
        <v>F</v>
      </c>
      <c r="P967" s="15" t="str">
        <f>_xlfn.XLOOKUP(TJUL22[[#This Row],[nomdepto]],tdepto[DEPTO],tdepto[CODLUG])</f>
        <v>01.83.03.04</v>
      </c>
    </row>
    <row r="968" spans="1:16" hidden="1">
      <c r="A968" s="65" t="s">
        <v>3417</v>
      </c>
      <c r="B968" s="65" t="str">
        <f t="shared" si="15"/>
        <v>2.1.1.1.0100100809797</v>
      </c>
      <c r="C968" s="65" t="s">
        <v>3368</v>
      </c>
      <c r="D968" s="65" t="s">
        <v>2680</v>
      </c>
      <c r="E968" s="65" t="s">
        <v>1141</v>
      </c>
      <c r="F968" s="65" t="s">
        <v>1142</v>
      </c>
      <c r="G968" s="65" t="str">
        <f>_xlfn.XLOOKUP(TJUL22[[#This Row],[CODIGO]],Tabla5[codigo],Tabla5[Lugar Funciones])</f>
        <v>DIRECCION GENERAL DE MUSEOS</v>
      </c>
      <c r="H968" s="65" t="str">
        <f>_xlfn.XLOOKUP(TJUL22[[#This Row],[CODIGO]],Tabla5[codigo],Tabla5[SEGÚN JULIO],_xlfn.XLOOKUP(TJUL22[[#This Row],[cargo]],Tabla19[CARGO],Tabla19[CATEGORIA]))</f>
        <v>FIJO</v>
      </c>
      <c r="I968" s="43">
        <v>50000</v>
      </c>
      <c r="J968" s="45">
        <v>1651.48</v>
      </c>
      <c r="K968" s="43">
        <v>1520</v>
      </c>
      <c r="L968" s="43">
        <v>1435</v>
      </c>
      <c r="M968" s="43">
        <v>1375.1200000000003</v>
      </c>
      <c r="N968" s="43">
        <v>44018.400000000001</v>
      </c>
      <c r="O968" s="65" t="str">
        <f>LEFT(_xlfn.XLOOKUP(TJUL22[[#This Row],[CODIGO]],Tabla5[codigo],Tabla5[Genero]),1)</f>
        <v>F</v>
      </c>
      <c r="P968" s="15" t="str">
        <f>_xlfn.XLOOKUP(TJUL22[[#This Row],[nomdepto]],tdepto[DEPTO],tdepto[CODLUG])</f>
        <v>01.83.03.04</v>
      </c>
    </row>
    <row r="969" spans="1:16" hidden="1">
      <c r="A969" s="65" t="s">
        <v>3417</v>
      </c>
      <c r="B969" s="65" t="str">
        <f t="shared" si="15"/>
        <v>2.1.1.1.0100109398388</v>
      </c>
      <c r="C969" s="65" t="s">
        <v>3368</v>
      </c>
      <c r="D969" s="65" t="s">
        <v>2693</v>
      </c>
      <c r="E969" s="65" t="s">
        <v>572</v>
      </c>
      <c r="F969" s="65" t="s">
        <v>573</v>
      </c>
      <c r="G969" s="65" t="str">
        <f>_xlfn.XLOOKUP(TJUL22[[#This Row],[CODIGO]],Tabla5[codigo],Tabla5[Lugar Funciones])</f>
        <v>DIRECCION GENERAL DE MUSEOS</v>
      </c>
      <c r="H969" s="65" t="str">
        <f>_xlfn.XLOOKUP(TJUL22[[#This Row],[CODIGO]],Tabla5[codigo],Tabla5[SEGÚN JULIO],_xlfn.XLOOKUP(TJUL22[[#This Row],[cargo]],Tabla19[CARGO],Tabla19[CATEGORIA]))</f>
        <v>FIJO</v>
      </c>
      <c r="I969" s="43">
        <v>50000</v>
      </c>
      <c r="J969" s="45">
        <v>1854</v>
      </c>
      <c r="K969" s="43">
        <v>1520</v>
      </c>
      <c r="L969" s="43">
        <v>1435</v>
      </c>
      <c r="M969" s="43">
        <v>1045</v>
      </c>
      <c r="N969" s="43">
        <v>44146</v>
      </c>
      <c r="O969" s="65" t="str">
        <f>LEFT(_xlfn.XLOOKUP(TJUL22[[#This Row],[CODIGO]],Tabla5[codigo],Tabla5[Genero]),1)</f>
        <v>F</v>
      </c>
      <c r="P969" s="15" t="str">
        <f>_xlfn.XLOOKUP(TJUL22[[#This Row],[nomdepto]],tdepto[DEPTO],tdepto[CODLUG])</f>
        <v>01.83.03.04</v>
      </c>
    </row>
    <row r="970" spans="1:16" hidden="1">
      <c r="A970" s="65" t="s">
        <v>3417</v>
      </c>
      <c r="B970" s="65" t="str">
        <f t="shared" si="15"/>
        <v>2.1.1.1.0100112015672</v>
      </c>
      <c r="C970" s="65" t="s">
        <v>3368</v>
      </c>
      <c r="D970" s="65" t="s">
        <v>2715</v>
      </c>
      <c r="E970" s="65" t="s">
        <v>593</v>
      </c>
      <c r="F970" s="65" t="s">
        <v>594</v>
      </c>
      <c r="G970" s="65" t="str">
        <f>_xlfn.XLOOKUP(TJUL22[[#This Row],[CODIGO]],Tabla5[codigo],Tabla5[Lugar Funciones])</f>
        <v>DIRECCION GENERAL DE MUSEOS</v>
      </c>
      <c r="H970" s="65" t="str">
        <f>_xlfn.XLOOKUP(TJUL22[[#This Row],[CODIGO]],Tabla5[codigo],Tabla5[SEGÚN JULIO],_xlfn.XLOOKUP(TJUL22[[#This Row],[cargo]],Tabla19[CARGO],Tabla19[CATEGORIA]))</f>
        <v>FIJO</v>
      </c>
      <c r="I970" s="43">
        <v>50000</v>
      </c>
      <c r="J970" s="45">
        <v>1854</v>
      </c>
      <c r="K970" s="43">
        <v>1520</v>
      </c>
      <c r="L970" s="43">
        <v>1435</v>
      </c>
      <c r="M970" s="43">
        <v>10545.88</v>
      </c>
      <c r="N970" s="43">
        <v>34645.120000000003</v>
      </c>
      <c r="O970" s="65" t="str">
        <f>LEFT(_xlfn.XLOOKUP(TJUL22[[#This Row],[CODIGO]],Tabla5[codigo],Tabla5[Genero]),1)</f>
        <v>F</v>
      </c>
      <c r="P970" s="15" t="str">
        <f>_xlfn.XLOOKUP(TJUL22[[#This Row],[nomdepto]],tdepto[DEPTO],tdepto[CODLUG])</f>
        <v>01.83.03.04</v>
      </c>
    </row>
    <row r="971" spans="1:16">
      <c r="A971" s="65" t="s">
        <v>3451</v>
      </c>
      <c r="B971" s="65" t="str">
        <f t="shared" si="15"/>
        <v>2.1.1.2.0800117943837</v>
      </c>
      <c r="C971" s="65" t="s">
        <v>3367</v>
      </c>
      <c r="D971" s="65" t="s">
        <v>2677</v>
      </c>
      <c r="E971" s="65" t="s">
        <v>3439</v>
      </c>
      <c r="F971" s="65" t="s">
        <v>271</v>
      </c>
      <c r="G971" s="65" t="str">
        <f>_xlfn.XLOOKUP(TJUL22[[#This Row],[CODIGO]],Tabla5[codigo],Tabla5[Lugar Funciones])</f>
        <v>DIRECCION GENERAL DE MUSEOS</v>
      </c>
      <c r="H971" s="65" t="str">
        <f>_xlfn.XLOOKUP(TJUL22[[#This Row],[CODIGO]],Tabla5[codigo],Tabla5[SEGÚN JULIO],_xlfn.XLOOKUP(TJUL22[[#This Row],[cargo]],Tabla19[CARGO],Tabla19[CATEGORIA]))</f>
        <v>FIJO</v>
      </c>
      <c r="I971" s="43">
        <v>50000</v>
      </c>
      <c r="J971" s="45">
        <v>11206.26</v>
      </c>
      <c r="K971" s="43">
        <v>1520</v>
      </c>
      <c r="L971" s="43">
        <v>1435</v>
      </c>
      <c r="M971" s="43">
        <v>25</v>
      </c>
      <c r="N971" s="43">
        <v>35813.74</v>
      </c>
      <c r="O971" s="65" t="str">
        <f>LEFT(_xlfn.XLOOKUP(TJUL22[[#This Row],[CODIGO]],Tabla5[codigo],Tabla5[Genero]),1)</f>
        <v>F</v>
      </c>
      <c r="P971" s="15" t="str">
        <f>_xlfn.XLOOKUP(TJUL22[[#This Row],[nomdepto]],tdepto[DEPTO],tdepto[CODLUG])</f>
        <v>01.83.03.04</v>
      </c>
    </row>
    <row r="972" spans="1:16">
      <c r="A972" s="65" t="s">
        <v>3451</v>
      </c>
      <c r="B972" s="65" t="str">
        <f t="shared" si="15"/>
        <v>2.1.1.2.0800111330221</v>
      </c>
      <c r="C972" s="65" t="s">
        <v>3367</v>
      </c>
      <c r="D972" s="65" t="s">
        <v>3128</v>
      </c>
      <c r="E972" s="65" t="s">
        <v>1709</v>
      </c>
      <c r="F972" s="65" t="s">
        <v>1000</v>
      </c>
      <c r="G972" s="65" t="str">
        <f>_xlfn.XLOOKUP(TJUL22[[#This Row],[CODIGO]],Tabla5[codigo],Tabla5[Lugar Funciones])</f>
        <v>DIRECCION GENERAL DE MUSEOS</v>
      </c>
      <c r="H972" s="65" t="str">
        <f>_xlfn.XLOOKUP(TJUL22[[#This Row],[CODIGO]],Tabla5[codigo],Tabla5[SEGÚN JULIO],_xlfn.XLOOKUP(TJUL22[[#This Row],[cargo]],Tabla19[CARGO],Tabla19[CATEGORIA]))</f>
        <v>EMPLEADOS TEMPORALES</v>
      </c>
      <c r="I972" s="43">
        <v>50000</v>
      </c>
      <c r="J972" s="45">
        <v>1854</v>
      </c>
      <c r="K972" s="43">
        <v>1520</v>
      </c>
      <c r="L972" s="43">
        <v>1435</v>
      </c>
      <c r="M972" s="43">
        <v>25</v>
      </c>
      <c r="N972" s="43">
        <v>45166</v>
      </c>
      <c r="O972" s="65" t="str">
        <f>LEFT(_xlfn.XLOOKUP(TJUL22[[#This Row],[CODIGO]],Tabla5[codigo],Tabla5[Genero]),1)</f>
        <v>F</v>
      </c>
      <c r="P972" s="15" t="str">
        <f>_xlfn.XLOOKUP(TJUL22[[#This Row],[nomdepto]],tdepto[DEPTO],tdepto[CODLUG])</f>
        <v>01.83.03.04</v>
      </c>
    </row>
    <row r="973" spans="1:16" hidden="1">
      <c r="A973" s="65" t="s">
        <v>3417</v>
      </c>
      <c r="B973" s="65" t="str">
        <f t="shared" si="15"/>
        <v>2.1.1.1.0140220532465</v>
      </c>
      <c r="C973" s="65" t="s">
        <v>3368</v>
      </c>
      <c r="D973" s="65" t="s">
        <v>2545</v>
      </c>
      <c r="E973" s="65" t="s">
        <v>2029</v>
      </c>
      <c r="F973" s="65" t="s">
        <v>305</v>
      </c>
      <c r="G973" s="65" t="str">
        <f>_xlfn.XLOOKUP(TJUL22[[#This Row],[CODIGO]],Tabla5[codigo],Tabla5[Lugar Funciones])</f>
        <v>DIRECCION GENERAL DE MUSEOS</v>
      </c>
      <c r="H973" s="65" t="str">
        <f>_xlfn.XLOOKUP(TJUL22[[#This Row],[CODIGO]],Tabla5[codigo],Tabla5[SEGÚN JULIO],_xlfn.XLOOKUP(TJUL22[[#This Row],[cargo]],Tabla19[CARGO],Tabla19[CATEGORIA]))</f>
        <v>ESTATUTO SIMPLIFICADO</v>
      </c>
      <c r="I973" s="43">
        <v>48000</v>
      </c>
      <c r="J973" s="45">
        <v>1571.73</v>
      </c>
      <c r="K973" s="43">
        <v>1459.2</v>
      </c>
      <c r="L973" s="43">
        <v>1377.6</v>
      </c>
      <c r="M973" s="43">
        <v>24.999999999999773</v>
      </c>
      <c r="N973" s="43">
        <v>43566.47</v>
      </c>
      <c r="O973" s="65" t="str">
        <f>LEFT(_xlfn.XLOOKUP(TJUL22[[#This Row],[CODIGO]],Tabla5[codigo],Tabla5[Genero]),1)</f>
        <v>F</v>
      </c>
      <c r="P973" s="15" t="str">
        <f>_xlfn.XLOOKUP(TJUL22[[#This Row],[nomdepto]],tdepto[DEPTO],tdepto[CODLUG])</f>
        <v>01.83.03.04</v>
      </c>
    </row>
    <row r="974" spans="1:16" hidden="1">
      <c r="A974" s="65" t="s">
        <v>3417</v>
      </c>
      <c r="B974" s="65" t="str">
        <f t="shared" si="15"/>
        <v>2.1.1.1.0100101709970</v>
      </c>
      <c r="C974" s="65" t="s">
        <v>3368</v>
      </c>
      <c r="D974" s="65" t="s">
        <v>2522</v>
      </c>
      <c r="E974" s="65" t="s">
        <v>1261</v>
      </c>
      <c r="F974" s="65" t="s">
        <v>69</v>
      </c>
      <c r="G974" s="65" t="str">
        <f>_xlfn.XLOOKUP(TJUL22[[#This Row],[CODIGO]],Tabla5[codigo],Tabla5[Lugar Funciones])</f>
        <v>DIRECCION GENERAL DE MUSEOS</v>
      </c>
      <c r="H974" s="65" t="str">
        <f>_xlfn.XLOOKUP(TJUL22[[#This Row],[CODIGO]],Tabla5[codigo],Tabla5[SEGÚN JULIO],_xlfn.XLOOKUP(TJUL22[[#This Row],[cargo]],Tabla19[CARGO],Tabla19[CATEGORIA]))</f>
        <v>FIJO</v>
      </c>
      <c r="I974" s="43">
        <v>45000</v>
      </c>
      <c r="J974" s="45">
        <v>1148.33</v>
      </c>
      <c r="K974" s="43">
        <v>1368</v>
      </c>
      <c r="L974" s="43">
        <v>1291.5</v>
      </c>
      <c r="M974" s="43">
        <v>25</v>
      </c>
      <c r="N974" s="43">
        <v>41167.17</v>
      </c>
      <c r="O974" s="65" t="str">
        <f>LEFT(_xlfn.XLOOKUP(TJUL22[[#This Row],[CODIGO]],Tabla5[codigo],Tabla5[Genero]),1)</f>
        <v>M</v>
      </c>
      <c r="P974" s="15" t="str">
        <f>_xlfn.XLOOKUP(TJUL22[[#This Row],[nomdepto]],tdepto[DEPTO],tdepto[CODLUG])</f>
        <v>01.83.03.04</v>
      </c>
    </row>
    <row r="975" spans="1:16" hidden="1">
      <c r="A975" s="65" t="s">
        <v>3417</v>
      </c>
      <c r="B975" s="65" t="str">
        <f t="shared" si="15"/>
        <v>2.1.1.1.0100105649305</v>
      </c>
      <c r="C975" s="65" t="s">
        <v>3368</v>
      </c>
      <c r="D975" s="65" t="s">
        <v>1499</v>
      </c>
      <c r="E975" s="65" t="s">
        <v>477</v>
      </c>
      <c r="F975" s="65" t="s">
        <v>478</v>
      </c>
      <c r="G975" s="65" t="str">
        <f>_xlfn.XLOOKUP(TJUL22[[#This Row],[CODIGO]],Tabla5[codigo],Tabla5[Lugar Funciones])</f>
        <v>DIRECCION GENERAL DE MUSEOS</v>
      </c>
      <c r="H975" s="65" t="str">
        <f>_xlfn.XLOOKUP(TJUL22[[#This Row],[CODIGO]],Tabla5[codigo],Tabla5[SEGÚN JULIO],_xlfn.XLOOKUP(TJUL22[[#This Row],[cargo]],Tabla19[CARGO],Tabla19[CATEGORIA]))</f>
        <v>CARRERA ADMINISTRATIVA</v>
      </c>
      <c r="I975" s="43">
        <v>45000</v>
      </c>
      <c r="J975" s="45">
        <v>1148.33</v>
      </c>
      <c r="K975" s="43">
        <v>1368</v>
      </c>
      <c r="L975" s="43">
        <v>1291.5</v>
      </c>
      <c r="M975" s="43">
        <v>15871.300000000001</v>
      </c>
      <c r="N975" s="43">
        <v>25320.87</v>
      </c>
      <c r="O975" s="65" t="str">
        <f>LEFT(_xlfn.XLOOKUP(TJUL22[[#This Row],[CODIGO]],Tabla5[codigo],Tabla5[Genero]),1)</f>
        <v>M</v>
      </c>
      <c r="P975" s="15" t="str">
        <f>_xlfn.XLOOKUP(TJUL22[[#This Row],[nomdepto]],tdepto[DEPTO],tdepto[CODLUG])</f>
        <v>01.83.03.04</v>
      </c>
    </row>
    <row r="976" spans="1:16" hidden="1">
      <c r="A976" s="65" t="s">
        <v>3417</v>
      </c>
      <c r="B976" s="65" t="str">
        <f t="shared" si="15"/>
        <v>2.1.1.1.0122300498510</v>
      </c>
      <c r="C976" s="65" t="s">
        <v>3368</v>
      </c>
      <c r="D976" s="65" t="s">
        <v>2638</v>
      </c>
      <c r="E976" s="65" t="s">
        <v>1170</v>
      </c>
      <c r="F976" s="65" t="s">
        <v>242</v>
      </c>
      <c r="G976" s="65" t="str">
        <f>_xlfn.XLOOKUP(TJUL22[[#This Row],[CODIGO]],Tabla5[codigo],Tabla5[Lugar Funciones])</f>
        <v>DIRECCION GENERAL DE MUSEOS</v>
      </c>
      <c r="H976" s="65" t="str">
        <f>_xlfn.XLOOKUP(TJUL22[[#This Row],[CODIGO]],Tabla5[codigo],Tabla5[SEGÚN JULIO],_xlfn.XLOOKUP(TJUL22[[#This Row],[cargo]],Tabla19[CARGO],Tabla19[CATEGORIA]))</f>
        <v>FIJO</v>
      </c>
      <c r="I976" s="43">
        <v>45000</v>
      </c>
      <c r="J976" s="43">
        <v>945.81</v>
      </c>
      <c r="K976" s="43">
        <v>1368</v>
      </c>
      <c r="L976" s="43">
        <v>1291.5</v>
      </c>
      <c r="M976" s="43">
        <v>1375.1200000000003</v>
      </c>
      <c r="N976" s="43">
        <v>40019.57</v>
      </c>
      <c r="O976" s="65" t="str">
        <f>LEFT(_xlfn.XLOOKUP(TJUL22[[#This Row],[CODIGO]],Tabla5[codigo],Tabla5[Genero]),1)</f>
        <v>F</v>
      </c>
      <c r="P976" s="15" t="str">
        <f>_xlfn.XLOOKUP(TJUL22[[#This Row],[nomdepto]],tdepto[DEPTO],tdepto[CODLUG])</f>
        <v>01.83.03.04</v>
      </c>
    </row>
    <row r="977" spans="1:16" hidden="1">
      <c r="A977" s="65" t="s">
        <v>3417</v>
      </c>
      <c r="B977" s="65" t="str">
        <f t="shared" si="15"/>
        <v>2.1.1.1.0122400409961</v>
      </c>
      <c r="C977" s="65" t="s">
        <v>3368</v>
      </c>
      <c r="D977" s="65" t="s">
        <v>2730</v>
      </c>
      <c r="E977" s="65" t="s">
        <v>1040</v>
      </c>
      <c r="F977" s="65" t="s">
        <v>74</v>
      </c>
      <c r="G977" s="65" t="str">
        <f>_xlfn.XLOOKUP(TJUL22[[#This Row],[CODIGO]],Tabla5[codigo],Tabla5[Lugar Funciones])</f>
        <v>DIRECCION GENERAL DE MUSEOS</v>
      </c>
      <c r="H977" s="65" t="str">
        <f>_xlfn.XLOOKUP(TJUL22[[#This Row],[CODIGO]],Tabla5[codigo],Tabla5[SEGÚN JULIO],_xlfn.XLOOKUP(TJUL22[[#This Row],[cargo]],Tabla19[CARGO],Tabla19[CATEGORIA]))</f>
        <v>FIJO</v>
      </c>
      <c r="I977" s="43">
        <v>45000</v>
      </c>
      <c r="J977" s="45">
        <v>1148.33</v>
      </c>
      <c r="K977" s="43">
        <v>1368</v>
      </c>
      <c r="L977" s="43">
        <v>1291.5</v>
      </c>
      <c r="M977" s="43">
        <v>25</v>
      </c>
      <c r="N977" s="43">
        <v>41167.17</v>
      </c>
      <c r="O977" s="65" t="str">
        <f>LEFT(_xlfn.XLOOKUP(TJUL22[[#This Row],[CODIGO]],Tabla5[codigo],Tabla5[Genero]),1)</f>
        <v>F</v>
      </c>
      <c r="P977" s="15" t="str">
        <f>_xlfn.XLOOKUP(TJUL22[[#This Row],[nomdepto]],tdepto[DEPTO],tdepto[CODLUG])</f>
        <v>01.83.03.04</v>
      </c>
    </row>
    <row r="978" spans="1:16" hidden="1">
      <c r="A978" s="65" t="s">
        <v>3417</v>
      </c>
      <c r="B978" s="65" t="str">
        <f t="shared" si="15"/>
        <v>2.1.1.1.0103104607829</v>
      </c>
      <c r="C978" s="65" t="s">
        <v>3368</v>
      </c>
      <c r="D978" s="65" t="s">
        <v>1565</v>
      </c>
      <c r="E978" s="65" t="s">
        <v>611</v>
      </c>
      <c r="F978" s="65" t="s">
        <v>612</v>
      </c>
      <c r="G978" s="65" t="str">
        <f>_xlfn.XLOOKUP(TJUL22[[#This Row],[CODIGO]],Tabla5[codigo],Tabla5[Lugar Funciones])</f>
        <v>DIRECCION GENERAL DE MUSEOS</v>
      </c>
      <c r="H978" s="65" t="str">
        <f>_xlfn.XLOOKUP(TJUL22[[#This Row],[CODIGO]],Tabla5[codigo],Tabla5[SEGÚN JULIO],_xlfn.XLOOKUP(TJUL22[[#This Row],[cargo]],Tabla19[CARGO],Tabla19[CATEGORIA]))</f>
        <v>CARRERA ADMINISTRATIVA</v>
      </c>
      <c r="I978" s="43">
        <v>45000</v>
      </c>
      <c r="J978" s="45">
        <v>945.81</v>
      </c>
      <c r="K978" s="43">
        <v>1368</v>
      </c>
      <c r="L978" s="43">
        <v>1291.5</v>
      </c>
      <c r="M978" s="43">
        <v>1375.1200000000003</v>
      </c>
      <c r="N978" s="43">
        <v>40019.57</v>
      </c>
      <c r="O978" s="65" t="str">
        <f>LEFT(_xlfn.XLOOKUP(TJUL22[[#This Row],[CODIGO]],Tabla5[codigo],Tabla5[Genero]),1)</f>
        <v>M</v>
      </c>
      <c r="P978" s="15" t="str">
        <f>_xlfn.XLOOKUP(TJUL22[[#This Row],[nomdepto]],tdepto[DEPTO],tdepto[CODLUG])</f>
        <v>01.83.03.04</v>
      </c>
    </row>
    <row r="979" spans="1:16">
      <c r="A979" s="65" t="s">
        <v>3451</v>
      </c>
      <c r="B979" s="65" t="str">
        <f t="shared" si="15"/>
        <v>2.1.1.2.0806000210622</v>
      </c>
      <c r="C979" s="65" t="s">
        <v>3367</v>
      </c>
      <c r="D979" s="65" t="s">
        <v>2991</v>
      </c>
      <c r="E979" s="65" t="s">
        <v>1642</v>
      </c>
      <c r="F979" s="65" t="s">
        <v>539</v>
      </c>
      <c r="G979" s="65" t="str">
        <f>_xlfn.XLOOKUP(TJUL22[[#This Row],[CODIGO]],Tabla5[codigo],Tabla5[Lugar Funciones])</f>
        <v>DIRECCION GENERAL DE MUSEOS</v>
      </c>
      <c r="H979" s="65" t="str">
        <f>_xlfn.XLOOKUP(TJUL22[[#This Row],[CODIGO]],Tabla5[codigo],Tabla5[SEGÚN JULIO],_xlfn.XLOOKUP(TJUL22[[#This Row],[cargo]],Tabla19[CARGO],Tabla19[CATEGORIA]))</f>
        <v>EMPLEADOS TEMPORALES</v>
      </c>
      <c r="I979" s="43">
        <v>45000</v>
      </c>
      <c r="J979" s="45">
        <v>1148.33</v>
      </c>
      <c r="K979" s="43">
        <v>1368</v>
      </c>
      <c r="L979" s="43">
        <v>1291.5</v>
      </c>
      <c r="M979" s="43">
        <v>25</v>
      </c>
      <c r="N979" s="43">
        <v>41167.17</v>
      </c>
      <c r="O979" s="65" t="str">
        <f>LEFT(_xlfn.XLOOKUP(TJUL22[[#This Row],[CODIGO]],Tabla5[codigo],Tabla5[Genero]),1)</f>
        <v>M</v>
      </c>
      <c r="P979" s="15" t="str">
        <f>_xlfn.XLOOKUP(TJUL22[[#This Row],[nomdepto]],tdepto[DEPTO],tdepto[CODLUG])</f>
        <v>01.83.03.04</v>
      </c>
    </row>
    <row r="980" spans="1:16">
      <c r="A980" s="65" t="s">
        <v>3451</v>
      </c>
      <c r="B980" s="65" t="str">
        <f t="shared" si="15"/>
        <v>2.1.1.2.0840250922206</v>
      </c>
      <c r="C980" s="65" t="s">
        <v>3367</v>
      </c>
      <c r="D980" s="65" t="s">
        <v>3070</v>
      </c>
      <c r="E980" s="65" t="s">
        <v>1971</v>
      </c>
      <c r="F980" s="65" t="s">
        <v>103</v>
      </c>
      <c r="G980" s="65" t="str">
        <f>_xlfn.XLOOKUP(TJUL22[[#This Row],[CODIGO]],Tabla5[codigo],Tabla5[Lugar Funciones])</f>
        <v>DIRECCION GENERAL DE MUSEOS</v>
      </c>
      <c r="H980" s="65" t="str">
        <f>_xlfn.XLOOKUP(TJUL22[[#This Row],[CODIGO]],Tabla5[codigo],Tabla5[SEGÚN JULIO],_xlfn.XLOOKUP(TJUL22[[#This Row],[cargo]],Tabla19[CARGO],Tabla19[CATEGORIA]))</f>
        <v>EMPLEADOS TEMPORALES</v>
      </c>
      <c r="I980" s="43">
        <v>45000</v>
      </c>
      <c r="J980" s="45">
        <v>1148.33</v>
      </c>
      <c r="K980" s="43">
        <v>1368</v>
      </c>
      <c r="L980" s="43">
        <v>1291.5</v>
      </c>
      <c r="M980" s="43">
        <v>25</v>
      </c>
      <c r="N980" s="43">
        <v>41167.17</v>
      </c>
      <c r="O980" s="65" t="str">
        <f>LEFT(_xlfn.XLOOKUP(TJUL22[[#This Row],[CODIGO]],Tabla5[codigo],Tabla5[Genero]),1)</f>
        <v>F</v>
      </c>
      <c r="P980" s="15" t="str">
        <f>_xlfn.XLOOKUP(TJUL22[[#This Row],[nomdepto]],tdepto[DEPTO],tdepto[CODLUG])</f>
        <v>01.83.03.04</v>
      </c>
    </row>
    <row r="981" spans="1:16">
      <c r="A981" s="65" t="s">
        <v>3451</v>
      </c>
      <c r="B981" s="65" t="str">
        <f t="shared" si="15"/>
        <v>2.1.1.2.0800100901081</v>
      </c>
      <c r="C981" s="65" t="s">
        <v>3367</v>
      </c>
      <c r="D981" s="65" t="s">
        <v>3013</v>
      </c>
      <c r="E981" s="65" t="s">
        <v>1992</v>
      </c>
      <c r="F981" s="65" t="s">
        <v>2042</v>
      </c>
      <c r="G981" s="65" t="str">
        <f>_xlfn.XLOOKUP(TJUL22[[#This Row],[CODIGO]],Tabla5[codigo],Tabla5[Lugar Funciones])</f>
        <v>DIRECCION GENERAL DE MUSEOS</v>
      </c>
      <c r="H981" s="65" t="str">
        <f>_xlfn.XLOOKUP(TJUL22[[#This Row],[CODIGO]],Tabla5[codigo],Tabla5[SEGÚN JULIO],_xlfn.XLOOKUP(TJUL22[[#This Row],[cargo]],Tabla19[CARGO],Tabla19[CATEGORIA]))</f>
        <v>EMPLEADOS TEMPORALES</v>
      </c>
      <c r="I981" s="43">
        <v>42000</v>
      </c>
      <c r="J981" s="45">
        <v>724.92</v>
      </c>
      <c r="K981" s="43">
        <v>1276.8</v>
      </c>
      <c r="L981" s="43">
        <v>1205.4000000000001</v>
      </c>
      <c r="M981" s="43">
        <v>24.999999999999886</v>
      </c>
      <c r="N981" s="43">
        <v>38767.879999999997</v>
      </c>
      <c r="O981" s="65" t="str">
        <f>LEFT(_xlfn.XLOOKUP(TJUL22[[#This Row],[CODIGO]],Tabla5[codigo],Tabla5[Genero]),1)</f>
        <v>M</v>
      </c>
      <c r="P981" s="15" t="str">
        <f>_xlfn.XLOOKUP(TJUL22[[#This Row],[nomdepto]],tdepto[DEPTO],tdepto[CODLUG])</f>
        <v>01.83.03.04</v>
      </c>
    </row>
    <row r="982" spans="1:16" hidden="1">
      <c r="A982" s="65" t="s">
        <v>3417</v>
      </c>
      <c r="B982" s="65" t="str">
        <f t="shared" si="15"/>
        <v>2.1.1.1.0100107638991</v>
      </c>
      <c r="C982" s="65" t="s">
        <v>3368</v>
      </c>
      <c r="D982" s="65" t="s">
        <v>1486</v>
      </c>
      <c r="E982" s="65" t="s">
        <v>449</v>
      </c>
      <c r="F982" s="65" t="s">
        <v>450</v>
      </c>
      <c r="G982" s="65" t="str">
        <f>_xlfn.XLOOKUP(TJUL22[[#This Row],[CODIGO]],Tabla5[codigo],Tabla5[Lugar Funciones])</f>
        <v>DIRECCION GENERAL DE MUSEOS</v>
      </c>
      <c r="H982" s="65" t="str">
        <f>_xlfn.XLOOKUP(TJUL22[[#This Row],[CODIGO]],Tabla5[codigo],Tabla5[SEGÚN JULIO],_xlfn.XLOOKUP(TJUL22[[#This Row],[cargo]],Tabla19[CARGO],Tabla19[CATEGORIA]))</f>
        <v>CARRERA ADMINISTRATIVA</v>
      </c>
      <c r="I982" s="43">
        <v>40000</v>
      </c>
      <c r="J982" s="45">
        <v>442.65</v>
      </c>
      <c r="K982" s="43">
        <v>1216</v>
      </c>
      <c r="L982" s="43">
        <v>1148</v>
      </c>
      <c r="M982" s="43">
        <v>6092.7900000000009</v>
      </c>
      <c r="N982" s="43">
        <v>31100.560000000001</v>
      </c>
      <c r="O982" s="65" t="str">
        <f>LEFT(_xlfn.XLOOKUP(TJUL22[[#This Row],[CODIGO]],Tabla5[codigo],Tabla5[Genero]),1)</f>
        <v>F</v>
      </c>
      <c r="P982" s="15" t="str">
        <f>_xlfn.XLOOKUP(TJUL22[[#This Row],[nomdepto]],tdepto[DEPTO],tdepto[CODLUG])</f>
        <v>01.83.03.04</v>
      </c>
    </row>
    <row r="983" spans="1:16" hidden="1">
      <c r="A983" s="65" t="s">
        <v>3417</v>
      </c>
      <c r="B983" s="65" t="str">
        <f t="shared" si="15"/>
        <v>2.1.1.1.0100108282054</v>
      </c>
      <c r="C983" s="65" t="s">
        <v>3368</v>
      </c>
      <c r="D983" s="65" t="s">
        <v>1528</v>
      </c>
      <c r="E983" s="65" t="s">
        <v>538</v>
      </c>
      <c r="F983" s="65" t="s">
        <v>539</v>
      </c>
      <c r="G983" s="65" t="str">
        <f>_xlfn.XLOOKUP(TJUL22[[#This Row],[CODIGO]],Tabla5[codigo],Tabla5[Lugar Funciones])</f>
        <v>DIRECCION GENERAL DE MUSEOS</v>
      </c>
      <c r="H983" s="65" t="str">
        <f>_xlfn.XLOOKUP(TJUL22[[#This Row],[CODIGO]],Tabla5[codigo],Tabla5[SEGÚN JULIO],_xlfn.XLOOKUP(TJUL22[[#This Row],[cargo]],Tabla19[CARGO],Tabla19[CATEGORIA]))</f>
        <v>CARRERA ADMINISTRATIVA</v>
      </c>
      <c r="I983" s="43">
        <v>40000</v>
      </c>
      <c r="J983" s="45">
        <v>442.65</v>
      </c>
      <c r="K983" s="43">
        <v>1216</v>
      </c>
      <c r="L983" s="43">
        <v>1148</v>
      </c>
      <c r="M983" s="43">
        <v>20364.579999999998</v>
      </c>
      <c r="N983" s="43">
        <v>16828.77</v>
      </c>
      <c r="O983" s="65" t="str">
        <f>LEFT(_xlfn.XLOOKUP(TJUL22[[#This Row],[CODIGO]],Tabla5[codigo],Tabla5[Genero]),1)</f>
        <v>F</v>
      </c>
      <c r="P983" s="15" t="str">
        <f>_xlfn.XLOOKUP(TJUL22[[#This Row],[nomdepto]],tdepto[DEPTO],tdepto[CODLUG])</f>
        <v>01.83.03.04</v>
      </c>
    </row>
    <row r="984" spans="1:16">
      <c r="A984" s="65" t="s">
        <v>3451</v>
      </c>
      <c r="B984" s="65" t="str">
        <f t="shared" si="15"/>
        <v>2.1.1.2.0800112460845</v>
      </c>
      <c r="C984" s="65" t="s">
        <v>3367</v>
      </c>
      <c r="D984" s="65" t="s">
        <v>2983</v>
      </c>
      <c r="E984" s="65" t="s">
        <v>2982</v>
      </c>
      <c r="F984" s="65" t="s">
        <v>539</v>
      </c>
      <c r="G984" s="65" t="str">
        <f>_xlfn.XLOOKUP(TJUL22[[#This Row],[CODIGO]],Tabla5[codigo],Tabla5[Lugar Funciones])</f>
        <v>DIRECCION GENERAL DE MUSEOS</v>
      </c>
      <c r="H984" s="65" t="str">
        <f>_xlfn.XLOOKUP(TJUL22[[#This Row],[CODIGO]],Tabla5[codigo],Tabla5[SEGÚN JULIO],_xlfn.XLOOKUP(TJUL22[[#This Row],[cargo]],Tabla19[CARGO],Tabla19[CATEGORIA]))</f>
        <v>EMPLEADOS TEMPORALES</v>
      </c>
      <c r="I984" s="43">
        <v>40000</v>
      </c>
      <c r="J984" s="45">
        <v>442.65</v>
      </c>
      <c r="K984" s="43">
        <v>1216</v>
      </c>
      <c r="L984" s="43">
        <v>1148</v>
      </c>
      <c r="M984" s="43">
        <v>25.000000000000114</v>
      </c>
      <c r="N984" s="43">
        <v>37168.35</v>
      </c>
      <c r="O984" s="65" t="str">
        <f>LEFT(_xlfn.XLOOKUP(TJUL22[[#This Row],[CODIGO]],Tabla5[codigo],Tabla5[Genero]),1)</f>
        <v>F</v>
      </c>
      <c r="P984" s="15" t="str">
        <f>_xlfn.XLOOKUP(TJUL22[[#This Row],[nomdepto]],tdepto[DEPTO],tdepto[CODLUG])</f>
        <v>01.83.03.04</v>
      </c>
    </row>
    <row r="985" spans="1:16" hidden="1">
      <c r="A985" s="65" t="s">
        <v>3417</v>
      </c>
      <c r="B985" s="65" t="str">
        <f t="shared" si="15"/>
        <v>2.1.1.1.0100107783912</v>
      </c>
      <c r="C985" s="65" t="s">
        <v>3368</v>
      </c>
      <c r="D985" s="65" t="s">
        <v>2687</v>
      </c>
      <c r="E985" s="65" t="s">
        <v>567</v>
      </c>
      <c r="F985" s="65" t="s">
        <v>568</v>
      </c>
      <c r="G985" s="65" t="str">
        <f>_xlfn.XLOOKUP(TJUL22[[#This Row],[CODIGO]],Tabla5[codigo],Tabla5[Lugar Funciones])</f>
        <v>DIRECCION GENERAL DE MUSEOS</v>
      </c>
      <c r="H985" s="65" t="str">
        <f>_xlfn.XLOOKUP(TJUL22[[#This Row],[CODIGO]],Tabla5[codigo],Tabla5[SEGÚN JULIO],_xlfn.XLOOKUP(TJUL22[[#This Row],[cargo]],Tabla19[CARGO],Tabla19[CATEGORIA]))</f>
        <v>FIJO</v>
      </c>
      <c r="I985" s="43">
        <v>35040.400000000001</v>
      </c>
      <c r="J985" s="46">
        <v>0</v>
      </c>
      <c r="K985" s="43">
        <v>1065.23</v>
      </c>
      <c r="L985" s="43">
        <v>1005.66</v>
      </c>
      <c r="M985" s="43">
        <v>75</v>
      </c>
      <c r="N985" s="43">
        <v>32894.51</v>
      </c>
      <c r="O985" s="65" t="str">
        <f>LEFT(_xlfn.XLOOKUP(TJUL22[[#This Row],[CODIGO]],Tabla5[codigo],Tabla5[Genero]),1)</f>
        <v>M</v>
      </c>
      <c r="P985" s="15" t="str">
        <f>_xlfn.XLOOKUP(TJUL22[[#This Row],[nomdepto]],tdepto[DEPTO],tdepto[CODLUG])</f>
        <v>01.83.03.04</v>
      </c>
    </row>
    <row r="986" spans="1:16" hidden="1">
      <c r="A986" s="65" t="s">
        <v>3417</v>
      </c>
      <c r="B986" s="65" t="str">
        <f t="shared" si="15"/>
        <v>2.1.1.1.0100100318252</v>
      </c>
      <c r="C986" s="65" t="s">
        <v>3368</v>
      </c>
      <c r="D986" s="65" t="s">
        <v>1450</v>
      </c>
      <c r="E986" s="65" t="s">
        <v>353</v>
      </c>
      <c r="F986" s="65" t="s">
        <v>10</v>
      </c>
      <c r="G986" s="65" t="str">
        <f>_xlfn.XLOOKUP(TJUL22[[#This Row],[CODIGO]],Tabla5[codigo],Tabla5[Lugar Funciones])</f>
        <v>DIRECCION GENERAL DE MUSEOS</v>
      </c>
      <c r="H986" s="65" t="str">
        <f>_xlfn.XLOOKUP(TJUL22[[#This Row],[CODIGO]],Tabla5[codigo],Tabla5[SEGÚN JULIO],_xlfn.XLOOKUP(TJUL22[[#This Row],[cargo]],Tabla19[CARGO],Tabla19[CATEGORIA]))</f>
        <v>CARRERA ADMINISTRATIVA</v>
      </c>
      <c r="I986" s="43">
        <v>35000</v>
      </c>
      <c r="J986" s="46">
        <v>0</v>
      </c>
      <c r="K986" s="43">
        <v>1064</v>
      </c>
      <c r="L986" s="43">
        <v>1004.5</v>
      </c>
      <c r="M986" s="43">
        <v>8581.1</v>
      </c>
      <c r="N986" s="43">
        <v>24350.400000000001</v>
      </c>
      <c r="O986" s="65" t="str">
        <f>LEFT(_xlfn.XLOOKUP(TJUL22[[#This Row],[CODIGO]],Tabla5[codigo],Tabla5[Genero]),1)</f>
        <v>F</v>
      </c>
      <c r="P986" s="15" t="str">
        <f>_xlfn.XLOOKUP(TJUL22[[#This Row],[nomdepto]],tdepto[DEPTO],tdepto[CODLUG])</f>
        <v>01.83.03.04</v>
      </c>
    </row>
    <row r="987" spans="1:16" hidden="1">
      <c r="A987" s="65" t="s">
        <v>3417</v>
      </c>
      <c r="B987" s="65" t="str">
        <f t="shared" si="15"/>
        <v>2.1.1.1.0100100145598</v>
      </c>
      <c r="C987" s="65" t="s">
        <v>3368</v>
      </c>
      <c r="D987" s="65" t="s">
        <v>2581</v>
      </c>
      <c r="E987" s="65" t="s">
        <v>3435</v>
      </c>
      <c r="F987" s="65" t="s">
        <v>488</v>
      </c>
      <c r="G987" s="65" t="str">
        <f>_xlfn.XLOOKUP(TJUL22[[#This Row],[CODIGO]],Tabla5[codigo],Tabla5[Lugar Funciones])</f>
        <v>DIRECCION GENERAL DE MUSEOS</v>
      </c>
      <c r="H987" s="65" t="str">
        <f>_xlfn.XLOOKUP(TJUL22[[#This Row],[CODIGO]],Tabla5[codigo],Tabla5[SEGÚN JULIO],_xlfn.XLOOKUP(TJUL22[[#This Row],[cargo]],Tabla19[CARGO],Tabla19[CATEGORIA]))</f>
        <v>FIJO</v>
      </c>
      <c r="I987" s="43">
        <v>35000</v>
      </c>
      <c r="J987" s="46">
        <v>0</v>
      </c>
      <c r="K987" s="43">
        <v>1064</v>
      </c>
      <c r="L987" s="43">
        <v>1004.5</v>
      </c>
      <c r="M987" s="43">
        <v>125</v>
      </c>
      <c r="N987" s="43">
        <v>32806.5</v>
      </c>
      <c r="O987" s="65" t="str">
        <f>LEFT(_xlfn.XLOOKUP(TJUL22[[#This Row],[CODIGO]],Tabla5[codigo],Tabla5[Genero]),1)</f>
        <v>F</v>
      </c>
      <c r="P987" s="15" t="str">
        <f>_xlfn.XLOOKUP(TJUL22[[#This Row],[nomdepto]],tdepto[DEPTO],tdepto[CODLUG])</f>
        <v>01.83.03.04</v>
      </c>
    </row>
    <row r="988" spans="1:16" hidden="1">
      <c r="A988" s="65" t="s">
        <v>3417</v>
      </c>
      <c r="B988" s="65" t="str">
        <f t="shared" si="15"/>
        <v>2.1.1.1.0100114376007</v>
      </c>
      <c r="C988" s="65" t="s">
        <v>3368</v>
      </c>
      <c r="D988" s="65" t="s">
        <v>1507</v>
      </c>
      <c r="E988" s="65" t="s">
        <v>505</v>
      </c>
      <c r="F988" s="65" t="s">
        <v>506</v>
      </c>
      <c r="G988" s="65" t="str">
        <f>_xlfn.XLOOKUP(TJUL22[[#This Row],[CODIGO]],Tabla5[codigo],Tabla5[Lugar Funciones])</f>
        <v>DIRECCION GENERAL DE MUSEOS</v>
      </c>
      <c r="H988" s="65" t="str">
        <f>_xlfn.XLOOKUP(TJUL22[[#This Row],[CODIGO]],Tabla5[codigo],Tabla5[SEGÚN JULIO],_xlfn.XLOOKUP(TJUL22[[#This Row],[cargo]],Tabla19[CARGO],Tabla19[CATEGORIA]))</f>
        <v>CARRERA ADMINISTRATIVA</v>
      </c>
      <c r="I988" s="43">
        <v>35000</v>
      </c>
      <c r="J988" s="46">
        <v>0</v>
      </c>
      <c r="K988" s="43">
        <v>1064</v>
      </c>
      <c r="L988" s="43">
        <v>1004.5</v>
      </c>
      <c r="M988" s="43">
        <v>19152.18</v>
      </c>
      <c r="N988" s="43">
        <v>13779.32</v>
      </c>
      <c r="O988" s="65" t="str">
        <f>LEFT(_xlfn.XLOOKUP(TJUL22[[#This Row],[CODIGO]],Tabla5[codigo],Tabla5[Genero]),1)</f>
        <v>F</v>
      </c>
      <c r="P988" s="15" t="str">
        <f>_xlfn.XLOOKUP(TJUL22[[#This Row],[nomdepto]],tdepto[DEPTO],tdepto[CODLUG])</f>
        <v>01.83.03.04</v>
      </c>
    </row>
    <row r="989" spans="1:16" hidden="1">
      <c r="A989" s="65" t="s">
        <v>3417</v>
      </c>
      <c r="B989" s="65" t="str">
        <f t="shared" si="15"/>
        <v>2.1.1.1.0100116663253</v>
      </c>
      <c r="C989" s="65" t="s">
        <v>3368</v>
      </c>
      <c r="D989" s="65" t="s">
        <v>2642</v>
      </c>
      <c r="E989" s="65" t="s">
        <v>1204</v>
      </c>
      <c r="F989" s="65" t="s">
        <v>409</v>
      </c>
      <c r="G989" s="65" t="str">
        <f>_xlfn.XLOOKUP(TJUL22[[#This Row],[CODIGO]],Tabla5[codigo],Tabla5[Lugar Funciones])</f>
        <v>DIRECCION GENERAL DE MUSEOS</v>
      </c>
      <c r="H989" s="65" t="str">
        <f>_xlfn.XLOOKUP(TJUL22[[#This Row],[CODIGO]],Tabla5[codigo],Tabla5[SEGÚN JULIO],_xlfn.XLOOKUP(TJUL22[[#This Row],[cargo]],Tabla19[CARGO],Tabla19[CATEGORIA]))</f>
        <v>FIJO</v>
      </c>
      <c r="I989" s="43">
        <v>35000</v>
      </c>
      <c r="J989" s="44">
        <v>0</v>
      </c>
      <c r="K989" s="43">
        <v>1064</v>
      </c>
      <c r="L989" s="43">
        <v>1004.5</v>
      </c>
      <c r="M989" s="43">
        <v>25</v>
      </c>
      <c r="N989" s="43">
        <v>32906.5</v>
      </c>
      <c r="O989" s="65" t="str">
        <f>LEFT(_xlfn.XLOOKUP(TJUL22[[#This Row],[CODIGO]],Tabla5[codigo],Tabla5[Genero]),1)</f>
        <v>M</v>
      </c>
      <c r="P989" s="15" t="str">
        <f>_xlfn.XLOOKUP(TJUL22[[#This Row],[nomdepto]],tdepto[DEPTO],tdepto[CODLUG])</f>
        <v>01.83.03.04</v>
      </c>
    </row>
    <row r="990" spans="1:16" hidden="1">
      <c r="A990" s="65" t="s">
        <v>3417</v>
      </c>
      <c r="B990" s="65" t="str">
        <f t="shared" si="15"/>
        <v>2.1.1.1.0100110188679</v>
      </c>
      <c r="C990" s="65" t="s">
        <v>3368</v>
      </c>
      <c r="D990" s="65" t="s">
        <v>1520</v>
      </c>
      <c r="E990" s="65" t="s">
        <v>526</v>
      </c>
      <c r="F990" s="65" t="s">
        <v>10</v>
      </c>
      <c r="G990" s="65" t="str">
        <f>_xlfn.XLOOKUP(TJUL22[[#This Row],[CODIGO]],Tabla5[codigo],Tabla5[Lugar Funciones])</f>
        <v>DIRECCION GENERAL DE MUSEOS</v>
      </c>
      <c r="H990" s="65" t="str">
        <f>_xlfn.XLOOKUP(TJUL22[[#This Row],[CODIGO]],Tabla5[codigo],Tabla5[SEGÚN JULIO],_xlfn.XLOOKUP(TJUL22[[#This Row],[cargo]],Tabla19[CARGO],Tabla19[CATEGORIA]))</f>
        <v>CARRERA ADMINISTRATIVA</v>
      </c>
      <c r="I990" s="43">
        <v>35000</v>
      </c>
      <c r="J990" s="44">
        <v>0</v>
      </c>
      <c r="K990" s="43">
        <v>1064</v>
      </c>
      <c r="L990" s="43">
        <v>1004.5</v>
      </c>
      <c r="M990" s="43">
        <v>375</v>
      </c>
      <c r="N990" s="43">
        <v>32556.5</v>
      </c>
      <c r="O990" s="65" t="str">
        <f>LEFT(_xlfn.XLOOKUP(TJUL22[[#This Row],[CODIGO]],Tabla5[codigo],Tabla5[Genero]),1)</f>
        <v>F</v>
      </c>
      <c r="P990" s="15" t="str">
        <f>_xlfn.XLOOKUP(TJUL22[[#This Row],[nomdepto]],tdepto[DEPTO],tdepto[CODLUG])</f>
        <v>01.83.03.04</v>
      </c>
    </row>
    <row r="991" spans="1:16" hidden="1">
      <c r="A991" s="65" t="s">
        <v>3417</v>
      </c>
      <c r="B991" s="65" t="str">
        <f t="shared" si="15"/>
        <v>2.1.1.1.0100107722969</v>
      </c>
      <c r="C991" s="65" t="s">
        <v>3368</v>
      </c>
      <c r="D991" s="65" t="s">
        <v>1521</v>
      </c>
      <c r="E991" s="65" t="s">
        <v>528</v>
      </c>
      <c r="F991" s="65" t="s">
        <v>317</v>
      </c>
      <c r="G991" s="65" t="str">
        <f>_xlfn.XLOOKUP(TJUL22[[#This Row],[CODIGO]],Tabla5[codigo],Tabla5[Lugar Funciones])</f>
        <v>DIRECCION GENERAL DE MUSEOS</v>
      </c>
      <c r="H991" s="65" t="str">
        <f>_xlfn.XLOOKUP(TJUL22[[#This Row],[CODIGO]],Tabla5[codigo],Tabla5[SEGÚN JULIO],_xlfn.XLOOKUP(TJUL22[[#This Row],[cargo]],Tabla19[CARGO],Tabla19[CATEGORIA]))</f>
        <v>CARRERA ADMINISTRATIVA</v>
      </c>
      <c r="I991" s="43">
        <v>35000</v>
      </c>
      <c r="J991" s="46">
        <v>0</v>
      </c>
      <c r="K991" s="43">
        <v>1064</v>
      </c>
      <c r="L991" s="43">
        <v>1004.5</v>
      </c>
      <c r="M991" s="43">
        <v>14717.419999999998</v>
      </c>
      <c r="N991" s="43">
        <v>18214.080000000002</v>
      </c>
      <c r="O991" s="65" t="str">
        <f>LEFT(_xlfn.XLOOKUP(TJUL22[[#This Row],[CODIGO]],Tabla5[codigo],Tabla5[Genero]),1)</f>
        <v>F</v>
      </c>
      <c r="P991" s="15" t="str">
        <f>_xlfn.XLOOKUP(TJUL22[[#This Row],[nomdepto]],tdepto[DEPTO],tdepto[CODLUG])</f>
        <v>01.83.03.04</v>
      </c>
    </row>
    <row r="992" spans="1:16" hidden="1">
      <c r="A992" s="65" t="s">
        <v>3417</v>
      </c>
      <c r="B992" s="65" t="str">
        <f t="shared" si="15"/>
        <v>2.1.1.1.0105601015711</v>
      </c>
      <c r="C992" s="65" t="s">
        <v>3368</v>
      </c>
      <c r="D992" s="65" t="s">
        <v>1524</v>
      </c>
      <c r="E992" s="65" t="s">
        <v>535</v>
      </c>
      <c r="F992" s="65" t="s">
        <v>10</v>
      </c>
      <c r="G992" s="65" t="str">
        <f>_xlfn.XLOOKUP(TJUL22[[#This Row],[CODIGO]],Tabla5[codigo],Tabla5[Lugar Funciones])</f>
        <v>DIRECCION GENERAL DE MUSEOS</v>
      </c>
      <c r="H992" s="65" t="str">
        <f>_xlfn.XLOOKUP(TJUL22[[#This Row],[CODIGO]],Tabla5[codigo],Tabla5[SEGÚN JULIO],_xlfn.XLOOKUP(TJUL22[[#This Row],[cargo]],Tabla19[CARGO],Tabla19[CATEGORIA]))</f>
        <v>CARRERA ADMINISTRATIVA</v>
      </c>
      <c r="I992" s="43">
        <v>35000</v>
      </c>
      <c r="J992" s="46">
        <v>0</v>
      </c>
      <c r="K992" s="43">
        <v>1064</v>
      </c>
      <c r="L992" s="43">
        <v>1004.5</v>
      </c>
      <c r="M992" s="43">
        <v>3075.24</v>
      </c>
      <c r="N992" s="43">
        <v>29856.26</v>
      </c>
      <c r="O992" s="65" t="str">
        <f>LEFT(_xlfn.XLOOKUP(TJUL22[[#This Row],[CODIGO]],Tabla5[codigo],Tabla5[Genero]),1)</f>
        <v>F</v>
      </c>
      <c r="P992" s="15" t="str">
        <f>_xlfn.XLOOKUP(TJUL22[[#This Row],[nomdepto]],tdepto[DEPTO],tdepto[CODLUG])</f>
        <v>01.83.03.04</v>
      </c>
    </row>
    <row r="993" spans="1:16" hidden="1">
      <c r="A993" s="65" t="s">
        <v>3417</v>
      </c>
      <c r="B993" s="65" t="str">
        <f t="shared" si="15"/>
        <v>2.1.1.1.0100200133353</v>
      </c>
      <c r="C993" s="65" t="s">
        <v>3368</v>
      </c>
      <c r="D993" s="65" t="s">
        <v>2685</v>
      </c>
      <c r="E993" s="65" t="s">
        <v>564</v>
      </c>
      <c r="F993" s="65" t="s">
        <v>565</v>
      </c>
      <c r="G993" s="65" t="str">
        <f>_xlfn.XLOOKUP(TJUL22[[#This Row],[CODIGO]],Tabla5[codigo],Tabla5[Lugar Funciones])</f>
        <v>DIRECCION GENERAL DE MUSEOS</v>
      </c>
      <c r="H993" s="65" t="str">
        <f>_xlfn.XLOOKUP(TJUL22[[#This Row],[CODIGO]],Tabla5[codigo],Tabla5[SEGÚN JULIO],_xlfn.XLOOKUP(TJUL22[[#This Row],[cargo]],Tabla19[CARGO],Tabla19[CATEGORIA]))</f>
        <v>FIJO</v>
      </c>
      <c r="I993" s="43">
        <v>35000</v>
      </c>
      <c r="J993" s="46">
        <v>0</v>
      </c>
      <c r="K993" s="43">
        <v>1064</v>
      </c>
      <c r="L993" s="43">
        <v>1004.5</v>
      </c>
      <c r="M993" s="43">
        <v>145</v>
      </c>
      <c r="N993" s="43">
        <v>32786.5</v>
      </c>
      <c r="O993" s="65" t="str">
        <f>LEFT(_xlfn.XLOOKUP(TJUL22[[#This Row],[CODIGO]],Tabla5[codigo],Tabla5[Genero]),1)</f>
        <v>M</v>
      </c>
      <c r="P993" s="15" t="str">
        <f>_xlfn.XLOOKUP(TJUL22[[#This Row],[nomdepto]],tdepto[DEPTO],tdepto[CODLUG])</f>
        <v>01.83.03.04</v>
      </c>
    </row>
    <row r="994" spans="1:16" hidden="1">
      <c r="A994" s="65" t="s">
        <v>3417</v>
      </c>
      <c r="B994" s="65" t="str">
        <f t="shared" si="15"/>
        <v>2.1.1.1.0100101529436</v>
      </c>
      <c r="C994" s="65" t="s">
        <v>3368</v>
      </c>
      <c r="D994" s="65" t="s">
        <v>2486</v>
      </c>
      <c r="E994" s="65" t="s">
        <v>370</v>
      </c>
      <c r="F994" s="65" t="s">
        <v>371</v>
      </c>
      <c r="G994" s="65" t="str">
        <f>_xlfn.XLOOKUP(TJUL22[[#This Row],[CODIGO]],Tabla5[codigo],Tabla5[Lugar Funciones])</f>
        <v>DIRECCION GENERAL DE MUSEOS</v>
      </c>
      <c r="H994" s="65" t="str">
        <f>_xlfn.XLOOKUP(TJUL22[[#This Row],[CODIGO]],Tabla5[codigo],Tabla5[SEGÚN JULIO],_xlfn.XLOOKUP(TJUL22[[#This Row],[cargo]],Tabla19[CARGO],Tabla19[CATEGORIA]))</f>
        <v>FIJO</v>
      </c>
      <c r="I994" s="43">
        <v>34500</v>
      </c>
      <c r="J994" s="44">
        <v>0</v>
      </c>
      <c r="K994" s="43">
        <v>1048.8</v>
      </c>
      <c r="L994" s="43">
        <v>990.15</v>
      </c>
      <c r="M994" s="43">
        <v>374.99999999999977</v>
      </c>
      <c r="N994" s="43">
        <v>32086.05</v>
      </c>
      <c r="O994" s="65" t="str">
        <f>LEFT(_xlfn.XLOOKUP(TJUL22[[#This Row],[CODIGO]],Tabla5[codigo],Tabla5[Genero]),1)</f>
        <v>F</v>
      </c>
      <c r="P994" s="15" t="str">
        <f>_xlfn.XLOOKUP(TJUL22[[#This Row],[nomdepto]],tdepto[DEPTO],tdepto[CODLUG])</f>
        <v>01.83.03.04</v>
      </c>
    </row>
    <row r="995" spans="1:16" hidden="1">
      <c r="A995" s="65" t="s">
        <v>3417</v>
      </c>
      <c r="B995" s="65" t="str">
        <f t="shared" si="15"/>
        <v>2.1.1.1.0100200155471</v>
      </c>
      <c r="C995" s="65" t="s">
        <v>3368</v>
      </c>
      <c r="D995" s="65" t="s">
        <v>2526</v>
      </c>
      <c r="E995" s="65" t="s">
        <v>407</v>
      </c>
      <c r="F995" s="65" t="s">
        <v>408</v>
      </c>
      <c r="G995" s="65" t="str">
        <f>_xlfn.XLOOKUP(TJUL22[[#This Row],[CODIGO]],Tabla5[codigo],Tabla5[Lugar Funciones])</f>
        <v>DIRECCION GENERAL DE MUSEOS</v>
      </c>
      <c r="H995" s="65" t="str">
        <f>_xlfn.XLOOKUP(TJUL22[[#This Row],[CODIGO]],Tabla5[codigo],Tabla5[SEGÚN JULIO],_xlfn.XLOOKUP(TJUL22[[#This Row],[cargo]],Tabla19[CARGO],Tabla19[CATEGORIA]))</f>
        <v>FIJO</v>
      </c>
      <c r="I995" s="43">
        <v>34500</v>
      </c>
      <c r="J995" s="44">
        <v>0</v>
      </c>
      <c r="K995" s="43">
        <v>1048.8</v>
      </c>
      <c r="L995" s="43">
        <v>990.15</v>
      </c>
      <c r="M995" s="43">
        <v>424.99999999999977</v>
      </c>
      <c r="N995" s="43">
        <v>32036.05</v>
      </c>
      <c r="O995" s="65" t="str">
        <f>LEFT(_xlfn.XLOOKUP(TJUL22[[#This Row],[CODIGO]],Tabla5[codigo],Tabla5[Genero]),1)</f>
        <v>F</v>
      </c>
      <c r="P995" s="15" t="str">
        <f>_xlfn.XLOOKUP(TJUL22[[#This Row],[nomdepto]],tdepto[DEPTO],tdepto[CODLUG])</f>
        <v>01.83.03.04</v>
      </c>
    </row>
    <row r="996" spans="1:16" hidden="1">
      <c r="A996" s="65" t="s">
        <v>3417</v>
      </c>
      <c r="B996" s="65" t="str">
        <f t="shared" si="15"/>
        <v>2.1.1.1.0100110164613</v>
      </c>
      <c r="C996" s="65" t="s">
        <v>3368</v>
      </c>
      <c r="D996" s="65" t="s">
        <v>2694</v>
      </c>
      <c r="E996" s="65" t="s">
        <v>574</v>
      </c>
      <c r="F996" s="65" t="s">
        <v>575</v>
      </c>
      <c r="G996" s="65" t="str">
        <f>_xlfn.XLOOKUP(TJUL22[[#This Row],[CODIGO]],Tabla5[codigo],Tabla5[Lugar Funciones])</f>
        <v>DIRECCION GENERAL DE MUSEOS</v>
      </c>
      <c r="H996" s="65" t="str">
        <f>_xlfn.XLOOKUP(TJUL22[[#This Row],[CODIGO]],Tabla5[codigo],Tabla5[SEGÚN JULIO],_xlfn.XLOOKUP(TJUL22[[#This Row],[cargo]],Tabla19[CARGO],Tabla19[CATEGORIA]))</f>
        <v>FIJO</v>
      </c>
      <c r="I996" s="43">
        <v>34500</v>
      </c>
      <c r="J996" s="46">
        <v>0</v>
      </c>
      <c r="K996" s="43">
        <v>1048.8</v>
      </c>
      <c r="L996" s="43">
        <v>990.15</v>
      </c>
      <c r="M996" s="43">
        <v>424.99999999999977</v>
      </c>
      <c r="N996" s="43">
        <v>32036.05</v>
      </c>
      <c r="O996" s="65" t="str">
        <f>LEFT(_xlfn.XLOOKUP(TJUL22[[#This Row],[CODIGO]],Tabla5[codigo],Tabla5[Genero]),1)</f>
        <v>M</v>
      </c>
      <c r="P996" s="15" t="str">
        <f>_xlfn.XLOOKUP(TJUL22[[#This Row],[nomdepto]],tdepto[DEPTO],tdepto[CODLUG])</f>
        <v>01.83.03.04</v>
      </c>
    </row>
    <row r="997" spans="1:16" hidden="1">
      <c r="A997" s="65" t="s">
        <v>3417</v>
      </c>
      <c r="B997" s="65" t="str">
        <f t="shared" si="15"/>
        <v>2.1.1.1.0103100989619</v>
      </c>
      <c r="C997" s="65" t="s">
        <v>3368</v>
      </c>
      <c r="D997" s="65" t="s">
        <v>1519</v>
      </c>
      <c r="E997" s="65" t="s">
        <v>524</v>
      </c>
      <c r="F997" s="65" t="s">
        <v>525</v>
      </c>
      <c r="G997" s="65" t="str">
        <f>_xlfn.XLOOKUP(TJUL22[[#This Row],[CODIGO]],Tabla5[codigo],Tabla5[Lugar Funciones])</f>
        <v>DIRECCION GENERAL DE MUSEOS</v>
      </c>
      <c r="H997" s="65" t="str">
        <f>_xlfn.XLOOKUP(TJUL22[[#This Row],[CODIGO]],Tabla5[codigo],Tabla5[SEGÚN JULIO],_xlfn.XLOOKUP(TJUL22[[#This Row],[cargo]],Tabla19[CARGO],Tabla19[CATEGORIA]))</f>
        <v>CARRERA ADMINISTRATIVA</v>
      </c>
      <c r="I997" s="43">
        <v>32000</v>
      </c>
      <c r="J997" s="46">
        <v>0</v>
      </c>
      <c r="K997" s="43">
        <v>972.8</v>
      </c>
      <c r="L997" s="43">
        <v>918.4</v>
      </c>
      <c r="M997" s="43">
        <v>14192.050000000001</v>
      </c>
      <c r="N997" s="43">
        <v>15916.75</v>
      </c>
      <c r="O997" s="65" t="str">
        <f>LEFT(_xlfn.XLOOKUP(TJUL22[[#This Row],[CODIGO]],Tabla5[codigo],Tabla5[Genero]),1)</f>
        <v>F</v>
      </c>
      <c r="P997" s="15" t="str">
        <f>_xlfn.XLOOKUP(TJUL22[[#This Row],[nomdepto]],tdepto[DEPTO],tdepto[CODLUG])</f>
        <v>01.83.03.04</v>
      </c>
    </row>
    <row r="998" spans="1:16" hidden="1">
      <c r="A998" s="65" t="s">
        <v>3417</v>
      </c>
      <c r="B998" s="65" t="str">
        <f t="shared" si="15"/>
        <v>2.1.1.1.0102300437619</v>
      </c>
      <c r="C998" s="65" t="s">
        <v>3368</v>
      </c>
      <c r="D998" s="65" t="s">
        <v>2560</v>
      </c>
      <c r="E998" s="65" t="s">
        <v>446</v>
      </c>
      <c r="F998" s="65" t="s">
        <v>89</v>
      </c>
      <c r="G998" s="65" t="str">
        <f>_xlfn.XLOOKUP(TJUL22[[#This Row],[CODIGO]],Tabla5[codigo],Tabla5[Lugar Funciones])</f>
        <v>DIRECCION GENERAL DE MUSEOS</v>
      </c>
      <c r="H998" s="65" t="str">
        <f>_xlfn.XLOOKUP(TJUL22[[#This Row],[CODIGO]],Tabla5[codigo],Tabla5[SEGÚN JULIO],_xlfn.XLOOKUP(TJUL22[[#This Row],[cargo]],Tabla19[CARGO],Tabla19[CATEGORIA]))</f>
        <v>FIJO</v>
      </c>
      <c r="I998" s="43">
        <v>31500</v>
      </c>
      <c r="J998" s="44">
        <v>0</v>
      </c>
      <c r="K998" s="43">
        <v>957.6</v>
      </c>
      <c r="L998" s="43">
        <v>904.05</v>
      </c>
      <c r="M998" s="43">
        <v>25.000000000000114</v>
      </c>
      <c r="N998" s="43">
        <v>29613.35</v>
      </c>
      <c r="O998" s="65" t="str">
        <f>LEFT(_xlfn.XLOOKUP(TJUL22[[#This Row],[CODIGO]],Tabla5[codigo],Tabla5[Genero]),1)</f>
        <v>M</v>
      </c>
      <c r="P998" s="15" t="str">
        <f>_xlfn.XLOOKUP(TJUL22[[#This Row],[nomdepto]],tdepto[DEPTO],tdepto[CODLUG])</f>
        <v>01.83.03.04</v>
      </c>
    </row>
    <row r="999" spans="1:16">
      <c r="A999" s="65" t="s">
        <v>3451</v>
      </c>
      <c r="B999" s="65" t="str">
        <f t="shared" si="15"/>
        <v>2.1.1.2.0801200433686</v>
      </c>
      <c r="C999" s="65" t="s">
        <v>3367</v>
      </c>
      <c r="D999" s="65" t="s">
        <v>2986</v>
      </c>
      <c r="E999" s="65" t="s">
        <v>1235</v>
      </c>
      <c r="F999" s="65" t="s">
        <v>3453</v>
      </c>
      <c r="G999" s="65" t="str">
        <f>_xlfn.XLOOKUP(TJUL22[[#This Row],[CODIGO]],Tabla5[codigo],Tabla5[Lugar Funciones])</f>
        <v>DIRECCION GENERAL DE MUSEOS</v>
      </c>
      <c r="H999" s="65" t="str">
        <f>_xlfn.XLOOKUP(TJUL22[[#This Row],[CODIGO]],Tabla5[codigo],Tabla5[SEGÚN JULIO],_xlfn.XLOOKUP(TJUL22[[#This Row],[cargo]],Tabla19[CARGO],Tabla19[CATEGORIA]))</f>
        <v>EMPLEADOS TEMPORALES</v>
      </c>
      <c r="I999" s="43">
        <v>31500</v>
      </c>
      <c r="J999" s="46">
        <v>0</v>
      </c>
      <c r="K999" s="43">
        <v>957.6</v>
      </c>
      <c r="L999" s="43">
        <v>904.05</v>
      </c>
      <c r="M999" s="43">
        <v>25.000000000000114</v>
      </c>
      <c r="N999" s="43">
        <v>29613.35</v>
      </c>
      <c r="O999" s="65" t="str">
        <f>LEFT(_xlfn.XLOOKUP(TJUL22[[#This Row],[CODIGO]],Tabla5[codigo],Tabla5[Genero]),1)</f>
        <v>M</v>
      </c>
      <c r="P999" s="15" t="str">
        <f>_xlfn.XLOOKUP(TJUL22[[#This Row],[nomdepto]],tdepto[DEPTO],tdepto[CODLUG])</f>
        <v>01.83.03.04</v>
      </c>
    </row>
    <row r="1000" spans="1:16" hidden="1">
      <c r="A1000" s="65" t="s">
        <v>3417</v>
      </c>
      <c r="B1000" s="65" t="str">
        <f t="shared" si="15"/>
        <v>2.1.1.1.0100102174398</v>
      </c>
      <c r="C1000" s="65" t="s">
        <v>3368</v>
      </c>
      <c r="D1000" s="65" t="s">
        <v>2478</v>
      </c>
      <c r="E1000" s="65" t="s">
        <v>747</v>
      </c>
      <c r="F1000" s="65" t="s">
        <v>139</v>
      </c>
      <c r="G1000" s="65" t="str">
        <f>_xlfn.XLOOKUP(TJUL22[[#This Row],[CODIGO]],Tabla5[codigo],Tabla5[Lugar Funciones])</f>
        <v>DIRECCION GENERAL DE MUSEOS</v>
      </c>
      <c r="H1000" s="65" t="str">
        <f>_xlfn.XLOOKUP(TJUL22[[#This Row],[CODIGO]],Tabla5[codigo],Tabla5[SEGÚN JULIO],_xlfn.XLOOKUP(TJUL22[[#This Row],[cargo]],Tabla19[CARGO],Tabla19[CATEGORIA]))</f>
        <v>ESTATUTO SIMPLIFICADO</v>
      </c>
      <c r="I1000" s="43">
        <v>30000</v>
      </c>
      <c r="J1000" s="44">
        <v>0</v>
      </c>
      <c r="K1000" s="43">
        <v>912</v>
      </c>
      <c r="L1000" s="43">
        <v>861</v>
      </c>
      <c r="M1000" s="43">
        <v>9067.48</v>
      </c>
      <c r="N1000" s="43">
        <v>19159.52</v>
      </c>
      <c r="O1000" s="65" t="str">
        <f>LEFT(_xlfn.XLOOKUP(TJUL22[[#This Row],[CODIGO]],Tabla5[codigo],Tabla5[Genero]),1)</f>
        <v>M</v>
      </c>
      <c r="P1000" s="15" t="str">
        <f>_xlfn.XLOOKUP(TJUL22[[#This Row],[nomdepto]],tdepto[DEPTO],tdepto[CODLUG])</f>
        <v>01.83.03.04</v>
      </c>
    </row>
    <row r="1001" spans="1:16" hidden="1">
      <c r="A1001" s="65" t="s">
        <v>3417</v>
      </c>
      <c r="B1001" s="65" t="str">
        <f t="shared" si="15"/>
        <v>2.1.1.1.0100115622565</v>
      </c>
      <c r="C1001" s="65" t="s">
        <v>3368</v>
      </c>
      <c r="D1001" s="65" t="s">
        <v>2512</v>
      </c>
      <c r="E1001" s="65" t="s">
        <v>1198</v>
      </c>
      <c r="F1001" s="65" t="s">
        <v>380</v>
      </c>
      <c r="G1001" s="65" t="str">
        <f>_xlfn.XLOOKUP(TJUL22[[#This Row],[CODIGO]],Tabla5[codigo],Tabla5[Lugar Funciones])</f>
        <v>DIRECCION GENERAL DE MUSEOS</v>
      </c>
      <c r="H1001" s="65" t="str">
        <f>_xlfn.XLOOKUP(TJUL22[[#This Row],[CODIGO]],Tabla5[codigo],Tabla5[SEGÚN JULIO],_xlfn.XLOOKUP(TJUL22[[#This Row],[cargo]],Tabla19[CARGO],Tabla19[CATEGORIA]))</f>
        <v>ESTATUTO SIMPLIFICADO</v>
      </c>
      <c r="I1001" s="43">
        <v>30000</v>
      </c>
      <c r="J1001" s="46">
        <v>0</v>
      </c>
      <c r="K1001" s="43">
        <v>912</v>
      </c>
      <c r="L1001" s="43">
        <v>861</v>
      </c>
      <c r="M1001" s="43">
        <v>25</v>
      </c>
      <c r="N1001" s="43">
        <v>28202</v>
      </c>
      <c r="O1001" s="65" t="str">
        <f>LEFT(_xlfn.XLOOKUP(TJUL22[[#This Row],[CODIGO]],Tabla5[codigo],Tabla5[Genero]),1)</f>
        <v>F</v>
      </c>
      <c r="P1001" s="15" t="str">
        <f>_xlfn.XLOOKUP(TJUL22[[#This Row],[nomdepto]],tdepto[DEPTO],tdepto[CODLUG])</f>
        <v>01.83.03.04</v>
      </c>
    </row>
    <row r="1002" spans="1:16" hidden="1">
      <c r="A1002" s="65" t="s">
        <v>3417</v>
      </c>
      <c r="B1002" s="65" t="str">
        <f t="shared" si="15"/>
        <v>2.1.1.1.0140222377166</v>
      </c>
      <c r="C1002" s="65" t="s">
        <v>3368</v>
      </c>
      <c r="D1002" s="65" t="s">
        <v>2532</v>
      </c>
      <c r="E1002" s="65" t="s">
        <v>1200</v>
      </c>
      <c r="F1002" s="65" t="s">
        <v>380</v>
      </c>
      <c r="G1002" s="65" t="str">
        <f>_xlfn.XLOOKUP(TJUL22[[#This Row],[CODIGO]],Tabla5[codigo],Tabla5[Lugar Funciones])</f>
        <v>DIRECCION GENERAL DE MUSEOS</v>
      </c>
      <c r="H1002" s="65" t="str">
        <f>_xlfn.XLOOKUP(TJUL22[[#This Row],[CODIGO]],Tabla5[codigo],Tabla5[SEGÚN JULIO],_xlfn.XLOOKUP(TJUL22[[#This Row],[cargo]],Tabla19[CARGO],Tabla19[CATEGORIA]))</f>
        <v>ESTATUTO SIMPLIFICADO</v>
      </c>
      <c r="I1002" s="43">
        <v>30000</v>
      </c>
      <c r="J1002" s="46">
        <v>0</v>
      </c>
      <c r="K1002" s="43">
        <v>912</v>
      </c>
      <c r="L1002" s="43">
        <v>861</v>
      </c>
      <c r="M1002" s="43">
        <v>25</v>
      </c>
      <c r="N1002" s="43">
        <v>28202</v>
      </c>
      <c r="O1002" s="65" t="str">
        <f>LEFT(_xlfn.XLOOKUP(TJUL22[[#This Row],[CODIGO]],Tabla5[codigo],Tabla5[Genero]),1)</f>
        <v>F</v>
      </c>
      <c r="P1002" s="15" t="str">
        <f>_xlfn.XLOOKUP(TJUL22[[#This Row],[nomdepto]],tdepto[DEPTO],tdepto[CODLUG])</f>
        <v>01.83.03.04</v>
      </c>
    </row>
    <row r="1003" spans="1:16" hidden="1">
      <c r="A1003" s="65" t="s">
        <v>3417</v>
      </c>
      <c r="B1003" s="65" t="str">
        <f t="shared" si="15"/>
        <v>2.1.1.1.0103700167988</v>
      </c>
      <c r="C1003" s="65" t="s">
        <v>3368</v>
      </c>
      <c r="D1003" s="65" t="s">
        <v>2559</v>
      </c>
      <c r="E1003" s="65" t="s">
        <v>1319</v>
      </c>
      <c r="F1003" s="65" t="s">
        <v>457</v>
      </c>
      <c r="G1003" s="65" t="str">
        <f>_xlfn.XLOOKUP(TJUL22[[#This Row],[CODIGO]],Tabla5[codigo],Tabla5[Lugar Funciones])</f>
        <v>DIRECCION GENERAL DE MUSEOS</v>
      </c>
      <c r="H1003" s="65" t="str">
        <f>_xlfn.XLOOKUP(TJUL22[[#This Row],[CODIGO]],Tabla5[codigo],Tabla5[SEGÚN JULIO],_xlfn.XLOOKUP(TJUL22[[#This Row],[cargo]],Tabla19[CARGO],Tabla19[CATEGORIA]))</f>
        <v>FIJO</v>
      </c>
      <c r="I1003" s="43">
        <v>30000</v>
      </c>
      <c r="J1003" s="46">
        <v>0</v>
      </c>
      <c r="K1003" s="43">
        <v>912</v>
      </c>
      <c r="L1003" s="43">
        <v>861</v>
      </c>
      <c r="M1003" s="43">
        <v>25</v>
      </c>
      <c r="N1003" s="43">
        <v>28202</v>
      </c>
      <c r="O1003" s="65" t="str">
        <f>LEFT(_xlfn.XLOOKUP(TJUL22[[#This Row],[CODIGO]],Tabla5[codigo],Tabla5[Genero]),1)</f>
        <v>M</v>
      </c>
      <c r="P1003" s="15" t="str">
        <f>_xlfn.XLOOKUP(TJUL22[[#This Row],[nomdepto]],tdepto[DEPTO],tdepto[CODLUG])</f>
        <v>01.83.03.04</v>
      </c>
    </row>
    <row r="1004" spans="1:16" hidden="1">
      <c r="A1004" s="65" t="s">
        <v>3417</v>
      </c>
      <c r="B1004" s="65" t="str">
        <f t="shared" si="15"/>
        <v>2.1.1.1.0100109434209</v>
      </c>
      <c r="C1004" s="65" t="s">
        <v>3368</v>
      </c>
      <c r="D1004" s="65" t="s">
        <v>1518</v>
      </c>
      <c r="E1004" s="65" t="s">
        <v>522</v>
      </c>
      <c r="F1004" s="65" t="s">
        <v>523</v>
      </c>
      <c r="G1004" s="65" t="str">
        <f>_xlfn.XLOOKUP(TJUL22[[#This Row],[CODIGO]],Tabla5[codigo],Tabla5[Lugar Funciones])</f>
        <v>DIRECCION GENERAL DE MUSEOS</v>
      </c>
      <c r="H1004" s="65" t="str">
        <f>_xlfn.XLOOKUP(TJUL22[[#This Row],[CODIGO]],Tabla5[codigo],Tabla5[SEGÚN JULIO],_xlfn.XLOOKUP(TJUL22[[#This Row],[cargo]],Tabla19[CARGO],Tabla19[CATEGORIA]))</f>
        <v>CARRERA ADMINISTRATIVA</v>
      </c>
      <c r="I1004" s="43">
        <v>30000</v>
      </c>
      <c r="J1004" s="46">
        <v>0</v>
      </c>
      <c r="K1004" s="43">
        <v>912</v>
      </c>
      <c r="L1004" s="43">
        <v>861</v>
      </c>
      <c r="M1004" s="43">
        <v>6937.41</v>
      </c>
      <c r="N1004" s="43">
        <v>21289.59</v>
      </c>
      <c r="O1004" s="65" t="str">
        <f>LEFT(_xlfn.XLOOKUP(TJUL22[[#This Row],[CODIGO]],Tabla5[codigo],Tabla5[Genero]),1)</f>
        <v>F</v>
      </c>
      <c r="P1004" s="15" t="str">
        <f>_xlfn.XLOOKUP(TJUL22[[#This Row],[nomdepto]],tdepto[DEPTO],tdepto[CODLUG])</f>
        <v>01.83.03.04</v>
      </c>
    </row>
    <row r="1005" spans="1:16" hidden="1">
      <c r="A1005" s="65" t="s">
        <v>3417</v>
      </c>
      <c r="B1005" s="65" t="str">
        <f t="shared" si="15"/>
        <v>2.1.1.1.0106100028676</v>
      </c>
      <c r="C1005" s="65" t="s">
        <v>3368</v>
      </c>
      <c r="D1005" s="65" t="s">
        <v>2699</v>
      </c>
      <c r="E1005" s="65" t="s">
        <v>1209</v>
      </c>
      <c r="F1005" s="65" t="s">
        <v>457</v>
      </c>
      <c r="G1005" s="65" t="str">
        <f>_xlfn.XLOOKUP(TJUL22[[#This Row],[CODIGO]],Tabla5[codigo],Tabla5[Lugar Funciones])</f>
        <v>DIRECCION GENERAL DE MUSEOS</v>
      </c>
      <c r="H1005" s="65" t="str">
        <f>_xlfn.XLOOKUP(TJUL22[[#This Row],[CODIGO]],Tabla5[codigo],Tabla5[SEGÚN JULIO],_xlfn.XLOOKUP(TJUL22[[#This Row],[cargo]],Tabla19[CARGO],Tabla19[CATEGORIA]))</f>
        <v>FIJO</v>
      </c>
      <c r="I1005" s="43">
        <v>30000</v>
      </c>
      <c r="J1005" s="46">
        <v>0</v>
      </c>
      <c r="K1005" s="43">
        <v>912</v>
      </c>
      <c r="L1005" s="43">
        <v>861</v>
      </c>
      <c r="M1005" s="43">
        <v>25</v>
      </c>
      <c r="N1005" s="43">
        <v>28202</v>
      </c>
      <c r="O1005" s="65" t="str">
        <f>LEFT(_xlfn.XLOOKUP(TJUL22[[#This Row],[CODIGO]],Tabla5[codigo],Tabla5[Genero]),1)</f>
        <v>M</v>
      </c>
      <c r="P1005" s="15" t="str">
        <f>_xlfn.XLOOKUP(TJUL22[[#This Row],[nomdepto]],tdepto[DEPTO],tdepto[CODLUG])</f>
        <v>01.83.03.04</v>
      </c>
    </row>
    <row r="1006" spans="1:16" hidden="1">
      <c r="A1006" s="65" t="s">
        <v>3417</v>
      </c>
      <c r="B1006" s="65" t="str">
        <f t="shared" si="15"/>
        <v>2.1.1.1.0100113834758</v>
      </c>
      <c r="C1006" s="65" t="s">
        <v>3368</v>
      </c>
      <c r="D1006" s="65" t="s">
        <v>2707</v>
      </c>
      <c r="E1006" s="65" t="s">
        <v>1210</v>
      </c>
      <c r="F1006" s="65" t="s">
        <v>380</v>
      </c>
      <c r="G1006" s="65" t="str">
        <f>_xlfn.XLOOKUP(TJUL22[[#This Row],[CODIGO]],Tabla5[codigo],Tabla5[Lugar Funciones])</f>
        <v>DIRECCION GENERAL DE MUSEOS</v>
      </c>
      <c r="H1006" s="65" t="str">
        <f>_xlfn.XLOOKUP(TJUL22[[#This Row],[CODIGO]],Tabla5[codigo],Tabla5[SEGÚN JULIO],_xlfn.XLOOKUP(TJUL22[[#This Row],[cargo]],Tabla19[CARGO],Tabla19[CATEGORIA]))</f>
        <v>ESTATUTO SIMPLIFICADO</v>
      </c>
      <c r="I1006" s="43">
        <v>30000</v>
      </c>
      <c r="J1006" s="46">
        <v>0</v>
      </c>
      <c r="K1006" s="43">
        <v>912</v>
      </c>
      <c r="L1006" s="43">
        <v>861</v>
      </c>
      <c r="M1006" s="43">
        <v>5071</v>
      </c>
      <c r="N1006" s="43">
        <v>23156</v>
      </c>
      <c r="O1006" s="65" t="str">
        <f>LEFT(_xlfn.XLOOKUP(TJUL22[[#This Row],[CODIGO]],Tabla5[codigo],Tabla5[Genero]),1)</f>
        <v>F</v>
      </c>
      <c r="P1006" s="15" t="str">
        <f>_xlfn.XLOOKUP(TJUL22[[#This Row],[nomdepto]],tdepto[DEPTO],tdepto[CODLUG])</f>
        <v>01.83.03.04</v>
      </c>
    </row>
    <row r="1007" spans="1:16" hidden="1">
      <c r="A1007" s="65" t="s">
        <v>3417</v>
      </c>
      <c r="B1007" s="65" t="str">
        <f t="shared" si="15"/>
        <v>2.1.1.1.0100109836262</v>
      </c>
      <c r="C1007" s="65" t="s">
        <v>3368</v>
      </c>
      <c r="D1007" s="65" t="s">
        <v>1452</v>
      </c>
      <c r="E1007" s="65" t="s">
        <v>368</v>
      </c>
      <c r="F1007" s="65" t="s">
        <v>361</v>
      </c>
      <c r="G1007" s="65" t="str">
        <f>_xlfn.XLOOKUP(TJUL22[[#This Row],[CODIGO]],Tabla5[codigo],Tabla5[Lugar Funciones])</f>
        <v>DIRECCION GENERAL DE MUSEOS</v>
      </c>
      <c r="H1007" s="65" t="str">
        <f>_xlfn.XLOOKUP(TJUL22[[#This Row],[CODIGO]],Tabla5[codigo],Tabla5[SEGÚN JULIO],_xlfn.XLOOKUP(TJUL22[[#This Row],[cargo]],Tabla19[CARGO],Tabla19[CATEGORIA]))</f>
        <v>CARRERA ADMINISTRATIVA</v>
      </c>
      <c r="I1007" s="43">
        <v>28000</v>
      </c>
      <c r="J1007" s="44">
        <v>0</v>
      </c>
      <c r="K1007" s="43">
        <v>851.2</v>
      </c>
      <c r="L1007" s="43">
        <v>803.6</v>
      </c>
      <c r="M1007" s="43">
        <v>11089.189999999999</v>
      </c>
      <c r="N1007" s="43">
        <v>15256.01</v>
      </c>
      <c r="O1007" s="65" t="str">
        <f>LEFT(_xlfn.XLOOKUP(TJUL22[[#This Row],[CODIGO]],Tabla5[codigo],Tabla5[Genero]),1)</f>
        <v>M</v>
      </c>
      <c r="P1007" s="15" t="str">
        <f>_xlfn.XLOOKUP(TJUL22[[#This Row],[nomdepto]],tdepto[DEPTO],tdepto[CODLUG])</f>
        <v>01.83.03.04</v>
      </c>
    </row>
    <row r="1008" spans="1:16" hidden="1">
      <c r="A1008" s="65" t="s">
        <v>3417</v>
      </c>
      <c r="B1008" s="65" t="str">
        <f t="shared" si="15"/>
        <v>2.1.1.1.0106700025650</v>
      </c>
      <c r="C1008" s="65" t="s">
        <v>3368</v>
      </c>
      <c r="D1008" s="65" t="s">
        <v>1456</v>
      </c>
      <c r="E1008" s="65" t="s">
        <v>375</v>
      </c>
      <c r="F1008" s="65" t="s">
        <v>376</v>
      </c>
      <c r="G1008" s="65" t="str">
        <f>_xlfn.XLOOKUP(TJUL22[[#This Row],[CODIGO]],Tabla5[codigo],Tabla5[Lugar Funciones])</f>
        <v>DIRECCION GENERAL DE MUSEOS</v>
      </c>
      <c r="H1008" s="65" t="str">
        <f>_xlfn.XLOOKUP(TJUL22[[#This Row],[CODIGO]],Tabla5[codigo],Tabla5[SEGÚN JULIO],_xlfn.XLOOKUP(TJUL22[[#This Row],[cargo]],Tabla19[CARGO],Tabla19[CATEGORIA]))</f>
        <v>CARRERA ADMINISTRATIVA</v>
      </c>
      <c r="I1008" s="43">
        <v>28000</v>
      </c>
      <c r="J1008" s="46">
        <v>0</v>
      </c>
      <c r="K1008" s="43">
        <v>851.2</v>
      </c>
      <c r="L1008" s="43">
        <v>803.6</v>
      </c>
      <c r="M1008" s="43">
        <v>20859.57</v>
      </c>
      <c r="N1008" s="43">
        <v>5485.63</v>
      </c>
      <c r="O1008" s="65" t="str">
        <f>LEFT(_xlfn.XLOOKUP(TJUL22[[#This Row],[CODIGO]],Tabla5[codigo],Tabla5[Genero]),1)</f>
        <v>F</v>
      </c>
      <c r="P1008" s="15" t="str">
        <f>_xlfn.XLOOKUP(TJUL22[[#This Row],[nomdepto]],tdepto[DEPTO],tdepto[CODLUG])</f>
        <v>01.83.03.04</v>
      </c>
    </row>
    <row r="1009" spans="1:16" hidden="1">
      <c r="A1009" s="65" t="s">
        <v>3417</v>
      </c>
      <c r="B1009" s="65" t="str">
        <f t="shared" si="15"/>
        <v>2.1.1.1.0100105592109</v>
      </c>
      <c r="C1009" s="65" t="s">
        <v>3368</v>
      </c>
      <c r="D1009" s="65" t="s">
        <v>1481</v>
      </c>
      <c r="E1009" s="65" t="s">
        <v>433</v>
      </c>
      <c r="F1009" s="65" t="s">
        <v>361</v>
      </c>
      <c r="G1009" s="65" t="str">
        <f>_xlfn.XLOOKUP(TJUL22[[#This Row],[CODIGO]],Tabla5[codigo],Tabla5[Lugar Funciones])</f>
        <v>DIRECCION GENERAL DE MUSEOS</v>
      </c>
      <c r="H1009" s="65" t="str">
        <f>_xlfn.XLOOKUP(TJUL22[[#This Row],[CODIGO]],Tabla5[codigo],Tabla5[SEGÚN JULIO],_xlfn.XLOOKUP(TJUL22[[#This Row],[cargo]],Tabla19[CARGO],Tabla19[CATEGORIA]))</f>
        <v>CARRERA ADMINISTRATIVA</v>
      </c>
      <c r="I1009" s="43">
        <v>28000</v>
      </c>
      <c r="J1009" s="46">
        <v>0</v>
      </c>
      <c r="K1009" s="43">
        <v>851.2</v>
      </c>
      <c r="L1009" s="43">
        <v>803.6</v>
      </c>
      <c r="M1009" s="43">
        <v>15954.830000000002</v>
      </c>
      <c r="N1009" s="43">
        <v>10390.370000000001</v>
      </c>
      <c r="O1009" s="65" t="str">
        <f>LEFT(_xlfn.XLOOKUP(TJUL22[[#This Row],[CODIGO]],Tabla5[codigo],Tabla5[Genero]),1)</f>
        <v>M</v>
      </c>
      <c r="P1009" s="15" t="str">
        <f>_xlfn.XLOOKUP(TJUL22[[#This Row],[nomdepto]],tdepto[DEPTO],tdepto[CODLUG])</f>
        <v>01.83.03.04</v>
      </c>
    </row>
    <row r="1010" spans="1:16" hidden="1">
      <c r="A1010" s="65" t="s">
        <v>3417</v>
      </c>
      <c r="B1010" s="65" t="str">
        <f t="shared" si="15"/>
        <v>2.1.1.1.0122300687054</v>
      </c>
      <c r="C1010" s="65" t="s">
        <v>3368</v>
      </c>
      <c r="D1010" s="65" t="s">
        <v>1483</v>
      </c>
      <c r="E1010" s="65" t="s">
        <v>439</v>
      </c>
      <c r="F1010" s="65" t="s">
        <v>361</v>
      </c>
      <c r="G1010" s="65" t="str">
        <f>_xlfn.XLOOKUP(TJUL22[[#This Row],[CODIGO]],Tabla5[codigo],Tabla5[Lugar Funciones])</f>
        <v>DIRECCION GENERAL DE MUSEOS</v>
      </c>
      <c r="H1010" s="65" t="str">
        <f>_xlfn.XLOOKUP(TJUL22[[#This Row],[CODIGO]],Tabla5[codigo],Tabla5[SEGÚN JULIO],_xlfn.XLOOKUP(TJUL22[[#This Row],[cargo]],Tabla19[CARGO],Tabla19[CATEGORIA]))</f>
        <v>CARRERA ADMINISTRATIVA</v>
      </c>
      <c r="I1010" s="43">
        <v>28000</v>
      </c>
      <c r="J1010" s="46">
        <v>0</v>
      </c>
      <c r="K1010" s="43">
        <v>851.2</v>
      </c>
      <c r="L1010" s="43">
        <v>803.6</v>
      </c>
      <c r="M1010" s="43">
        <v>2825.24</v>
      </c>
      <c r="N1010" s="43">
        <v>23519.96</v>
      </c>
      <c r="O1010" s="65" t="str">
        <f>LEFT(_xlfn.XLOOKUP(TJUL22[[#This Row],[CODIGO]],Tabla5[codigo],Tabla5[Genero]),1)</f>
        <v>F</v>
      </c>
      <c r="P1010" s="15" t="str">
        <f>_xlfn.XLOOKUP(TJUL22[[#This Row],[nomdepto]],tdepto[DEPTO],tdepto[CODLUG])</f>
        <v>01.83.03.04</v>
      </c>
    </row>
    <row r="1011" spans="1:16" hidden="1">
      <c r="A1011" s="65" t="s">
        <v>3417</v>
      </c>
      <c r="B1011" s="65" t="str">
        <f t="shared" si="15"/>
        <v>2.1.1.1.0140239996990</v>
      </c>
      <c r="C1011" s="65" t="s">
        <v>3368</v>
      </c>
      <c r="D1011" s="65" t="s">
        <v>2564</v>
      </c>
      <c r="E1011" s="65" t="s">
        <v>1260</v>
      </c>
      <c r="F1011" s="65" t="s">
        <v>400</v>
      </c>
      <c r="G1011" s="65" t="str">
        <f>_xlfn.XLOOKUP(TJUL22[[#This Row],[CODIGO]],Tabla5[codigo],Tabla5[Lugar Funciones])</f>
        <v>DIRECCION GENERAL DE MUSEOS</v>
      </c>
      <c r="H1011" s="65" t="str">
        <f>_xlfn.XLOOKUP(TJUL22[[#This Row],[CODIGO]],Tabla5[codigo],Tabla5[SEGÚN JULIO],_xlfn.XLOOKUP(TJUL22[[#This Row],[cargo]],Tabla19[CARGO],Tabla19[CATEGORIA]))</f>
        <v>FIJO</v>
      </c>
      <c r="I1011" s="43">
        <v>28000</v>
      </c>
      <c r="J1011" s="44">
        <v>0</v>
      </c>
      <c r="K1011" s="43">
        <v>851.2</v>
      </c>
      <c r="L1011" s="43">
        <v>803.6</v>
      </c>
      <c r="M1011" s="43">
        <v>24.999999999999886</v>
      </c>
      <c r="N1011" s="43">
        <v>26320.2</v>
      </c>
      <c r="O1011" s="65" t="str">
        <f>LEFT(_xlfn.XLOOKUP(TJUL22[[#This Row],[CODIGO]],Tabla5[codigo],Tabla5[Genero]),1)</f>
        <v>M</v>
      </c>
      <c r="P1011" s="15" t="str">
        <f>_xlfn.XLOOKUP(TJUL22[[#This Row],[nomdepto]],tdepto[DEPTO],tdepto[CODLUG])</f>
        <v>01.83.03.04</v>
      </c>
    </row>
    <row r="1012" spans="1:16" hidden="1">
      <c r="A1012" s="65" t="s">
        <v>3417</v>
      </c>
      <c r="B1012" s="65" t="str">
        <f t="shared" si="15"/>
        <v>2.1.1.1.0100201310240</v>
      </c>
      <c r="C1012" s="65" t="s">
        <v>3368</v>
      </c>
      <c r="D1012" s="65" t="s">
        <v>2615</v>
      </c>
      <c r="E1012" s="65" t="s">
        <v>492</v>
      </c>
      <c r="F1012" s="65" t="s">
        <v>361</v>
      </c>
      <c r="G1012" s="65" t="str">
        <f>_xlfn.XLOOKUP(TJUL22[[#This Row],[CODIGO]],Tabla5[codigo],Tabla5[Lugar Funciones])</f>
        <v>DIRECCION GENERAL DE MUSEOS</v>
      </c>
      <c r="H1012" s="65" t="str">
        <f>_xlfn.XLOOKUP(TJUL22[[#This Row],[CODIGO]],Tabla5[codigo],Tabla5[SEGÚN JULIO],_xlfn.XLOOKUP(TJUL22[[#This Row],[cargo]],Tabla19[CARGO],Tabla19[CATEGORIA]))</f>
        <v>FIJO</v>
      </c>
      <c r="I1012" s="43">
        <v>28000</v>
      </c>
      <c r="J1012" s="46">
        <v>0</v>
      </c>
      <c r="K1012" s="43">
        <v>851.2</v>
      </c>
      <c r="L1012" s="43">
        <v>803.6</v>
      </c>
      <c r="M1012" s="43">
        <v>1675.1200000000001</v>
      </c>
      <c r="N1012" s="43">
        <v>24670.080000000002</v>
      </c>
      <c r="O1012" s="65" t="str">
        <f>LEFT(_xlfn.XLOOKUP(TJUL22[[#This Row],[CODIGO]],Tabla5[codigo],Tabla5[Genero]),1)</f>
        <v>M</v>
      </c>
      <c r="P1012" s="15" t="str">
        <f>_xlfn.XLOOKUP(TJUL22[[#This Row],[nomdepto]],tdepto[DEPTO],tdepto[CODLUG])</f>
        <v>01.83.03.04</v>
      </c>
    </row>
    <row r="1013" spans="1:16" hidden="1">
      <c r="A1013" s="65" t="s">
        <v>3417</v>
      </c>
      <c r="B1013" s="65" t="str">
        <f t="shared" si="15"/>
        <v>2.1.1.1.0100116504671</v>
      </c>
      <c r="C1013" s="65" t="s">
        <v>3368</v>
      </c>
      <c r="D1013" s="65" t="s">
        <v>1508</v>
      </c>
      <c r="E1013" s="65" t="s">
        <v>508</v>
      </c>
      <c r="F1013" s="65" t="s">
        <v>361</v>
      </c>
      <c r="G1013" s="65" t="str">
        <f>_xlfn.XLOOKUP(TJUL22[[#This Row],[CODIGO]],Tabla5[codigo],Tabla5[Lugar Funciones])</f>
        <v>DIRECCION GENERAL DE MUSEOS</v>
      </c>
      <c r="H1013" s="65" t="str">
        <f>_xlfn.XLOOKUP(TJUL22[[#This Row],[CODIGO]],Tabla5[codigo],Tabla5[SEGÚN JULIO],_xlfn.XLOOKUP(TJUL22[[#This Row],[cargo]],Tabla19[CARGO],Tabla19[CATEGORIA]))</f>
        <v>CARRERA ADMINISTRATIVA</v>
      </c>
      <c r="I1013" s="43">
        <v>28000</v>
      </c>
      <c r="J1013" s="46">
        <v>0</v>
      </c>
      <c r="K1013" s="43">
        <v>851.2</v>
      </c>
      <c r="L1013" s="43">
        <v>803.6</v>
      </c>
      <c r="M1013" s="43">
        <v>5579</v>
      </c>
      <c r="N1013" s="43">
        <v>20766.2</v>
      </c>
      <c r="O1013" s="65" t="str">
        <f>LEFT(_xlfn.XLOOKUP(TJUL22[[#This Row],[CODIGO]],Tabla5[codigo],Tabla5[Genero]),1)</f>
        <v>F</v>
      </c>
      <c r="P1013" s="15" t="str">
        <f>_xlfn.XLOOKUP(TJUL22[[#This Row],[nomdepto]],tdepto[DEPTO],tdepto[CODLUG])</f>
        <v>01.83.03.04</v>
      </c>
    </row>
    <row r="1014" spans="1:16" hidden="1">
      <c r="A1014" s="65" t="s">
        <v>3417</v>
      </c>
      <c r="B1014" s="65" t="str">
        <f t="shared" si="15"/>
        <v>2.1.1.1.0100110866340</v>
      </c>
      <c r="C1014" s="65" t="s">
        <v>3368</v>
      </c>
      <c r="D1014" s="65" t="s">
        <v>1509</v>
      </c>
      <c r="E1014" s="65" t="s">
        <v>509</v>
      </c>
      <c r="F1014" s="65" t="s">
        <v>361</v>
      </c>
      <c r="G1014" s="65" t="str">
        <f>_xlfn.XLOOKUP(TJUL22[[#This Row],[CODIGO]],Tabla5[codigo],Tabla5[Lugar Funciones])</f>
        <v>DIRECCION GENERAL DE MUSEOS</v>
      </c>
      <c r="H1014" s="65" t="str">
        <f>_xlfn.XLOOKUP(TJUL22[[#This Row],[CODIGO]],Tabla5[codigo],Tabla5[SEGÚN JULIO],_xlfn.XLOOKUP(TJUL22[[#This Row],[cargo]],Tabla19[CARGO],Tabla19[CATEGORIA]))</f>
        <v>CARRERA ADMINISTRATIVA</v>
      </c>
      <c r="I1014" s="43">
        <v>28000</v>
      </c>
      <c r="J1014" s="44">
        <v>0</v>
      </c>
      <c r="K1014" s="43">
        <v>851.2</v>
      </c>
      <c r="L1014" s="43">
        <v>803.6</v>
      </c>
      <c r="M1014" s="43">
        <v>19691.060000000001</v>
      </c>
      <c r="N1014" s="43">
        <v>6654.14</v>
      </c>
      <c r="O1014" s="65" t="str">
        <f>LEFT(_xlfn.XLOOKUP(TJUL22[[#This Row],[CODIGO]],Tabla5[codigo],Tabla5[Genero]),1)</f>
        <v>M</v>
      </c>
      <c r="P1014" s="15" t="str">
        <f>_xlfn.XLOOKUP(TJUL22[[#This Row],[nomdepto]],tdepto[DEPTO],tdepto[CODLUG])</f>
        <v>01.83.03.04</v>
      </c>
    </row>
    <row r="1015" spans="1:16" hidden="1">
      <c r="A1015" s="65" t="s">
        <v>3417</v>
      </c>
      <c r="B1015" s="65" t="str">
        <f t="shared" si="15"/>
        <v>2.1.1.1.0100118635747</v>
      </c>
      <c r="C1015" s="65" t="s">
        <v>3368</v>
      </c>
      <c r="D1015" s="65" t="s">
        <v>2479</v>
      </c>
      <c r="E1015" s="65" t="s">
        <v>360</v>
      </c>
      <c r="F1015" s="65" t="s">
        <v>85</v>
      </c>
      <c r="G1015" s="65" t="str">
        <f>_xlfn.XLOOKUP(TJUL22[[#This Row],[CODIGO]],Tabla5[codigo],Tabla5[Lugar Funciones])</f>
        <v>DIRECCION GENERAL DE MUSEOS</v>
      </c>
      <c r="H1015" s="65" t="str">
        <f>_xlfn.XLOOKUP(TJUL22[[#This Row],[CODIGO]],Tabla5[codigo],Tabla5[SEGÚN JULIO],_xlfn.XLOOKUP(TJUL22[[#This Row],[cargo]],Tabla19[CARGO],Tabla19[CATEGORIA]))</f>
        <v>FIJO</v>
      </c>
      <c r="I1015" s="43">
        <v>26250</v>
      </c>
      <c r="J1015" s="46">
        <v>0</v>
      </c>
      <c r="K1015" s="43">
        <v>798</v>
      </c>
      <c r="L1015" s="43">
        <v>753.38</v>
      </c>
      <c r="M1015" s="43">
        <v>25.000000000000114</v>
      </c>
      <c r="N1015" s="43">
        <v>24673.62</v>
      </c>
      <c r="O1015" s="65" t="str">
        <f>LEFT(_xlfn.XLOOKUP(TJUL22[[#This Row],[CODIGO]],Tabla5[codigo],Tabla5[Genero]),1)</f>
        <v>M</v>
      </c>
      <c r="P1015" s="15" t="str">
        <f>_xlfn.XLOOKUP(TJUL22[[#This Row],[nomdepto]],tdepto[DEPTO],tdepto[CODLUG])</f>
        <v>01.83.03.04</v>
      </c>
    </row>
    <row r="1016" spans="1:16" hidden="1">
      <c r="A1016" s="65" t="s">
        <v>3417</v>
      </c>
      <c r="B1016" s="65" t="str">
        <f t="shared" si="15"/>
        <v>2.1.1.1.0140218997092</v>
      </c>
      <c r="C1016" s="65" t="s">
        <v>3368</v>
      </c>
      <c r="D1016" s="65" t="s">
        <v>2527</v>
      </c>
      <c r="E1016" s="65" t="s">
        <v>1199</v>
      </c>
      <c r="F1016" s="65" t="s">
        <v>179</v>
      </c>
      <c r="G1016" s="65" t="str">
        <f>_xlfn.XLOOKUP(TJUL22[[#This Row],[CODIGO]],Tabla5[codigo],Tabla5[Lugar Funciones])</f>
        <v>DIRECCION GENERAL DE MUSEOS</v>
      </c>
      <c r="H1016" s="65" t="str">
        <f>_xlfn.XLOOKUP(TJUL22[[#This Row],[CODIGO]],Tabla5[codigo],Tabla5[SEGÚN JULIO],_xlfn.XLOOKUP(TJUL22[[#This Row],[cargo]],Tabla19[CARGO],Tabla19[CATEGORIA]))</f>
        <v>ESTATUTO SIMPLIFICADO</v>
      </c>
      <c r="I1016" s="43">
        <v>26250</v>
      </c>
      <c r="J1016" s="46">
        <v>0</v>
      </c>
      <c r="K1016" s="43">
        <v>798</v>
      </c>
      <c r="L1016" s="43">
        <v>753.38</v>
      </c>
      <c r="M1016" s="43">
        <v>25.000000000000114</v>
      </c>
      <c r="N1016" s="43">
        <v>24673.62</v>
      </c>
      <c r="O1016" s="65" t="str">
        <f>LEFT(_xlfn.XLOOKUP(TJUL22[[#This Row],[CODIGO]],Tabla5[codigo],Tabla5[Genero]),1)</f>
        <v>F</v>
      </c>
      <c r="P1016" s="15" t="str">
        <f>_xlfn.XLOOKUP(TJUL22[[#This Row],[nomdepto]],tdepto[DEPTO],tdepto[CODLUG])</f>
        <v>01.83.03.04</v>
      </c>
    </row>
    <row r="1017" spans="1:16" hidden="1">
      <c r="A1017" s="65" t="s">
        <v>3417</v>
      </c>
      <c r="B1017" s="65" t="str">
        <f t="shared" si="15"/>
        <v>2.1.1.1.0122500099878</v>
      </c>
      <c r="C1017" s="65" t="s">
        <v>3368</v>
      </c>
      <c r="D1017" s="65" t="s">
        <v>2546</v>
      </c>
      <c r="E1017" s="65" t="s">
        <v>1345</v>
      </c>
      <c r="F1017" s="65" t="s">
        <v>409</v>
      </c>
      <c r="G1017" s="65" t="str">
        <f>_xlfn.XLOOKUP(TJUL22[[#This Row],[CODIGO]],Tabla5[codigo],Tabla5[Lugar Funciones])</f>
        <v>DIRECCION GENERAL DE MUSEOS</v>
      </c>
      <c r="H1017" s="65" t="str">
        <f>_xlfn.XLOOKUP(TJUL22[[#This Row],[CODIGO]],Tabla5[codigo],Tabla5[SEGÚN JULIO],_xlfn.XLOOKUP(TJUL22[[#This Row],[cargo]],Tabla19[CARGO],Tabla19[CATEGORIA]))</f>
        <v>FIJO</v>
      </c>
      <c r="I1017" s="43">
        <v>26250</v>
      </c>
      <c r="J1017" s="46">
        <v>0</v>
      </c>
      <c r="K1017" s="43">
        <v>798</v>
      </c>
      <c r="L1017" s="43">
        <v>753.38</v>
      </c>
      <c r="M1017" s="43">
        <v>5071</v>
      </c>
      <c r="N1017" s="43">
        <v>19627.62</v>
      </c>
      <c r="O1017" s="65" t="str">
        <f>LEFT(_xlfn.XLOOKUP(TJUL22[[#This Row],[CODIGO]],Tabla5[codigo],Tabla5[Genero]),1)</f>
        <v>F</v>
      </c>
      <c r="P1017" s="15" t="str">
        <f>_xlfn.XLOOKUP(TJUL22[[#This Row],[nomdepto]],tdepto[DEPTO],tdepto[CODLUG])</f>
        <v>01.83.03.04</v>
      </c>
    </row>
    <row r="1018" spans="1:16" hidden="1">
      <c r="A1018" s="65" t="s">
        <v>3417</v>
      </c>
      <c r="B1018" s="65" t="str">
        <f t="shared" si="15"/>
        <v>2.1.1.1.0100107318008</v>
      </c>
      <c r="C1018" s="65" t="s">
        <v>3368</v>
      </c>
      <c r="D1018" s="65" t="s">
        <v>1517</v>
      </c>
      <c r="E1018" s="65" t="s">
        <v>521</v>
      </c>
      <c r="F1018" s="65" t="s">
        <v>10</v>
      </c>
      <c r="G1018" s="65" t="str">
        <f>_xlfn.XLOOKUP(TJUL22[[#This Row],[CODIGO]],Tabla5[codigo],Tabla5[Lugar Funciones])</f>
        <v>DIRECCION GENERAL DE MUSEOS</v>
      </c>
      <c r="H1018" s="65" t="str">
        <f>_xlfn.XLOOKUP(TJUL22[[#This Row],[CODIGO]],Tabla5[codigo],Tabla5[SEGÚN JULIO],_xlfn.XLOOKUP(TJUL22[[#This Row],[cargo]],Tabla19[CARGO],Tabla19[CATEGORIA]))</f>
        <v>CARRERA ADMINISTRATIVA</v>
      </c>
      <c r="I1018" s="43">
        <v>26250</v>
      </c>
      <c r="J1018" s="46">
        <v>0</v>
      </c>
      <c r="K1018" s="43">
        <v>798</v>
      </c>
      <c r="L1018" s="43">
        <v>753.38</v>
      </c>
      <c r="M1018" s="43">
        <v>19666.66</v>
      </c>
      <c r="N1018" s="43">
        <v>5031.96</v>
      </c>
      <c r="O1018" s="65" t="str">
        <f>LEFT(_xlfn.XLOOKUP(TJUL22[[#This Row],[CODIGO]],Tabla5[codigo],Tabla5[Genero]),1)</f>
        <v>F</v>
      </c>
      <c r="P1018" s="15" t="str">
        <f>_xlfn.XLOOKUP(TJUL22[[#This Row],[nomdepto]],tdepto[DEPTO],tdepto[CODLUG])</f>
        <v>01.83.03.04</v>
      </c>
    </row>
    <row r="1019" spans="1:16" hidden="1">
      <c r="A1019" s="65" t="s">
        <v>3417</v>
      </c>
      <c r="B1019" s="65" t="str">
        <f t="shared" si="15"/>
        <v>2.1.1.1.0100104083035</v>
      </c>
      <c r="C1019" s="65" t="s">
        <v>3368</v>
      </c>
      <c r="D1019" s="65" t="s">
        <v>1534</v>
      </c>
      <c r="E1019" s="65" t="s">
        <v>544</v>
      </c>
      <c r="F1019" s="65" t="s">
        <v>10</v>
      </c>
      <c r="G1019" s="65" t="str">
        <f>_xlfn.XLOOKUP(TJUL22[[#This Row],[CODIGO]],Tabla5[codigo],Tabla5[Lugar Funciones])</f>
        <v>DIRECCION GENERAL DE MUSEOS</v>
      </c>
      <c r="H1019" s="65" t="str">
        <f>_xlfn.XLOOKUP(TJUL22[[#This Row],[CODIGO]],Tabla5[codigo],Tabla5[SEGÚN JULIO],_xlfn.XLOOKUP(TJUL22[[#This Row],[cargo]],Tabla19[CARGO],Tabla19[CATEGORIA]))</f>
        <v>CARRERA ADMINISTRATIVA</v>
      </c>
      <c r="I1019" s="43">
        <v>26250</v>
      </c>
      <c r="J1019" s="46">
        <v>0</v>
      </c>
      <c r="K1019" s="43">
        <v>798</v>
      </c>
      <c r="L1019" s="43">
        <v>753.38</v>
      </c>
      <c r="M1019" s="43">
        <v>10330</v>
      </c>
      <c r="N1019" s="43">
        <v>14368.62</v>
      </c>
      <c r="O1019" s="65" t="str">
        <f>LEFT(_xlfn.XLOOKUP(TJUL22[[#This Row],[CODIGO]],Tabla5[codigo],Tabla5[Genero]),1)</f>
        <v>F</v>
      </c>
      <c r="P1019" s="15" t="str">
        <f>_xlfn.XLOOKUP(TJUL22[[#This Row],[nomdepto]],tdepto[DEPTO],tdepto[CODLUG])</f>
        <v>01.83.03.04</v>
      </c>
    </row>
    <row r="1020" spans="1:16" hidden="1">
      <c r="A1020" s="65" t="s">
        <v>3417</v>
      </c>
      <c r="B1020" s="65" t="str">
        <f t="shared" si="15"/>
        <v>2.1.1.1.0100112351119</v>
      </c>
      <c r="C1020" s="65" t="s">
        <v>3368</v>
      </c>
      <c r="D1020" s="65" t="s">
        <v>1548</v>
      </c>
      <c r="E1020" s="65" t="s">
        <v>569</v>
      </c>
      <c r="F1020" s="65" t="s">
        <v>1311</v>
      </c>
      <c r="G1020" s="65" t="str">
        <f>_xlfn.XLOOKUP(TJUL22[[#This Row],[CODIGO]],Tabla5[codigo],Tabla5[Lugar Funciones])</f>
        <v>DIRECCION GENERAL DE MUSEOS</v>
      </c>
      <c r="H1020" s="65" t="str">
        <f>_xlfn.XLOOKUP(TJUL22[[#This Row],[CODIGO]],Tabla5[codigo],Tabla5[SEGÚN JULIO],_xlfn.XLOOKUP(TJUL22[[#This Row],[cargo]],Tabla19[CARGO],Tabla19[CATEGORIA]))</f>
        <v>CARRERA ADMINISTRATIVA</v>
      </c>
      <c r="I1020" s="43">
        <v>26250</v>
      </c>
      <c r="J1020" s="46">
        <v>0</v>
      </c>
      <c r="K1020" s="43">
        <v>798</v>
      </c>
      <c r="L1020" s="43">
        <v>753.38</v>
      </c>
      <c r="M1020" s="43">
        <v>18632.2</v>
      </c>
      <c r="N1020" s="43">
        <v>6066.42</v>
      </c>
      <c r="O1020" s="65" t="str">
        <f>LEFT(_xlfn.XLOOKUP(TJUL22[[#This Row],[CODIGO]],Tabla5[codigo],Tabla5[Genero]),1)</f>
        <v>F</v>
      </c>
      <c r="P1020" s="15" t="str">
        <f>_xlfn.XLOOKUP(TJUL22[[#This Row],[nomdepto]],tdepto[DEPTO],tdepto[CODLUG])</f>
        <v>01.83.03.04</v>
      </c>
    </row>
    <row r="1021" spans="1:16" hidden="1">
      <c r="A1021" s="65" t="s">
        <v>3417</v>
      </c>
      <c r="B1021" s="65" t="str">
        <f t="shared" si="15"/>
        <v>2.1.1.1.0103800177994</v>
      </c>
      <c r="C1021" s="65" t="s">
        <v>3368</v>
      </c>
      <c r="D1021" s="65" t="s">
        <v>2705</v>
      </c>
      <c r="E1021" s="65" t="s">
        <v>581</v>
      </c>
      <c r="F1021" s="65" t="s">
        <v>380</v>
      </c>
      <c r="G1021" s="65" t="str">
        <f>_xlfn.XLOOKUP(TJUL22[[#This Row],[CODIGO]],Tabla5[codigo],Tabla5[Lugar Funciones])</f>
        <v>DIRECCION GENERAL DE MUSEOS</v>
      </c>
      <c r="H1021" s="65" t="str">
        <f>_xlfn.XLOOKUP(TJUL22[[#This Row],[CODIGO]],Tabla5[codigo],Tabla5[SEGÚN JULIO],_xlfn.XLOOKUP(TJUL22[[#This Row],[cargo]],Tabla19[CARGO],Tabla19[CATEGORIA]))</f>
        <v>ESTATUTO SIMPLIFICADO</v>
      </c>
      <c r="I1021" s="43">
        <v>26250</v>
      </c>
      <c r="J1021" s="44">
        <v>0</v>
      </c>
      <c r="K1021" s="43">
        <v>798</v>
      </c>
      <c r="L1021" s="43">
        <v>753.38</v>
      </c>
      <c r="M1021" s="43">
        <v>1675.12</v>
      </c>
      <c r="N1021" s="43">
        <v>23023.5</v>
      </c>
      <c r="O1021" s="65" t="str">
        <f>LEFT(_xlfn.XLOOKUP(TJUL22[[#This Row],[CODIGO]],Tabla5[codigo],Tabla5[Genero]),1)</f>
        <v>F</v>
      </c>
      <c r="P1021" s="15" t="str">
        <f>_xlfn.XLOOKUP(TJUL22[[#This Row],[nomdepto]],tdepto[DEPTO],tdepto[CODLUG])</f>
        <v>01.83.03.04</v>
      </c>
    </row>
    <row r="1022" spans="1:16" hidden="1">
      <c r="A1022" s="65" t="s">
        <v>3417</v>
      </c>
      <c r="B1022" s="65" t="str">
        <f t="shared" si="15"/>
        <v>2.1.1.1.0100100040120</v>
      </c>
      <c r="C1022" s="65" t="s">
        <v>3368</v>
      </c>
      <c r="D1022" s="65" t="s">
        <v>2724</v>
      </c>
      <c r="E1022" s="65" t="s">
        <v>597</v>
      </c>
      <c r="F1022" s="65" t="s">
        <v>598</v>
      </c>
      <c r="G1022" s="65" t="str">
        <f>_xlfn.XLOOKUP(TJUL22[[#This Row],[CODIGO]],Tabla5[codigo],Tabla5[Lugar Funciones])</f>
        <v>DIRECCION GENERAL DE MUSEOS</v>
      </c>
      <c r="H1022" s="65" t="str">
        <f>_xlfn.XLOOKUP(TJUL22[[#This Row],[CODIGO]],Tabla5[codigo],Tabla5[SEGÚN JULIO],_xlfn.XLOOKUP(TJUL22[[#This Row],[cargo]],Tabla19[CARGO],Tabla19[CATEGORIA]))</f>
        <v>FIJO</v>
      </c>
      <c r="I1022" s="43">
        <v>26250</v>
      </c>
      <c r="J1022" s="46">
        <v>0</v>
      </c>
      <c r="K1022" s="43">
        <v>798</v>
      </c>
      <c r="L1022" s="43">
        <v>753.38</v>
      </c>
      <c r="M1022" s="43">
        <v>25.000000000000114</v>
      </c>
      <c r="N1022" s="43">
        <v>24673.62</v>
      </c>
      <c r="O1022" s="65" t="str">
        <f>LEFT(_xlfn.XLOOKUP(TJUL22[[#This Row],[CODIGO]],Tabla5[codigo],Tabla5[Genero]),1)</f>
        <v>M</v>
      </c>
      <c r="P1022" s="15" t="str">
        <f>_xlfn.XLOOKUP(TJUL22[[#This Row],[nomdepto]],tdepto[DEPTO],tdepto[CODLUG])</f>
        <v>01.83.03.04</v>
      </c>
    </row>
    <row r="1023" spans="1:16">
      <c r="A1023" s="65" t="s">
        <v>3451</v>
      </c>
      <c r="B1023" s="65" t="str">
        <f t="shared" si="15"/>
        <v>2.1.1.2.0802600809905</v>
      </c>
      <c r="C1023" s="65" t="s">
        <v>3367</v>
      </c>
      <c r="D1023" s="65" t="s">
        <v>3029</v>
      </c>
      <c r="E1023" s="65" t="s">
        <v>1078</v>
      </c>
      <c r="F1023" s="65" t="s">
        <v>103</v>
      </c>
      <c r="G1023" s="65" t="str">
        <f>_xlfn.XLOOKUP(TJUL22[[#This Row],[CODIGO]],Tabla5[codigo],Tabla5[Lugar Funciones])</f>
        <v>DIRECCION GENERAL DE MUSEOS</v>
      </c>
      <c r="H1023" s="65" t="str">
        <f>_xlfn.XLOOKUP(TJUL22[[#This Row],[CODIGO]],Tabla5[codigo],Tabla5[SEGÚN JULIO],_xlfn.XLOOKUP(TJUL22[[#This Row],[cargo]],Tabla19[CARGO],Tabla19[CATEGORIA]))</f>
        <v>EMPLEADOS TEMPORALES</v>
      </c>
      <c r="I1023" s="43">
        <v>26250</v>
      </c>
      <c r="J1023" s="46">
        <v>0</v>
      </c>
      <c r="K1023" s="43">
        <v>798</v>
      </c>
      <c r="L1023" s="43">
        <v>753.38</v>
      </c>
      <c r="M1023" s="43">
        <v>25.000000000000114</v>
      </c>
      <c r="N1023" s="43">
        <v>24673.62</v>
      </c>
      <c r="O1023" s="65" t="str">
        <f>LEFT(_xlfn.XLOOKUP(TJUL22[[#This Row],[CODIGO]],Tabla5[codigo],Tabla5[Genero]),1)</f>
        <v>M</v>
      </c>
      <c r="P1023" s="15" t="str">
        <f>_xlfn.XLOOKUP(TJUL22[[#This Row],[nomdepto]],tdepto[DEPTO],tdepto[CODLUG])</f>
        <v>01.83.03.04</v>
      </c>
    </row>
    <row r="1024" spans="1:16" hidden="1">
      <c r="A1024" s="65" t="s">
        <v>3417</v>
      </c>
      <c r="B1024" s="65" t="str">
        <f t="shared" si="15"/>
        <v>2.1.1.1.0100105756191</v>
      </c>
      <c r="C1024" s="65" t="s">
        <v>3368</v>
      </c>
      <c r="D1024" s="65" t="s">
        <v>1449</v>
      </c>
      <c r="E1024" s="65" t="s">
        <v>358</v>
      </c>
      <c r="F1024" s="65" t="s">
        <v>359</v>
      </c>
      <c r="G1024" s="65" t="str">
        <f>_xlfn.XLOOKUP(TJUL22[[#This Row],[CODIGO]],Tabla5[codigo],Tabla5[Lugar Funciones])</f>
        <v>DIRECCION GENERAL DE MUSEOS</v>
      </c>
      <c r="H1024" s="65" t="str">
        <f>_xlfn.XLOOKUP(TJUL22[[#This Row],[CODIGO]],Tabla5[codigo],Tabla5[SEGÚN JULIO],_xlfn.XLOOKUP(TJUL22[[#This Row],[cargo]],Tabla19[CARGO],Tabla19[CATEGORIA]))</f>
        <v>CARRERA ADMINISTRATIVA</v>
      </c>
      <c r="I1024" s="43">
        <v>25000</v>
      </c>
      <c r="J1024" s="46">
        <v>0</v>
      </c>
      <c r="K1024" s="43">
        <v>760</v>
      </c>
      <c r="L1024" s="43">
        <v>717.5</v>
      </c>
      <c r="M1024" s="43">
        <v>11333.47</v>
      </c>
      <c r="N1024" s="43">
        <v>12189.03</v>
      </c>
      <c r="O1024" s="65" t="str">
        <f>LEFT(_xlfn.XLOOKUP(TJUL22[[#This Row],[CODIGO]],Tabla5[codigo],Tabla5[Genero]),1)</f>
        <v>F</v>
      </c>
      <c r="P1024" s="15" t="str">
        <f>_xlfn.XLOOKUP(TJUL22[[#This Row],[nomdepto]],tdepto[DEPTO],tdepto[CODLUG])</f>
        <v>01.83.03.04</v>
      </c>
    </row>
    <row r="1025" spans="1:16" hidden="1">
      <c r="A1025" s="65" t="s">
        <v>3417</v>
      </c>
      <c r="B1025" s="65" t="str">
        <f t="shared" si="15"/>
        <v>2.1.1.1.0100106537376</v>
      </c>
      <c r="C1025" s="65" t="s">
        <v>3368</v>
      </c>
      <c r="D1025" s="65" t="s">
        <v>2483</v>
      </c>
      <c r="E1025" s="65" t="s">
        <v>2013</v>
      </c>
      <c r="F1025" s="65" t="s">
        <v>220</v>
      </c>
      <c r="G1025" s="65" t="str">
        <f>_xlfn.XLOOKUP(TJUL22[[#This Row],[CODIGO]],Tabla5[codigo],Tabla5[Lugar Funciones])</f>
        <v>DIRECCION GENERAL DE MUSEOS</v>
      </c>
      <c r="H1025" s="65" t="str">
        <f>_xlfn.XLOOKUP(TJUL22[[#This Row],[CODIGO]],Tabla5[codigo],Tabla5[SEGÚN JULIO],_xlfn.XLOOKUP(TJUL22[[#This Row],[cargo]],Tabla19[CARGO],Tabla19[CATEGORIA]))</f>
        <v>FIJO</v>
      </c>
      <c r="I1025" s="43">
        <v>25000</v>
      </c>
      <c r="J1025" s="46">
        <v>0</v>
      </c>
      <c r="K1025" s="43">
        <v>760</v>
      </c>
      <c r="L1025" s="43">
        <v>717.5</v>
      </c>
      <c r="M1025" s="43">
        <v>25</v>
      </c>
      <c r="N1025" s="43">
        <v>23497.5</v>
      </c>
      <c r="O1025" s="65" t="str">
        <f>LEFT(_xlfn.XLOOKUP(TJUL22[[#This Row],[CODIGO]],Tabla5[codigo],Tabla5[Genero]),1)</f>
        <v>M</v>
      </c>
      <c r="P1025" s="15" t="str">
        <f>_xlfn.XLOOKUP(TJUL22[[#This Row],[nomdepto]],tdepto[DEPTO],tdepto[CODLUG])</f>
        <v>01.83.03.04</v>
      </c>
    </row>
    <row r="1026" spans="1:16" hidden="1">
      <c r="A1026" s="65" t="s">
        <v>3417</v>
      </c>
      <c r="B1026" s="65" t="str">
        <f t="shared" si="15"/>
        <v>2.1.1.1.0100102373669</v>
      </c>
      <c r="C1026" s="65" t="s">
        <v>3368</v>
      </c>
      <c r="D1026" s="65" t="s">
        <v>1451</v>
      </c>
      <c r="E1026" s="65" t="s">
        <v>366</v>
      </c>
      <c r="F1026" s="65" t="s">
        <v>367</v>
      </c>
      <c r="G1026" s="65" t="str">
        <f>_xlfn.XLOOKUP(TJUL22[[#This Row],[CODIGO]],Tabla5[codigo],Tabla5[Lugar Funciones])</f>
        <v>DIRECCION GENERAL DE MUSEOS</v>
      </c>
      <c r="H1026" s="65" t="str">
        <f>_xlfn.XLOOKUP(TJUL22[[#This Row],[CODIGO]],Tabla5[codigo],Tabla5[SEGÚN JULIO],_xlfn.XLOOKUP(TJUL22[[#This Row],[cargo]],Tabla19[CARGO],Tabla19[CATEGORIA]))</f>
        <v>CARRERA ADMINISTRATIVA</v>
      </c>
      <c r="I1026" s="43">
        <v>25000</v>
      </c>
      <c r="J1026" s="46">
        <v>0</v>
      </c>
      <c r="K1026" s="43">
        <v>760</v>
      </c>
      <c r="L1026" s="43">
        <v>717.5</v>
      </c>
      <c r="M1026" s="43">
        <v>18060.189999999999</v>
      </c>
      <c r="N1026" s="43">
        <v>5462.31</v>
      </c>
      <c r="O1026" s="65" t="str">
        <f>LEFT(_xlfn.XLOOKUP(TJUL22[[#This Row],[CODIGO]],Tabla5[codigo],Tabla5[Genero]),1)</f>
        <v>F</v>
      </c>
      <c r="P1026" s="15" t="str">
        <f>_xlfn.XLOOKUP(TJUL22[[#This Row],[nomdepto]],tdepto[DEPTO],tdepto[CODLUG])</f>
        <v>01.83.03.04</v>
      </c>
    </row>
    <row r="1027" spans="1:16" hidden="1">
      <c r="A1027" s="65" t="s">
        <v>3417</v>
      </c>
      <c r="B1027" s="65" t="str">
        <f t="shared" si="15"/>
        <v>2.1.1.1.0100100554401</v>
      </c>
      <c r="C1027" s="65" t="s">
        <v>3368</v>
      </c>
      <c r="D1027" s="65" t="s">
        <v>2489</v>
      </c>
      <c r="E1027" s="65" t="s">
        <v>374</v>
      </c>
      <c r="F1027" s="65" t="s">
        <v>220</v>
      </c>
      <c r="G1027" s="65" t="str">
        <f>_xlfn.XLOOKUP(TJUL22[[#This Row],[CODIGO]],Tabla5[codigo],Tabla5[Lugar Funciones])</f>
        <v>DIRECCION GENERAL DE MUSEOS</v>
      </c>
      <c r="H1027" s="65" t="str">
        <f>_xlfn.XLOOKUP(TJUL22[[#This Row],[CODIGO]],Tabla5[codigo],Tabla5[SEGÚN JULIO],_xlfn.XLOOKUP(TJUL22[[#This Row],[cargo]],Tabla19[CARGO],Tabla19[CATEGORIA]))</f>
        <v>FIJO</v>
      </c>
      <c r="I1027" s="43">
        <v>25000</v>
      </c>
      <c r="J1027" s="46">
        <v>0</v>
      </c>
      <c r="K1027" s="43">
        <v>760</v>
      </c>
      <c r="L1027" s="43">
        <v>717.5</v>
      </c>
      <c r="M1027" s="43">
        <v>3121</v>
      </c>
      <c r="N1027" s="43">
        <v>20401.5</v>
      </c>
      <c r="O1027" s="65" t="str">
        <f>LEFT(_xlfn.XLOOKUP(TJUL22[[#This Row],[CODIGO]],Tabla5[codigo],Tabla5[Genero]),1)</f>
        <v>F</v>
      </c>
      <c r="P1027" s="15" t="str">
        <f>_xlfn.XLOOKUP(TJUL22[[#This Row],[nomdepto]],tdepto[DEPTO],tdepto[CODLUG])</f>
        <v>01.83.03.04</v>
      </c>
    </row>
    <row r="1028" spans="1:16" hidden="1">
      <c r="A1028" s="65" t="s">
        <v>3417</v>
      </c>
      <c r="B1028" s="65" t="str">
        <f t="shared" ref="B1028:B1091" si="16">C1028&amp;D1028</f>
        <v>2.1.1.1.0100105717532</v>
      </c>
      <c r="C1028" s="65" t="s">
        <v>3368</v>
      </c>
      <c r="D1028" s="65" t="s">
        <v>1457</v>
      </c>
      <c r="E1028" s="65" t="s">
        <v>379</v>
      </c>
      <c r="F1028" s="65" t="s">
        <v>380</v>
      </c>
      <c r="G1028" s="65" t="str">
        <f>_xlfn.XLOOKUP(TJUL22[[#This Row],[CODIGO]],Tabla5[codigo],Tabla5[Lugar Funciones])</f>
        <v>DIRECCION GENERAL DE MUSEOS</v>
      </c>
      <c r="H1028" s="65" t="str">
        <f>_xlfn.XLOOKUP(TJUL22[[#This Row],[CODIGO]],Tabla5[codigo],Tabla5[SEGÚN JULIO],_xlfn.XLOOKUP(TJUL22[[#This Row],[cargo]],Tabla19[CARGO],Tabla19[CATEGORIA]))</f>
        <v>CARRERA ADMINISTRATIVA</v>
      </c>
      <c r="I1028" s="43">
        <v>25000</v>
      </c>
      <c r="J1028" s="46">
        <v>0</v>
      </c>
      <c r="K1028" s="43">
        <v>760</v>
      </c>
      <c r="L1028" s="43">
        <v>717.5</v>
      </c>
      <c r="M1028" s="43">
        <v>1267</v>
      </c>
      <c r="N1028" s="43">
        <v>22255.5</v>
      </c>
      <c r="O1028" s="65" t="str">
        <f>LEFT(_xlfn.XLOOKUP(TJUL22[[#This Row],[CODIGO]],Tabla5[codigo],Tabla5[Genero]),1)</f>
        <v>F</v>
      </c>
      <c r="P1028" s="15" t="str">
        <f>_xlfn.XLOOKUP(TJUL22[[#This Row],[nomdepto]],tdepto[DEPTO],tdepto[CODLUG])</f>
        <v>01.83.03.04</v>
      </c>
    </row>
    <row r="1029" spans="1:16" hidden="1">
      <c r="A1029" s="65" t="s">
        <v>3417</v>
      </c>
      <c r="B1029" s="65" t="str">
        <f t="shared" si="16"/>
        <v>2.1.1.1.0103701055828</v>
      </c>
      <c r="C1029" s="65" t="s">
        <v>3368</v>
      </c>
      <c r="D1029" s="65" t="s">
        <v>2495</v>
      </c>
      <c r="E1029" s="65" t="s">
        <v>2154</v>
      </c>
      <c r="F1029" s="65" t="s">
        <v>400</v>
      </c>
      <c r="G1029" s="65" t="str">
        <f>_xlfn.XLOOKUP(TJUL22[[#This Row],[CODIGO]],Tabla5[codigo],Tabla5[Lugar Funciones])</f>
        <v>DIRECCION GENERAL DE MUSEOS</v>
      </c>
      <c r="H1029" s="65" t="str">
        <f>_xlfn.XLOOKUP(TJUL22[[#This Row],[CODIGO]],Tabla5[codigo],Tabla5[SEGÚN JULIO],_xlfn.XLOOKUP(TJUL22[[#This Row],[cargo]],Tabla19[CARGO],Tabla19[CATEGORIA]))</f>
        <v>FIJO</v>
      </c>
      <c r="I1029" s="43">
        <v>25000</v>
      </c>
      <c r="J1029" s="46">
        <v>0</v>
      </c>
      <c r="K1029" s="43">
        <v>760</v>
      </c>
      <c r="L1029" s="43">
        <v>717.5</v>
      </c>
      <c r="M1029" s="43">
        <v>25</v>
      </c>
      <c r="N1029" s="43">
        <v>23497.5</v>
      </c>
      <c r="O1029" s="65" t="str">
        <f>LEFT(_xlfn.XLOOKUP(TJUL22[[#This Row],[CODIGO]],Tabla5[codigo],Tabla5[Genero]),1)</f>
        <v>F</v>
      </c>
      <c r="P1029" s="15" t="str">
        <f>_xlfn.XLOOKUP(TJUL22[[#This Row],[nomdepto]],tdepto[DEPTO],tdepto[CODLUG])</f>
        <v>01.83.03.04</v>
      </c>
    </row>
    <row r="1030" spans="1:16" hidden="1">
      <c r="A1030" s="65" t="s">
        <v>3417</v>
      </c>
      <c r="B1030" s="65" t="str">
        <f t="shared" si="16"/>
        <v>2.1.1.1.0140200739742</v>
      </c>
      <c r="C1030" s="65" t="s">
        <v>3368</v>
      </c>
      <c r="D1030" s="65" t="s">
        <v>2499</v>
      </c>
      <c r="E1030" s="65" t="s">
        <v>1895</v>
      </c>
      <c r="F1030" s="65" t="s">
        <v>400</v>
      </c>
      <c r="G1030" s="65" t="str">
        <f>_xlfn.XLOOKUP(TJUL22[[#This Row],[CODIGO]],Tabla5[codigo],Tabla5[Lugar Funciones])</f>
        <v>DIRECCION GENERAL DE MUSEOS</v>
      </c>
      <c r="H1030" s="65" t="str">
        <f>_xlfn.XLOOKUP(TJUL22[[#This Row],[CODIGO]],Tabla5[codigo],Tabla5[SEGÚN JULIO],_xlfn.XLOOKUP(TJUL22[[#This Row],[cargo]],Tabla19[CARGO],Tabla19[CATEGORIA]))</f>
        <v>FIJO</v>
      </c>
      <c r="I1030" s="43">
        <v>25000</v>
      </c>
      <c r="J1030" s="46">
        <v>0</v>
      </c>
      <c r="K1030" s="43">
        <v>760</v>
      </c>
      <c r="L1030" s="43">
        <v>717.5</v>
      </c>
      <c r="M1030" s="43">
        <v>3771</v>
      </c>
      <c r="N1030" s="43">
        <v>19751.5</v>
      </c>
      <c r="O1030" s="65" t="str">
        <f>LEFT(_xlfn.XLOOKUP(TJUL22[[#This Row],[CODIGO]],Tabla5[codigo],Tabla5[Genero]),1)</f>
        <v>F</v>
      </c>
      <c r="P1030" s="15" t="str">
        <f>_xlfn.XLOOKUP(TJUL22[[#This Row],[nomdepto]],tdepto[DEPTO],tdepto[CODLUG])</f>
        <v>01.83.03.04</v>
      </c>
    </row>
    <row r="1031" spans="1:16" hidden="1">
      <c r="A1031" s="65" t="s">
        <v>3417</v>
      </c>
      <c r="B1031" s="65" t="str">
        <f t="shared" si="16"/>
        <v>2.1.1.1.0140233814652</v>
      </c>
      <c r="C1031" s="65" t="s">
        <v>3368</v>
      </c>
      <c r="D1031" s="65" t="s">
        <v>2501</v>
      </c>
      <c r="E1031" s="65" t="s">
        <v>1922</v>
      </c>
      <c r="F1031" s="65" t="s">
        <v>107</v>
      </c>
      <c r="G1031" s="65" t="str">
        <f>_xlfn.XLOOKUP(TJUL22[[#This Row],[CODIGO]],Tabla5[codigo],Tabla5[Lugar Funciones])</f>
        <v>DIRECCION GENERAL DE MUSEOS</v>
      </c>
      <c r="H1031" s="65" t="str">
        <f>_xlfn.XLOOKUP(TJUL22[[#This Row],[CODIGO]],Tabla5[codigo],Tabla5[SEGÚN JULIO],_xlfn.XLOOKUP(TJUL22[[#This Row],[cargo]],Tabla19[CARGO],Tabla19[CATEGORIA]))</f>
        <v>FIJO</v>
      </c>
      <c r="I1031" s="43">
        <v>25000</v>
      </c>
      <c r="J1031" s="46">
        <v>0</v>
      </c>
      <c r="K1031" s="43">
        <v>760</v>
      </c>
      <c r="L1031" s="43">
        <v>717.5</v>
      </c>
      <c r="M1031" s="43">
        <v>3071</v>
      </c>
      <c r="N1031" s="43">
        <v>20451.5</v>
      </c>
      <c r="O1031" s="65" t="str">
        <f>LEFT(_xlfn.XLOOKUP(TJUL22[[#This Row],[CODIGO]],Tabla5[codigo],Tabla5[Genero]),1)</f>
        <v>F</v>
      </c>
      <c r="P1031" s="15" t="str">
        <f>_xlfn.XLOOKUP(TJUL22[[#This Row],[nomdepto]],tdepto[DEPTO],tdepto[CODLUG])</f>
        <v>01.83.03.04</v>
      </c>
    </row>
    <row r="1032" spans="1:16" hidden="1">
      <c r="A1032" s="65" t="s">
        <v>3417</v>
      </c>
      <c r="B1032" s="65" t="str">
        <f t="shared" si="16"/>
        <v>2.1.1.1.0101100404258</v>
      </c>
      <c r="C1032" s="65" t="s">
        <v>3368</v>
      </c>
      <c r="D1032" s="65" t="s">
        <v>2502</v>
      </c>
      <c r="E1032" s="65" t="s">
        <v>1847</v>
      </c>
      <c r="F1032" s="65" t="s">
        <v>107</v>
      </c>
      <c r="G1032" s="65" t="str">
        <f>_xlfn.XLOOKUP(TJUL22[[#This Row],[CODIGO]],Tabla5[codigo],Tabla5[Lugar Funciones])</f>
        <v>DIRECCION GENERAL DE MUSEOS</v>
      </c>
      <c r="H1032" s="65" t="str">
        <f>_xlfn.XLOOKUP(TJUL22[[#This Row],[CODIGO]],Tabla5[codigo],Tabla5[SEGÚN JULIO],_xlfn.XLOOKUP(TJUL22[[#This Row],[cargo]],Tabla19[CARGO],Tabla19[CATEGORIA]))</f>
        <v>FIJO</v>
      </c>
      <c r="I1032" s="43">
        <v>25000</v>
      </c>
      <c r="J1032" s="46">
        <v>0</v>
      </c>
      <c r="K1032" s="43">
        <v>760</v>
      </c>
      <c r="L1032" s="43">
        <v>717.5</v>
      </c>
      <c r="M1032" s="43">
        <v>3271</v>
      </c>
      <c r="N1032" s="43">
        <v>20251.5</v>
      </c>
      <c r="O1032" s="65" t="str">
        <f>LEFT(_xlfn.XLOOKUP(TJUL22[[#This Row],[CODIGO]],Tabla5[codigo],Tabla5[Genero]),1)</f>
        <v>F</v>
      </c>
      <c r="P1032" s="15" t="str">
        <f>_xlfn.XLOOKUP(TJUL22[[#This Row],[nomdepto]],tdepto[DEPTO],tdepto[CODLUG])</f>
        <v>01.83.03.04</v>
      </c>
    </row>
    <row r="1033" spans="1:16" hidden="1">
      <c r="A1033" s="65" t="s">
        <v>3417</v>
      </c>
      <c r="B1033" s="65" t="str">
        <f t="shared" si="16"/>
        <v>2.1.1.1.0140200656136</v>
      </c>
      <c r="C1033" s="65" t="s">
        <v>3368</v>
      </c>
      <c r="D1033" s="65" t="s">
        <v>2505</v>
      </c>
      <c r="E1033" s="65" t="s">
        <v>1075</v>
      </c>
      <c r="F1033" s="65" t="s">
        <v>220</v>
      </c>
      <c r="G1033" s="65" t="str">
        <f>_xlfn.XLOOKUP(TJUL22[[#This Row],[CODIGO]],Tabla5[codigo],Tabla5[Lugar Funciones])</f>
        <v>DIRECCION GENERAL DE MUSEOS</v>
      </c>
      <c r="H1033" s="65" t="str">
        <f>_xlfn.XLOOKUP(TJUL22[[#This Row],[CODIGO]],Tabla5[codigo],Tabla5[SEGÚN JULIO],_xlfn.XLOOKUP(TJUL22[[#This Row],[cargo]],Tabla19[CARGO],Tabla19[CATEGORIA]))</f>
        <v>FIJO</v>
      </c>
      <c r="I1033" s="43">
        <v>25000</v>
      </c>
      <c r="J1033" s="46">
        <v>0</v>
      </c>
      <c r="K1033" s="43">
        <v>760</v>
      </c>
      <c r="L1033" s="43">
        <v>717.5</v>
      </c>
      <c r="M1033" s="43">
        <v>25</v>
      </c>
      <c r="N1033" s="43">
        <v>23497.5</v>
      </c>
      <c r="O1033" s="65" t="str">
        <f>LEFT(_xlfn.XLOOKUP(TJUL22[[#This Row],[CODIGO]],Tabla5[codigo],Tabla5[Genero]),1)</f>
        <v>F</v>
      </c>
      <c r="P1033" s="15" t="str">
        <f>_xlfn.XLOOKUP(TJUL22[[#This Row],[nomdepto]],tdepto[DEPTO],tdepto[CODLUG])</f>
        <v>01.83.03.04</v>
      </c>
    </row>
    <row r="1034" spans="1:16" hidden="1">
      <c r="A1034" s="65" t="s">
        <v>3417</v>
      </c>
      <c r="B1034" s="65" t="str">
        <f t="shared" si="16"/>
        <v>2.1.1.1.0140200723027</v>
      </c>
      <c r="C1034" s="65" t="s">
        <v>3368</v>
      </c>
      <c r="D1034" s="65" t="s">
        <v>2507</v>
      </c>
      <c r="E1034" s="65" t="s">
        <v>1262</v>
      </c>
      <c r="F1034" s="65" t="s">
        <v>220</v>
      </c>
      <c r="G1034" s="65" t="str">
        <f>_xlfn.XLOOKUP(TJUL22[[#This Row],[CODIGO]],Tabla5[codigo],Tabla5[Lugar Funciones])</f>
        <v>DIRECCION GENERAL DE MUSEOS</v>
      </c>
      <c r="H1034" s="65" t="str">
        <f>_xlfn.XLOOKUP(TJUL22[[#This Row],[CODIGO]],Tabla5[codigo],Tabla5[SEGÚN JULIO],_xlfn.XLOOKUP(TJUL22[[#This Row],[cargo]],Tabla19[CARGO],Tabla19[CATEGORIA]))</f>
        <v>FIJO</v>
      </c>
      <c r="I1034" s="43">
        <v>25000</v>
      </c>
      <c r="J1034" s="46">
        <v>0</v>
      </c>
      <c r="K1034" s="43">
        <v>760</v>
      </c>
      <c r="L1034" s="43">
        <v>717.5</v>
      </c>
      <c r="M1034" s="43">
        <v>1375.12</v>
      </c>
      <c r="N1034" s="43">
        <v>22147.38</v>
      </c>
      <c r="O1034" s="65" t="str">
        <f>LEFT(_xlfn.XLOOKUP(TJUL22[[#This Row],[CODIGO]],Tabla5[codigo],Tabla5[Genero]),1)</f>
        <v>F</v>
      </c>
      <c r="P1034" s="15" t="str">
        <f>_xlfn.XLOOKUP(TJUL22[[#This Row],[nomdepto]],tdepto[DEPTO],tdepto[CODLUG])</f>
        <v>01.83.03.04</v>
      </c>
    </row>
    <row r="1035" spans="1:16" hidden="1">
      <c r="A1035" s="65" t="s">
        <v>3417</v>
      </c>
      <c r="B1035" s="65" t="str">
        <f t="shared" si="16"/>
        <v>2.1.1.1.0100116341108</v>
      </c>
      <c r="C1035" s="65" t="s">
        <v>3368</v>
      </c>
      <c r="D1035" s="65" t="s">
        <v>2513</v>
      </c>
      <c r="E1035" s="65" t="s">
        <v>3432</v>
      </c>
      <c r="F1035" s="65" t="s">
        <v>139</v>
      </c>
      <c r="G1035" s="65" t="str">
        <f>_xlfn.XLOOKUP(TJUL22[[#This Row],[CODIGO]],Tabla5[codigo],Tabla5[Lugar Funciones])</f>
        <v>DIRECCION GENERAL DE MUSEOS</v>
      </c>
      <c r="H1035" s="65" t="str">
        <f>_xlfn.XLOOKUP(TJUL22[[#This Row],[CODIGO]],Tabla5[codigo],Tabla5[SEGÚN JULIO],_xlfn.XLOOKUP(TJUL22[[#This Row],[cargo]],Tabla19[CARGO],Tabla19[CATEGORIA]))</f>
        <v>ESTATUTO SIMPLIFICADO</v>
      </c>
      <c r="I1035" s="43">
        <v>25000</v>
      </c>
      <c r="J1035" s="46">
        <v>0</v>
      </c>
      <c r="K1035" s="43">
        <v>760</v>
      </c>
      <c r="L1035" s="43">
        <v>717.5</v>
      </c>
      <c r="M1035" s="43">
        <v>1271</v>
      </c>
      <c r="N1035" s="43">
        <v>22251.5</v>
      </c>
      <c r="O1035" s="65" t="str">
        <f>LEFT(_xlfn.XLOOKUP(TJUL22[[#This Row],[CODIGO]],Tabla5[codigo],Tabla5[Genero]),1)</f>
        <v>M</v>
      </c>
      <c r="P1035" s="15" t="str">
        <f>_xlfn.XLOOKUP(TJUL22[[#This Row],[nomdepto]],tdepto[DEPTO],tdepto[CODLUG])</f>
        <v>01.83.03.04</v>
      </c>
    </row>
    <row r="1036" spans="1:16" hidden="1">
      <c r="A1036" s="65" t="s">
        <v>3417</v>
      </c>
      <c r="B1036" s="65" t="str">
        <f t="shared" si="16"/>
        <v>2.1.1.1.0100112815998</v>
      </c>
      <c r="C1036" s="65" t="s">
        <v>3368</v>
      </c>
      <c r="D1036" s="65" t="s">
        <v>2514</v>
      </c>
      <c r="E1036" s="65" t="s">
        <v>396</v>
      </c>
      <c r="F1036" s="65" t="s">
        <v>361</v>
      </c>
      <c r="G1036" s="65" t="str">
        <f>_xlfn.XLOOKUP(TJUL22[[#This Row],[CODIGO]],Tabla5[codigo],Tabla5[Lugar Funciones])</f>
        <v>DIRECCION GENERAL DE MUSEOS</v>
      </c>
      <c r="H1036" s="65" t="str">
        <f>_xlfn.XLOOKUP(TJUL22[[#This Row],[CODIGO]],Tabla5[codigo],Tabla5[SEGÚN JULIO],_xlfn.XLOOKUP(TJUL22[[#This Row],[cargo]],Tabla19[CARGO],Tabla19[CATEGORIA]))</f>
        <v>FIJO</v>
      </c>
      <c r="I1036" s="43">
        <v>25000</v>
      </c>
      <c r="J1036" s="46">
        <v>0</v>
      </c>
      <c r="K1036" s="43">
        <v>760</v>
      </c>
      <c r="L1036" s="43">
        <v>717.5</v>
      </c>
      <c r="M1036" s="43">
        <v>325</v>
      </c>
      <c r="N1036" s="43">
        <v>23197.5</v>
      </c>
      <c r="O1036" s="65" t="str">
        <f>LEFT(_xlfn.XLOOKUP(TJUL22[[#This Row],[CODIGO]],Tabla5[codigo],Tabla5[Genero]),1)</f>
        <v>M</v>
      </c>
      <c r="P1036" s="15" t="str">
        <f>_xlfn.XLOOKUP(TJUL22[[#This Row],[nomdepto]],tdepto[DEPTO],tdepto[CODLUG])</f>
        <v>01.83.03.04</v>
      </c>
    </row>
    <row r="1037" spans="1:16" hidden="1">
      <c r="A1037" s="65" t="s">
        <v>3417</v>
      </c>
      <c r="B1037" s="65" t="str">
        <f t="shared" si="16"/>
        <v>2.1.1.1.0105900163030</v>
      </c>
      <c r="C1037" s="65" t="s">
        <v>3368</v>
      </c>
      <c r="D1037" s="65" t="s">
        <v>2519</v>
      </c>
      <c r="E1037" s="65" t="s">
        <v>1076</v>
      </c>
      <c r="F1037" s="65" t="s">
        <v>220</v>
      </c>
      <c r="G1037" s="65" t="str">
        <f>_xlfn.XLOOKUP(TJUL22[[#This Row],[CODIGO]],Tabla5[codigo],Tabla5[Lugar Funciones])</f>
        <v>DIRECCION GENERAL DE MUSEOS</v>
      </c>
      <c r="H1037" s="65" t="str">
        <f>_xlfn.XLOOKUP(TJUL22[[#This Row],[CODIGO]],Tabla5[codigo],Tabla5[SEGÚN JULIO],_xlfn.XLOOKUP(TJUL22[[#This Row],[cargo]],Tabla19[CARGO],Tabla19[CATEGORIA]))</f>
        <v>FIJO</v>
      </c>
      <c r="I1037" s="43">
        <v>25000</v>
      </c>
      <c r="J1037" s="46">
        <v>0</v>
      </c>
      <c r="K1037" s="43">
        <v>760</v>
      </c>
      <c r="L1037" s="43">
        <v>717.5</v>
      </c>
      <c r="M1037" s="43">
        <v>25</v>
      </c>
      <c r="N1037" s="43">
        <v>23497.5</v>
      </c>
      <c r="O1037" s="65" t="str">
        <f>LEFT(_xlfn.XLOOKUP(TJUL22[[#This Row],[CODIGO]],Tabla5[codigo],Tabla5[Genero]),1)</f>
        <v>F</v>
      </c>
      <c r="P1037" s="15" t="str">
        <f>_xlfn.XLOOKUP(TJUL22[[#This Row],[nomdepto]],tdepto[DEPTO],tdepto[CODLUG])</f>
        <v>01.83.03.04</v>
      </c>
    </row>
    <row r="1038" spans="1:16" hidden="1">
      <c r="A1038" s="65" t="s">
        <v>3417</v>
      </c>
      <c r="B1038" s="65" t="str">
        <f t="shared" si="16"/>
        <v>2.1.1.1.0140229768862</v>
      </c>
      <c r="C1038" s="65" t="s">
        <v>3368</v>
      </c>
      <c r="D1038" s="65" t="s">
        <v>2520</v>
      </c>
      <c r="E1038" s="65" t="s">
        <v>1921</v>
      </c>
      <c r="F1038" s="65" t="s">
        <v>56</v>
      </c>
      <c r="G1038" s="65" t="str">
        <f>_xlfn.XLOOKUP(TJUL22[[#This Row],[CODIGO]],Tabla5[codigo],Tabla5[Lugar Funciones])</f>
        <v>DIRECCION GENERAL DE MUSEOS</v>
      </c>
      <c r="H1038" s="65" t="str">
        <f>_xlfn.XLOOKUP(TJUL22[[#This Row],[CODIGO]],Tabla5[codigo],Tabla5[SEGÚN JULIO],_xlfn.XLOOKUP(TJUL22[[#This Row],[cargo]],Tabla19[CARGO],Tabla19[CATEGORIA]))</f>
        <v>FIJO</v>
      </c>
      <c r="I1038" s="43">
        <v>25000</v>
      </c>
      <c r="J1038" s="46">
        <v>0</v>
      </c>
      <c r="K1038" s="43">
        <v>760</v>
      </c>
      <c r="L1038" s="43">
        <v>717.5</v>
      </c>
      <c r="M1038" s="43">
        <v>10071</v>
      </c>
      <c r="N1038" s="43">
        <v>13451.5</v>
      </c>
      <c r="O1038" s="65" t="str">
        <f>LEFT(_xlfn.XLOOKUP(TJUL22[[#This Row],[CODIGO]],Tabla5[codigo],Tabla5[Genero]),1)</f>
        <v>F</v>
      </c>
      <c r="P1038" s="15" t="str">
        <f>_xlfn.XLOOKUP(TJUL22[[#This Row],[nomdepto]],tdepto[DEPTO],tdepto[CODLUG])</f>
        <v>01.83.03.04</v>
      </c>
    </row>
    <row r="1039" spans="1:16" hidden="1">
      <c r="A1039" s="65" t="s">
        <v>3417</v>
      </c>
      <c r="B1039" s="65" t="str">
        <f t="shared" si="16"/>
        <v>2.1.1.1.0140220834788</v>
      </c>
      <c r="C1039" s="65" t="s">
        <v>3368</v>
      </c>
      <c r="D1039" s="65" t="s">
        <v>2528</v>
      </c>
      <c r="E1039" s="65" t="s">
        <v>1902</v>
      </c>
      <c r="F1039" s="65" t="s">
        <v>400</v>
      </c>
      <c r="G1039" s="65" t="str">
        <f>_xlfn.XLOOKUP(TJUL22[[#This Row],[CODIGO]],Tabla5[codigo],Tabla5[Lugar Funciones])</f>
        <v>DIRECCION GENERAL DE MUSEOS</v>
      </c>
      <c r="H1039" s="65" t="str">
        <f>_xlfn.XLOOKUP(TJUL22[[#This Row],[CODIGO]],Tabla5[codigo],Tabla5[SEGÚN JULIO],_xlfn.XLOOKUP(TJUL22[[#This Row],[cargo]],Tabla19[CARGO],Tabla19[CATEGORIA]))</f>
        <v>FIJO</v>
      </c>
      <c r="I1039" s="43">
        <v>25000</v>
      </c>
      <c r="J1039" s="46">
        <v>0</v>
      </c>
      <c r="K1039" s="43">
        <v>760</v>
      </c>
      <c r="L1039" s="43">
        <v>717.5</v>
      </c>
      <c r="M1039" s="43">
        <v>3371</v>
      </c>
      <c r="N1039" s="43">
        <v>20151.5</v>
      </c>
      <c r="O1039" s="65" t="str">
        <f>LEFT(_xlfn.XLOOKUP(TJUL22[[#This Row],[CODIGO]],Tabla5[codigo],Tabla5[Genero]),1)</f>
        <v>F</v>
      </c>
      <c r="P1039" s="15" t="str">
        <f>_xlfn.XLOOKUP(TJUL22[[#This Row],[nomdepto]],tdepto[DEPTO],tdepto[CODLUG])</f>
        <v>01.83.03.04</v>
      </c>
    </row>
    <row r="1040" spans="1:16" hidden="1">
      <c r="A1040" s="65" t="s">
        <v>3417</v>
      </c>
      <c r="B1040" s="65" t="str">
        <f t="shared" si="16"/>
        <v>2.1.1.1.0140212317693</v>
      </c>
      <c r="C1040" s="65" t="s">
        <v>3368</v>
      </c>
      <c r="D1040" s="65" t="s">
        <v>3386</v>
      </c>
      <c r="E1040" s="65" t="s">
        <v>3406</v>
      </c>
      <c r="F1040" s="65" t="s">
        <v>56</v>
      </c>
      <c r="G1040" s="65" t="str">
        <f>_xlfn.XLOOKUP(TJUL22[[#This Row],[CODIGO]],Tabla5[codigo],Tabla5[Lugar Funciones])</f>
        <v>DIRECCION GENERAL DE MUSEOS</v>
      </c>
      <c r="H1040" s="65" t="str">
        <f>_xlfn.XLOOKUP(TJUL22[[#This Row],[CODIGO]],Tabla5[codigo],Tabla5[SEGÚN JULIO],_xlfn.XLOOKUP(TJUL22[[#This Row],[cargo]],Tabla19[CARGO],Tabla19[CATEGORIA]))</f>
        <v>FIJO</v>
      </c>
      <c r="I1040" s="43">
        <v>25000</v>
      </c>
      <c r="J1040" s="46">
        <v>0</v>
      </c>
      <c r="K1040" s="43">
        <v>760</v>
      </c>
      <c r="L1040" s="43">
        <v>717.5</v>
      </c>
      <c r="M1040" s="43">
        <v>25</v>
      </c>
      <c r="N1040" s="43">
        <v>23497.5</v>
      </c>
      <c r="O1040" s="65" t="str">
        <f>LEFT(_xlfn.XLOOKUP(TJUL22[[#This Row],[CODIGO]],Tabla5[codigo],Tabla5[Genero]),1)</f>
        <v>F</v>
      </c>
      <c r="P1040" s="15" t="str">
        <f>_xlfn.XLOOKUP(TJUL22[[#This Row],[nomdepto]],tdepto[DEPTO],tdepto[CODLUG])</f>
        <v>01.83.03.04</v>
      </c>
    </row>
    <row r="1041" spans="1:16" hidden="1">
      <c r="A1041" s="65" t="s">
        <v>3417</v>
      </c>
      <c r="B1041" s="65" t="str">
        <f t="shared" si="16"/>
        <v>2.1.1.1.0100114882327</v>
      </c>
      <c r="C1041" s="65" t="s">
        <v>3368</v>
      </c>
      <c r="D1041" s="65" t="s">
        <v>2533</v>
      </c>
      <c r="E1041" s="65" t="s">
        <v>417</v>
      </c>
      <c r="F1041" s="65" t="s">
        <v>418</v>
      </c>
      <c r="G1041" s="65" t="str">
        <f>_xlfn.XLOOKUP(TJUL22[[#This Row],[CODIGO]],Tabla5[codigo],Tabla5[Lugar Funciones])</f>
        <v>DIRECCION GENERAL DE MUSEOS</v>
      </c>
      <c r="H1041" s="65" t="str">
        <f>_xlfn.XLOOKUP(TJUL22[[#This Row],[CODIGO]],Tabla5[codigo],Tabla5[SEGÚN JULIO],_xlfn.XLOOKUP(TJUL22[[#This Row],[cargo]],Tabla19[CARGO],Tabla19[CATEGORIA]))</f>
        <v>FIJO</v>
      </c>
      <c r="I1041" s="43">
        <v>25000</v>
      </c>
      <c r="J1041" s="46">
        <v>0</v>
      </c>
      <c r="K1041" s="43">
        <v>760</v>
      </c>
      <c r="L1041" s="43">
        <v>717.5</v>
      </c>
      <c r="M1041" s="43">
        <v>13804.33</v>
      </c>
      <c r="N1041" s="43">
        <v>9718.17</v>
      </c>
      <c r="O1041" s="65" t="str">
        <f>LEFT(_xlfn.XLOOKUP(TJUL22[[#This Row],[CODIGO]],Tabla5[codigo],Tabla5[Genero]),1)</f>
        <v>M</v>
      </c>
      <c r="P1041" s="15" t="str">
        <f>_xlfn.XLOOKUP(TJUL22[[#This Row],[nomdepto]],tdepto[DEPTO],tdepto[CODLUG])</f>
        <v>01.83.03.04</v>
      </c>
    </row>
    <row r="1042" spans="1:16" hidden="1">
      <c r="A1042" s="65" t="s">
        <v>3417</v>
      </c>
      <c r="B1042" s="65" t="str">
        <f t="shared" si="16"/>
        <v>2.1.1.1.0100100036151</v>
      </c>
      <c r="C1042" s="65" t="s">
        <v>3368</v>
      </c>
      <c r="D1042" s="65" t="s">
        <v>2536</v>
      </c>
      <c r="E1042" s="65" t="s">
        <v>423</v>
      </c>
      <c r="F1042" s="65" t="s">
        <v>413</v>
      </c>
      <c r="G1042" s="65" t="str">
        <f>_xlfn.XLOOKUP(TJUL22[[#This Row],[CODIGO]],Tabla5[codigo],Tabla5[Lugar Funciones])</f>
        <v>DIRECCION GENERAL DE MUSEOS</v>
      </c>
      <c r="H1042" s="65" t="str">
        <f>_xlfn.XLOOKUP(TJUL22[[#This Row],[CODIGO]],Tabla5[codigo],Tabla5[SEGÚN JULIO],_xlfn.XLOOKUP(TJUL22[[#This Row],[cargo]],Tabla19[CARGO],Tabla19[CATEGORIA]))</f>
        <v>FIJO</v>
      </c>
      <c r="I1042" s="43">
        <v>25000</v>
      </c>
      <c r="J1042" s="46">
        <v>0</v>
      </c>
      <c r="K1042" s="43">
        <v>760</v>
      </c>
      <c r="L1042" s="43">
        <v>717.5</v>
      </c>
      <c r="M1042" s="43">
        <v>75</v>
      </c>
      <c r="N1042" s="43">
        <v>23447.5</v>
      </c>
      <c r="O1042" s="65" t="str">
        <f>LEFT(_xlfn.XLOOKUP(TJUL22[[#This Row],[CODIGO]],Tabla5[codigo],Tabla5[Genero]),1)</f>
        <v>M</v>
      </c>
      <c r="P1042" s="15" t="str">
        <f>_xlfn.XLOOKUP(TJUL22[[#This Row],[nomdepto]],tdepto[DEPTO],tdepto[CODLUG])</f>
        <v>01.83.03.04</v>
      </c>
    </row>
    <row r="1043" spans="1:16" hidden="1">
      <c r="A1043" s="65" t="s">
        <v>3417</v>
      </c>
      <c r="B1043" s="65" t="str">
        <f t="shared" si="16"/>
        <v>2.1.1.1.0105500385868</v>
      </c>
      <c r="C1043" s="65" t="s">
        <v>3368</v>
      </c>
      <c r="D1043" s="65" t="s">
        <v>2537</v>
      </c>
      <c r="E1043" s="65" t="s">
        <v>424</v>
      </c>
      <c r="F1043" s="65" t="s">
        <v>56</v>
      </c>
      <c r="G1043" s="65" t="str">
        <f>_xlfn.XLOOKUP(TJUL22[[#This Row],[CODIGO]],Tabla5[codigo],Tabla5[Lugar Funciones])</f>
        <v>DIRECCION GENERAL DE MUSEOS</v>
      </c>
      <c r="H1043" s="65" t="str">
        <f>_xlfn.XLOOKUP(TJUL22[[#This Row],[CODIGO]],Tabla5[codigo],Tabla5[SEGÚN JULIO],_xlfn.XLOOKUP(TJUL22[[#This Row],[cargo]],Tabla19[CARGO],Tabla19[CATEGORIA]))</f>
        <v>FIJO</v>
      </c>
      <c r="I1043" s="43">
        <v>25000</v>
      </c>
      <c r="J1043" s="46">
        <v>0</v>
      </c>
      <c r="K1043" s="43">
        <v>760</v>
      </c>
      <c r="L1043" s="43">
        <v>717.5</v>
      </c>
      <c r="M1043" s="43">
        <v>1021</v>
      </c>
      <c r="N1043" s="43">
        <v>22501.5</v>
      </c>
      <c r="O1043" s="65" t="str">
        <f>LEFT(_xlfn.XLOOKUP(TJUL22[[#This Row],[CODIGO]],Tabla5[codigo],Tabla5[Genero]),1)</f>
        <v>F</v>
      </c>
      <c r="P1043" s="15" t="str">
        <f>_xlfn.XLOOKUP(TJUL22[[#This Row],[nomdepto]],tdepto[DEPTO],tdepto[CODLUG])</f>
        <v>01.83.03.04</v>
      </c>
    </row>
    <row r="1044" spans="1:16" hidden="1">
      <c r="A1044" s="65" t="s">
        <v>3417</v>
      </c>
      <c r="B1044" s="65" t="str">
        <f t="shared" si="16"/>
        <v>2.1.1.1.0100117387365</v>
      </c>
      <c r="C1044" s="65" t="s">
        <v>3368</v>
      </c>
      <c r="D1044" s="65" t="s">
        <v>2538</v>
      </c>
      <c r="E1044" s="65" t="s">
        <v>425</v>
      </c>
      <c r="F1044" s="65" t="s">
        <v>361</v>
      </c>
      <c r="G1044" s="65" t="str">
        <f>_xlfn.XLOOKUP(TJUL22[[#This Row],[CODIGO]],Tabla5[codigo],Tabla5[Lugar Funciones])</f>
        <v>DIRECCION GENERAL DE MUSEOS</v>
      </c>
      <c r="H1044" s="65" t="str">
        <f>_xlfn.XLOOKUP(TJUL22[[#This Row],[CODIGO]],Tabla5[codigo],Tabla5[SEGÚN JULIO],_xlfn.XLOOKUP(TJUL22[[#This Row],[cargo]],Tabla19[CARGO],Tabla19[CATEGORIA]))</f>
        <v>FIJO</v>
      </c>
      <c r="I1044" s="43">
        <v>25000</v>
      </c>
      <c r="J1044" s="46">
        <v>0</v>
      </c>
      <c r="K1044" s="43">
        <v>760</v>
      </c>
      <c r="L1044" s="43">
        <v>717.5</v>
      </c>
      <c r="M1044" s="43">
        <v>2871</v>
      </c>
      <c r="N1044" s="43">
        <v>20651.5</v>
      </c>
      <c r="O1044" s="65" t="str">
        <f>LEFT(_xlfn.XLOOKUP(TJUL22[[#This Row],[CODIGO]],Tabla5[codigo],Tabla5[Genero]),1)</f>
        <v>M</v>
      </c>
      <c r="P1044" s="15" t="str">
        <f>_xlfn.XLOOKUP(TJUL22[[#This Row],[nomdepto]],tdepto[DEPTO],tdepto[CODLUG])</f>
        <v>01.83.03.04</v>
      </c>
    </row>
    <row r="1045" spans="1:16" hidden="1">
      <c r="A1045" s="65" t="s">
        <v>3417</v>
      </c>
      <c r="B1045" s="65" t="str">
        <f t="shared" si="16"/>
        <v>2.1.1.1.0100115024614</v>
      </c>
      <c r="C1045" s="65" t="s">
        <v>3368</v>
      </c>
      <c r="D1045" s="65" t="s">
        <v>2543</v>
      </c>
      <c r="E1045" s="65" t="s">
        <v>1077</v>
      </c>
      <c r="F1045" s="65" t="s">
        <v>220</v>
      </c>
      <c r="G1045" s="65" t="str">
        <f>_xlfn.XLOOKUP(TJUL22[[#This Row],[CODIGO]],Tabla5[codigo],Tabla5[Lugar Funciones])</f>
        <v>DIRECCION GENERAL DE MUSEOS</v>
      </c>
      <c r="H1045" s="65" t="str">
        <f>_xlfn.XLOOKUP(TJUL22[[#This Row],[CODIGO]],Tabla5[codigo],Tabla5[SEGÚN JULIO],_xlfn.XLOOKUP(TJUL22[[#This Row],[cargo]],Tabla19[CARGO],Tabla19[CATEGORIA]))</f>
        <v>FIJO</v>
      </c>
      <c r="I1045" s="43">
        <v>25000</v>
      </c>
      <c r="J1045" s="46">
        <v>0</v>
      </c>
      <c r="K1045" s="43">
        <v>760</v>
      </c>
      <c r="L1045" s="43">
        <v>717.5</v>
      </c>
      <c r="M1045" s="43">
        <v>25</v>
      </c>
      <c r="N1045" s="43">
        <v>23497.5</v>
      </c>
      <c r="O1045" s="65" t="str">
        <f>LEFT(_xlfn.XLOOKUP(TJUL22[[#This Row],[CODIGO]],Tabla5[codigo],Tabla5[Genero]),1)</f>
        <v>F</v>
      </c>
      <c r="P1045" s="15" t="str">
        <f>_xlfn.XLOOKUP(TJUL22[[#This Row],[nomdepto]],tdepto[DEPTO],tdepto[CODLUG])</f>
        <v>01.83.03.04</v>
      </c>
    </row>
    <row r="1046" spans="1:16" hidden="1">
      <c r="A1046" s="65" t="s">
        <v>3417</v>
      </c>
      <c r="B1046" s="65" t="str">
        <f t="shared" si="16"/>
        <v>2.1.1.1.0100119128270</v>
      </c>
      <c r="C1046" s="65" t="s">
        <v>3368</v>
      </c>
      <c r="D1046" s="65" t="s">
        <v>2551</v>
      </c>
      <c r="E1046" s="65" t="s">
        <v>440</v>
      </c>
      <c r="F1046" s="65" t="s">
        <v>220</v>
      </c>
      <c r="G1046" s="65" t="str">
        <f>_xlfn.XLOOKUP(TJUL22[[#This Row],[CODIGO]],Tabla5[codigo],Tabla5[Lugar Funciones])</f>
        <v>DIRECCION GENERAL DE MUSEOS</v>
      </c>
      <c r="H1046" s="65" t="str">
        <f>_xlfn.XLOOKUP(TJUL22[[#This Row],[CODIGO]],Tabla5[codigo],Tabla5[SEGÚN JULIO],_xlfn.XLOOKUP(TJUL22[[#This Row],[cargo]],Tabla19[CARGO],Tabla19[CATEGORIA]))</f>
        <v>FIJO</v>
      </c>
      <c r="I1046" s="43">
        <v>25000</v>
      </c>
      <c r="J1046" s="46">
        <v>0</v>
      </c>
      <c r="K1046" s="43">
        <v>760</v>
      </c>
      <c r="L1046" s="43">
        <v>717.5</v>
      </c>
      <c r="M1046" s="43">
        <v>17142.95</v>
      </c>
      <c r="N1046" s="43">
        <v>6379.55</v>
      </c>
      <c r="O1046" s="65" t="str">
        <f>LEFT(_xlfn.XLOOKUP(TJUL22[[#This Row],[CODIGO]],Tabla5[codigo],Tabla5[Genero]),1)</f>
        <v>M</v>
      </c>
      <c r="P1046" s="15" t="str">
        <f>_xlfn.XLOOKUP(TJUL22[[#This Row],[nomdepto]],tdepto[DEPTO],tdepto[CODLUG])</f>
        <v>01.83.03.04</v>
      </c>
    </row>
    <row r="1047" spans="1:16" hidden="1">
      <c r="A1047" s="65" t="s">
        <v>3417</v>
      </c>
      <c r="B1047" s="65" t="str">
        <f t="shared" si="16"/>
        <v>2.1.1.1.0140214835361</v>
      </c>
      <c r="C1047" s="65" t="s">
        <v>3368</v>
      </c>
      <c r="D1047" s="65" t="s">
        <v>2568</v>
      </c>
      <c r="E1047" s="65" t="s">
        <v>2028</v>
      </c>
      <c r="F1047" s="65" t="s">
        <v>400</v>
      </c>
      <c r="G1047" s="65" t="str">
        <f>_xlfn.XLOOKUP(TJUL22[[#This Row],[CODIGO]],Tabla5[codigo],Tabla5[Lugar Funciones])</f>
        <v>DIRECCION GENERAL DE MUSEOS</v>
      </c>
      <c r="H1047" s="65" t="str">
        <f>_xlfn.XLOOKUP(TJUL22[[#This Row],[CODIGO]],Tabla5[codigo],Tabla5[SEGÚN JULIO],_xlfn.XLOOKUP(TJUL22[[#This Row],[cargo]],Tabla19[CARGO],Tabla19[CATEGORIA]))</f>
        <v>FIJO</v>
      </c>
      <c r="I1047" s="43">
        <v>25000</v>
      </c>
      <c r="J1047" s="44">
        <v>0</v>
      </c>
      <c r="K1047" s="43">
        <v>760</v>
      </c>
      <c r="L1047" s="43">
        <v>717.5</v>
      </c>
      <c r="M1047" s="43">
        <v>25</v>
      </c>
      <c r="N1047" s="43">
        <v>23497.5</v>
      </c>
      <c r="O1047" s="65" t="str">
        <f>LEFT(_xlfn.XLOOKUP(TJUL22[[#This Row],[CODIGO]],Tabla5[codigo],Tabla5[Genero]),1)</f>
        <v>F</v>
      </c>
      <c r="P1047" s="15" t="str">
        <f>_xlfn.XLOOKUP(TJUL22[[#This Row],[nomdepto]],tdepto[DEPTO],tdepto[CODLUG])</f>
        <v>01.83.03.04</v>
      </c>
    </row>
    <row r="1048" spans="1:16" hidden="1">
      <c r="A1048" s="65" t="s">
        <v>3417</v>
      </c>
      <c r="B1048" s="65" t="str">
        <f t="shared" si="16"/>
        <v>2.1.1.1.0140232184339</v>
      </c>
      <c r="C1048" s="65" t="s">
        <v>3368</v>
      </c>
      <c r="D1048" s="65" t="s">
        <v>2575</v>
      </c>
      <c r="E1048" s="65" t="s">
        <v>1202</v>
      </c>
      <c r="F1048" s="65" t="s">
        <v>220</v>
      </c>
      <c r="G1048" s="65" t="str">
        <f>_xlfn.XLOOKUP(TJUL22[[#This Row],[CODIGO]],Tabla5[codigo],Tabla5[Lugar Funciones])</f>
        <v>DIRECCION GENERAL DE MUSEOS</v>
      </c>
      <c r="H1048" s="65" t="str">
        <f>_xlfn.XLOOKUP(TJUL22[[#This Row],[CODIGO]],Tabla5[codigo],Tabla5[SEGÚN JULIO],_xlfn.XLOOKUP(TJUL22[[#This Row],[cargo]],Tabla19[CARGO],Tabla19[CATEGORIA]))</f>
        <v>FIJO</v>
      </c>
      <c r="I1048" s="43">
        <v>25000</v>
      </c>
      <c r="J1048" s="46">
        <v>0</v>
      </c>
      <c r="K1048" s="43">
        <v>760</v>
      </c>
      <c r="L1048" s="43">
        <v>717.5</v>
      </c>
      <c r="M1048" s="43">
        <v>25</v>
      </c>
      <c r="N1048" s="43">
        <v>23497.5</v>
      </c>
      <c r="O1048" s="65" t="str">
        <f>LEFT(_xlfn.XLOOKUP(TJUL22[[#This Row],[CODIGO]],Tabla5[codigo],Tabla5[Genero]),1)</f>
        <v>F</v>
      </c>
      <c r="P1048" s="15" t="str">
        <f>_xlfn.XLOOKUP(TJUL22[[#This Row],[nomdepto]],tdepto[DEPTO],tdepto[CODLUG])</f>
        <v>01.83.03.04</v>
      </c>
    </row>
    <row r="1049" spans="1:16" hidden="1">
      <c r="A1049" s="65" t="s">
        <v>3417</v>
      </c>
      <c r="B1049" s="65" t="str">
        <f t="shared" si="16"/>
        <v>2.1.1.1.0100119226744</v>
      </c>
      <c r="C1049" s="65" t="s">
        <v>3368</v>
      </c>
      <c r="D1049" s="65" t="s">
        <v>2577</v>
      </c>
      <c r="E1049" s="65" t="s">
        <v>1259</v>
      </c>
      <c r="F1049" s="65" t="s">
        <v>220</v>
      </c>
      <c r="G1049" s="65" t="str">
        <f>_xlfn.XLOOKUP(TJUL22[[#This Row],[CODIGO]],Tabla5[codigo],Tabla5[Lugar Funciones])</f>
        <v>DIRECCION GENERAL DE MUSEOS</v>
      </c>
      <c r="H1049" s="65" t="str">
        <f>_xlfn.XLOOKUP(TJUL22[[#This Row],[CODIGO]],Tabla5[codigo],Tabla5[SEGÚN JULIO],_xlfn.XLOOKUP(TJUL22[[#This Row],[cargo]],Tabla19[CARGO],Tabla19[CATEGORIA]))</f>
        <v>FIJO</v>
      </c>
      <c r="I1049" s="43">
        <v>25000</v>
      </c>
      <c r="J1049" s="44">
        <v>0</v>
      </c>
      <c r="K1049" s="43">
        <v>760</v>
      </c>
      <c r="L1049" s="43">
        <v>717.5</v>
      </c>
      <c r="M1049" s="43">
        <v>25</v>
      </c>
      <c r="N1049" s="43">
        <v>23497.5</v>
      </c>
      <c r="O1049" s="65" t="str">
        <f>LEFT(_xlfn.XLOOKUP(TJUL22[[#This Row],[CODIGO]],Tabla5[codigo],Tabla5[Genero]),1)</f>
        <v>M</v>
      </c>
      <c r="P1049" s="15" t="str">
        <f>_xlfn.XLOOKUP(TJUL22[[#This Row],[nomdepto]],tdepto[DEPTO],tdepto[CODLUG])</f>
        <v>01.83.03.04</v>
      </c>
    </row>
    <row r="1050" spans="1:16" hidden="1">
      <c r="A1050" s="65" t="s">
        <v>3417</v>
      </c>
      <c r="B1050" s="65" t="str">
        <f t="shared" si="16"/>
        <v>2.1.1.1.0100119045524</v>
      </c>
      <c r="C1050" s="65" t="s">
        <v>3368</v>
      </c>
      <c r="D1050" s="65" t="s">
        <v>2587</v>
      </c>
      <c r="E1050" s="65" t="s">
        <v>471</v>
      </c>
      <c r="F1050" s="65" t="s">
        <v>361</v>
      </c>
      <c r="G1050" s="65" t="str">
        <f>_xlfn.XLOOKUP(TJUL22[[#This Row],[CODIGO]],Tabla5[codigo],Tabla5[Lugar Funciones])</f>
        <v>DIRECCION GENERAL DE MUSEOS</v>
      </c>
      <c r="H1050" s="65" t="str">
        <f>_xlfn.XLOOKUP(TJUL22[[#This Row],[CODIGO]],Tabla5[codigo],Tabla5[SEGÚN JULIO],_xlfn.XLOOKUP(TJUL22[[#This Row],[cargo]],Tabla19[CARGO],Tabla19[CATEGORIA]))</f>
        <v>FIJO</v>
      </c>
      <c r="I1050" s="43">
        <v>25000</v>
      </c>
      <c r="J1050" s="46">
        <v>0</v>
      </c>
      <c r="K1050" s="43">
        <v>760</v>
      </c>
      <c r="L1050" s="43">
        <v>717.5</v>
      </c>
      <c r="M1050" s="43">
        <v>16651.89</v>
      </c>
      <c r="N1050" s="43">
        <v>6870.61</v>
      </c>
      <c r="O1050" s="65" t="str">
        <f>LEFT(_xlfn.XLOOKUP(TJUL22[[#This Row],[CODIGO]],Tabla5[codigo],Tabla5[Genero]),1)</f>
        <v>F</v>
      </c>
      <c r="P1050" s="15" t="str">
        <f>_xlfn.XLOOKUP(TJUL22[[#This Row],[nomdepto]],tdepto[DEPTO],tdepto[CODLUG])</f>
        <v>01.83.03.04</v>
      </c>
    </row>
    <row r="1051" spans="1:16" hidden="1">
      <c r="A1051" s="65" t="s">
        <v>3417</v>
      </c>
      <c r="B1051" s="65" t="str">
        <f t="shared" si="16"/>
        <v>2.1.1.1.0140219116916</v>
      </c>
      <c r="C1051" s="65" t="s">
        <v>3368</v>
      </c>
      <c r="D1051" s="65" t="s">
        <v>2588</v>
      </c>
      <c r="E1051" s="65" t="s">
        <v>1258</v>
      </c>
      <c r="F1051" s="65" t="s">
        <v>220</v>
      </c>
      <c r="G1051" s="65" t="str">
        <f>_xlfn.XLOOKUP(TJUL22[[#This Row],[CODIGO]],Tabla5[codigo],Tabla5[Lugar Funciones])</f>
        <v>DIRECCION GENERAL DE MUSEOS</v>
      </c>
      <c r="H1051" s="65" t="str">
        <f>_xlfn.XLOOKUP(TJUL22[[#This Row],[CODIGO]],Tabla5[codigo],Tabla5[SEGÚN JULIO],_xlfn.XLOOKUP(TJUL22[[#This Row],[cargo]],Tabla19[CARGO],Tabla19[CATEGORIA]))</f>
        <v>FIJO</v>
      </c>
      <c r="I1051" s="43">
        <v>25000</v>
      </c>
      <c r="J1051" s="44">
        <v>0</v>
      </c>
      <c r="K1051" s="43">
        <v>760</v>
      </c>
      <c r="L1051" s="43">
        <v>717.5</v>
      </c>
      <c r="M1051" s="43">
        <v>25</v>
      </c>
      <c r="N1051" s="43">
        <v>23497.5</v>
      </c>
      <c r="O1051" s="65" t="str">
        <f>LEFT(_xlfn.XLOOKUP(TJUL22[[#This Row],[CODIGO]],Tabla5[codigo],Tabla5[Genero]),1)</f>
        <v>F</v>
      </c>
      <c r="P1051" s="15" t="str">
        <f>_xlfn.XLOOKUP(TJUL22[[#This Row],[nomdepto]],tdepto[DEPTO],tdepto[CODLUG])</f>
        <v>01.83.03.04</v>
      </c>
    </row>
    <row r="1052" spans="1:16" hidden="1">
      <c r="A1052" s="65" t="s">
        <v>3417</v>
      </c>
      <c r="B1052" s="65" t="str">
        <f t="shared" si="16"/>
        <v>2.1.1.1.0140209007976</v>
      </c>
      <c r="C1052" s="65" t="s">
        <v>3368</v>
      </c>
      <c r="D1052" s="65" t="s">
        <v>2590</v>
      </c>
      <c r="E1052" s="65" t="s">
        <v>1079</v>
      </c>
      <c r="F1052" s="65" t="s">
        <v>220</v>
      </c>
      <c r="G1052" s="65" t="str">
        <f>_xlfn.XLOOKUP(TJUL22[[#This Row],[CODIGO]],Tabla5[codigo],Tabla5[Lugar Funciones])</f>
        <v>DIRECCION GENERAL DE MUSEOS</v>
      </c>
      <c r="H1052" s="65" t="str">
        <f>_xlfn.XLOOKUP(TJUL22[[#This Row],[CODIGO]],Tabla5[codigo],Tabla5[SEGÚN JULIO],_xlfn.XLOOKUP(TJUL22[[#This Row],[cargo]],Tabla19[CARGO],Tabla19[CATEGORIA]))</f>
        <v>FIJO</v>
      </c>
      <c r="I1052" s="43">
        <v>25000</v>
      </c>
      <c r="J1052" s="44">
        <v>0</v>
      </c>
      <c r="K1052" s="43">
        <v>760</v>
      </c>
      <c r="L1052" s="43">
        <v>717.5</v>
      </c>
      <c r="M1052" s="43">
        <v>25</v>
      </c>
      <c r="N1052" s="43">
        <v>23497.5</v>
      </c>
      <c r="O1052" s="65" t="str">
        <f>LEFT(_xlfn.XLOOKUP(TJUL22[[#This Row],[CODIGO]],Tabla5[codigo],Tabla5[Genero]),1)</f>
        <v>F</v>
      </c>
      <c r="P1052" s="15" t="str">
        <f>_xlfn.XLOOKUP(TJUL22[[#This Row],[nomdepto]],tdepto[DEPTO],tdepto[CODLUG])</f>
        <v>01.83.03.04</v>
      </c>
    </row>
    <row r="1053" spans="1:16" hidden="1">
      <c r="A1053" s="65" t="s">
        <v>3417</v>
      </c>
      <c r="B1053" s="65" t="str">
        <f t="shared" si="16"/>
        <v>2.1.1.1.0140231251337</v>
      </c>
      <c r="C1053" s="65" t="s">
        <v>3368</v>
      </c>
      <c r="D1053" s="65" t="s">
        <v>2600</v>
      </c>
      <c r="E1053" s="65" t="s">
        <v>1080</v>
      </c>
      <c r="F1053" s="65" t="s">
        <v>220</v>
      </c>
      <c r="G1053" s="65" t="str">
        <f>_xlfn.XLOOKUP(TJUL22[[#This Row],[CODIGO]],Tabla5[codigo],Tabla5[Lugar Funciones])</f>
        <v>DIRECCION GENERAL DE MUSEOS</v>
      </c>
      <c r="H1053" s="65" t="str">
        <f>_xlfn.XLOOKUP(TJUL22[[#This Row],[CODIGO]],Tabla5[codigo],Tabla5[SEGÚN JULIO],_xlfn.XLOOKUP(TJUL22[[#This Row],[cargo]],Tabla19[CARGO],Tabla19[CATEGORIA]))</f>
        <v>FIJO</v>
      </c>
      <c r="I1053" s="43">
        <v>25000</v>
      </c>
      <c r="J1053" s="44">
        <v>0</v>
      </c>
      <c r="K1053" s="43">
        <v>760</v>
      </c>
      <c r="L1053" s="43">
        <v>717.5</v>
      </c>
      <c r="M1053" s="43">
        <v>25</v>
      </c>
      <c r="N1053" s="43">
        <v>23497.5</v>
      </c>
      <c r="O1053" s="65" t="str">
        <f>LEFT(_xlfn.XLOOKUP(TJUL22[[#This Row],[CODIGO]],Tabla5[codigo],Tabla5[Genero]),1)</f>
        <v>M</v>
      </c>
      <c r="P1053" s="15" t="str">
        <f>_xlfn.XLOOKUP(TJUL22[[#This Row],[nomdepto]],tdepto[DEPTO],tdepto[CODLUG])</f>
        <v>01.83.03.04</v>
      </c>
    </row>
    <row r="1054" spans="1:16" hidden="1">
      <c r="A1054" s="65" t="s">
        <v>3417</v>
      </c>
      <c r="B1054" s="65" t="str">
        <f t="shared" si="16"/>
        <v>2.1.1.1.0101300212220</v>
      </c>
      <c r="C1054" s="65" t="s">
        <v>3368</v>
      </c>
      <c r="D1054" s="65" t="s">
        <v>2606</v>
      </c>
      <c r="E1054" s="65" t="s">
        <v>1203</v>
      </c>
      <c r="F1054" s="65" t="s">
        <v>69</v>
      </c>
      <c r="G1054" s="65" t="str">
        <f>_xlfn.XLOOKUP(TJUL22[[#This Row],[CODIGO]],Tabla5[codigo],Tabla5[Lugar Funciones])</f>
        <v>DIRECCION GENERAL DE MUSEOS</v>
      </c>
      <c r="H1054" s="65" t="str">
        <f>_xlfn.XLOOKUP(TJUL22[[#This Row],[CODIGO]],Tabla5[codigo],Tabla5[SEGÚN JULIO],_xlfn.XLOOKUP(TJUL22[[#This Row],[cargo]],Tabla19[CARGO],Tabla19[CATEGORIA]))</f>
        <v>FIJO</v>
      </c>
      <c r="I1054" s="43">
        <v>25000</v>
      </c>
      <c r="J1054" s="44">
        <v>0</v>
      </c>
      <c r="K1054" s="43">
        <v>760</v>
      </c>
      <c r="L1054" s="43">
        <v>717.5</v>
      </c>
      <c r="M1054" s="43">
        <v>25</v>
      </c>
      <c r="N1054" s="43">
        <v>23497.5</v>
      </c>
      <c r="O1054" s="65" t="str">
        <f>LEFT(_xlfn.XLOOKUP(TJUL22[[#This Row],[CODIGO]],Tabla5[codigo],Tabla5[Genero]),1)</f>
        <v>M</v>
      </c>
      <c r="P1054" s="15" t="str">
        <f>_xlfn.XLOOKUP(TJUL22[[#This Row],[nomdepto]],tdepto[DEPTO],tdepto[CODLUG])</f>
        <v>01.83.03.04</v>
      </c>
    </row>
    <row r="1055" spans="1:16" hidden="1">
      <c r="A1055" s="65" t="s">
        <v>3417</v>
      </c>
      <c r="B1055" s="65" t="str">
        <f t="shared" si="16"/>
        <v>2.1.1.1.0100114149370</v>
      </c>
      <c r="C1055" s="65" t="s">
        <v>3368</v>
      </c>
      <c r="D1055" s="65" t="s">
        <v>2612</v>
      </c>
      <c r="E1055" s="65" t="s">
        <v>489</v>
      </c>
      <c r="F1055" s="65" t="s">
        <v>220</v>
      </c>
      <c r="G1055" s="65" t="str">
        <f>_xlfn.XLOOKUP(TJUL22[[#This Row],[CODIGO]],Tabla5[codigo],Tabla5[Lugar Funciones])</f>
        <v>DIRECCION GENERAL DE MUSEOS</v>
      </c>
      <c r="H1055" s="65" t="str">
        <f>_xlfn.XLOOKUP(TJUL22[[#This Row],[CODIGO]],Tabla5[codigo],Tabla5[SEGÚN JULIO],_xlfn.XLOOKUP(TJUL22[[#This Row],[cargo]],Tabla19[CARGO],Tabla19[CATEGORIA]))</f>
        <v>FIJO</v>
      </c>
      <c r="I1055" s="43">
        <v>25000</v>
      </c>
      <c r="J1055" s="44">
        <v>0</v>
      </c>
      <c r="K1055" s="43">
        <v>760</v>
      </c>
      <c r="L1055" s="43">
        <v>717.5</v>
      </c>
      <c r="M1055" s="43">
        <v>5071</v>
      </c>
      <c r="N1055" s="43">
        <v>18451.5</v>
      </c>
      <c r="O1055" s="65" t="str">
        <f>LEFT(_xlfn.XLOOKUP(TJUL22[[#This Row],[CODIGO]],Tabla5[codigo],Tabla5[Genero]),1)</f>
        <v>F</v>
      </c>
      <c r="P1055" s="15" t="str">
        <f>_xlfn.XLOOKUP(TJUL22[[#This Row],[nomdepto]],tdepto[DEPTO],tdepto[CODLUG])</f>
        <v>01.83.03.04</v>
      </c>
    </row>
    <row r="1056" spans="1:16" hidden="1">
      <c r="A1056" s="65" t="s">
        <v>3417</v>
      </c>
      <c r="B1056" s="65" t="str">
        <f t="shared" si="16"/>
        <v>2.1.1.1.0100100093764</v>
      </c>
      <c r="C1056" s="65" t="s">
        <v>3368</v>
      </c>
      <c r="D1056" s="65" t="s">
        <v>2623</v>
      </c>
      <c r="E1056" s="65" t="s">
        <v>1939</v>
      </c>
      <c r="F1056" s="65" t="s">
        <v>400</v>
      </c>
      <c r="G1056" s="65" t="str">
        <f>_xlfn.XLOOKUP(TJUL22[[#This Row],[CODIGO]],Tabla5[codigo],Tabla5[Lugar Funciones])</f>
        <v>DIRECCION GENERAL DE MUSEOS</v>
      </c>
      <c r="H1056" s="65" t="str">
        <f>_xlfn.XLOOKUP(TJUL22[[#This Row],[CODIGO]],Tabla5[codigo],Tabla5[SEGÚN JULIO],_xlfn.XLOOKUP(TJUL22[[#This Row],[cargo]],Tabla19[CARGO],Tabla19[CATEGORIA]))</f>
        <v>FIJO</v>
      </c>
      <c r="I1056" s="43">
        <v>25000</v>
      </c>
      <c r="J1056" s="44">
        <v>0</v>
      </c>
      <c r="K1056" s="43">
        <v>760</v>
      </c>
      <c r="L1056" s="43">
        <v>717.5</v>
      </c>
      <c r="M1056" s="43">
        <v>25</v>
      </c>
      <c r="N1056" s="43">
        <v>23497.5</v>
      </c>
      <c r="O1056" s="65" t="str">
        <f>LEFT(_xlfn.XLOOKUP(TJUL22[[#This Row],[CODIGO]],Tabla5[codigo],Tabla5[Genero]),1)</f>
        <v>M</v>
      </c>
      <c r="P1056" s="15" t="str">
        <f>_xlfn.XLOOKUP(TJUL22[[#This Row],[nomdepto]],tdepto[DEPTO],tdepto[CODLUG])</f>
        <v>01.83.03.04</v>
      </c>
    </row>
    <row r="1057" spans="1:16" hidden="1">
      <c r="A1057" s="65" t="s">
        <v>3417</v>
      </c>
      <c r="B1057" s="65" t="str">
        <f t="shared" si="16"/>
        <v>2.1.1.1.0122500385939</v>
      </c>
      <c r="C1057" s="65" t="s">
        <v>3368</v>
      </c>
      <c r="D1057" s="65" t="s">
        <v>2629</v>
      </c>
      <c r="E1057" s="65" t="s">
        <v>1081</v>
      </c>
      <c r="F1057" s="65" t="s">
        <v>220</v>
      </c>
      <c r="G1057" s="65" t="str">
        <f>_xlfn.XLOOKUP(TJUL22[[#This Row],[CODIGO]],Tabla5[codigo],Tabla5[Lugar Funciones])</f>
        <v>DIRECCION GENERAL DE MUSEOS</v>
      </c>
      <c r="H1057" s="65" t="str">
        <f>_xlfn.XLOOKUP(TJUL22[[#This Row],[CODIGO]],Tabla5[codigo],Tabla5[SEGÚN JULIO],_xlfn.XLOOKUP(TJUL22[[#This Row],[cargo]],Tabla19[CARGO],Tabla19[CATEGORIA]))</f>
        <v>FIJO</v>
      </c>
      <c r="I1057" s="43">
        <v>25000</v>
      </c>
      <c r="J1057" s="44">
        <v>0</v>
      </c>
      <c r="K1057" s="43">
        <v>760</v>
      </c>
      <c r="L1057" s="43">
        <v>717.5</v>
      </c>
      <c r="M1057" s="43">
        <v>25</v>
      </c>
      <c r="N1057" s="43">
        <v>23497.5</v>
      </c>
      <c r="O1057" s="65" t="str">
        <f>LEFT(_xlfn.XLOOKUP(TJUL22[[#This Row],[CODIGO]],Tabla5[codigo],Tabla5[Genero]),1)</f>
        <v>F</v>
      </c>
      <c r="P1057" s="15" t="str">
        <f>_xlfn.XLOOKUP(TJUL22[[#This Row],[nomdepto]],tdepto[DEPTO],tdepto[CODLUG])</f>
        <v>01.83.03.04</v>
      </c>
    </row>
    <row r="1058" spans="1:16" hidden="1">
      <c r="A1058" s="65" t="s">
        <v>3417</v>
      </c>
      <c r="B1058" s="65" t="str">
        <f t="shared" si="16"/>
        <v>2.1.1.1.0140211194812</v>
      </c>
      <c r="C1058" s="65" t="s">
        <v>3368</v>
      </c>
      <c r="D1058" s="65" t="s">
        <v>2631</v>
      </c>
      <c r="E1058" s="65" t="s">
        <v>2630</v>
      </c>
      <c r="F1058" s="65" t="s">
        <v>400</v>
      </c>
      <c r="G1058" s="65" t="str">
        <f>_xlfn.XLOOKUP(TJUL22[[#This Row],[CODIGO]],Tabla5[codigo],Tabla5[Lugar Funciones])</f>
        <v>DIRECCION GENERAL DE MUSEOS</v>
      </c>
      <c r="H1058" s="65" t="str">
        <f>_xlfn.XLOOKUP(TJUL22[[#This Row],[CODIGO]],Tabla5[codigo],Tabla5[SEGÚN JULIO],_xlfn.XLOOKUP(TJUL22[[#This Row],[cargo]],Tabla19[CARGO],Tabla19[CATEGORIA]))</f>
        <v>FIJO</v>
      </c>
      <c r="I1058" s="43">
        <v>25000</v>
      </c>
      <c r="J1058" s="44">
        <v>0</v>
      </c>
      <c r="K1058" s="43">
        <v>760</v>
      </c>
      <c r="L1058" s="43">
        <v>717.5</v>
      </c>
      <c r="M1058" s="43">
        <v>25</v>
      </c>
      <c r="N1058" s="43">
        <v>23497.5</v>
      </c>
      <c r="O1058" s="65" t="str">
        <f>LEFT(_xlfn.XLOOKUP(TJUL22[[#This Row],[CODIGO]],Tabla5[codigo],Tabla5[Genero]),1)</f>
        <v>M</v>
      </c>
      <c r="P1058" s="15" t="str">
        <f>_xlfn.XLOOKUP(TJUL22[[#This Row],[nomdepto]],tdepto[DEPTO],tdepto[CODLUG])</f>
        <v>01.83.03.04</v>
      </c>
    </row>
    <row r="1059" spans="1:16" hidden="1">
      <c r="A1059" s="65" t="s">
        <v>3417</v>
      </c>
      <c r="B1059" s="65" t="str">
        <f t="shared" si="16"/>
        <v>2.1.1.1.0122300115858</v>
      </c>
      <c r="C1059" s="65" t="s">
        <v>3368</v>
      </c>
      <c r="D1059" s="65" t="s">
        <v>2634</v>
      </c>
      <c r="E1059" s="65" t="s">
        <v>1082</v>
      </c>
      <c r="F1059" s="65" t="s">
        <v>220</v>
      </c>
      <c r="G1059" s="65" t="str">
        <f>_xlfn.XLOOKUP(TJUL22[[#This Row],[CODIGO]],Tabla5[codigo],Tabla5[Lugar Funciones])</f>
        <v>DIRECCION GENERAL DE MUSEOS</v>
      </c>
      <c r="H1059" s="65" t="str">
        <f>_xlfn.XLOOKUP(TJUL22[[#This Row],[CODIGO]],Tabla5[codigo],Tabla5[SEGÚN JULIO],_xlfn.XLOOKUP(TJUL22[[#This Row],[cargo]],Tabla19[CARGO],Tabla19[CATEGORIA]))</f>
        <v>FIJO</v>
      </c>
      <c r="I1059" s="43">
        <v>25000</v>
      </c>
      <c r="J1059" s="44">
        <v>0</v>
      </c>
      <c r="K1059" s="43">
        <v>760</v>
      </c>
      <c r="L1059" s="43">
        <v>717.5</v>
      </c>
      <c r="M1059" s="43">
        <v>25</v>
      </c>
      <c r="N1059" s="43">
        <v>23497.5</v>
      </c>
      <c r="O1059" s="65" t="str">
        <f>LEFT(_xlfn.XLOOKUP(TJUL22[[#This Row],[CODIGO]],Tabla5[codigo],Tabla5[Genero]),1)</f>
        <v>F</v>
      </c>
      <c r="P1059" s="15" t="str">
        <f>_xlfn.XLOOKUP(TJUL22[[#This Row],[nomdepto]],tdepto[DEPTO],tdepto[CODLUG])</f>
        <v>01.83.03.04</v>
      </c>
    </row>
    <row r="1060" spans="1:16" hidden="1">
      <c r="A1060" s="65" t="s">
        <v>3417</v>
      </c>
      <c r="B1060" s="65" t="str">
        <f t="shared" si="16"/>
        <v>2.1.1.1.0140228020489</v>
      </c>
      <c r="C1060" s="65" t="s">
        <v>3368</v>
      </c>
      <c r="D1060" s="65" t="s">
        <v>2641</v>
      </c>
      <c r="E1060" s="65" t="s">
        <v>1083</v>
      </c>
      <c r="F1060" s="65" t="s">
        <v>220</v>
      </c>
      <c r="G1060" s="65" t="str">
        <f>_xlfn.XLOOKUP(TJUL22[[#This Row],[CODIGO]],Tabla5[codigo],Tabla5[Lugar Funciones])</f>
        <v>DIRECCION GENERAL DE MUSEOS</v>
      </c>
      <c r="H1060" s="65" t="str">
        <f>_xlfn.XLOOKUP(TJUL22[[#This Row],[CODIGO]],Tabla5[codigo],Tabla5[SEGÚN JULIO],_xlfn.XLOOKUP(TJUL22[[#This Row],[cargo]],Tabla19[CARGO],Tabla19[CATEGORIA]))</f>
        <v>FIJO</v>
      </c>
      <c r="I1060" s="43">
        <v>25000</v>
      </c>
      <c r="J1060" s="44">
        <v>0</v>
      </c>
      <c r="K1060" s="43">
        <v>760</v>
      </c>
      <c r="L1060" s="43">
        <v>717.5</v>
      </c>
      <c r="M1060" s="43">
        <v>25</v>
      </c>
      <c r="N1060" s="43">
        <v>23497.5</v>
      </c>
      <c r="O1060" s="65" t="str">
        <f>LEFT(_xlfn.XLOOKUP(TJUL22[[#This Row],[CODIGO]],Tabla5[codigo],Tabla5[Genero]),1)</f>
        <v>M</v>
      </c>
      <c r="P1060" s="15" t="str">
        <f>_xlfn.XLOOKUP(TJUL22[[#This Row],[nomdepto]],tdepto[DEPTO],tdepto[CODLUG])</f>
        <v>01.83.03.04</v>
      </c>
    </row>
    <row r="1061" spans="1:16" hidden="1">
      <c r="A1061" s="65" t="s">
        <v>3417</v>
      </c>
      <c r="B1061" s="65" t="str">
        <f t="shared" si="16"/>
        <v>2.1.1.1.0140223884723</v>
      </c>
      <c r="C1061" s="65" t="s">
        <v>3368</v>
      </c>
      <c r="D1061" s="65" t="s">
        <v>2648</v>
      </c>
      <c r="E1061" s="65" t="s">
        <v>1913</v>
      </c>
      <c r="F1061" s="65" t="s">
        <v>220</v>
      </c>
      <c r="G1061" s="65" t="str">
        <f>_xlfn.XLOOKUP(TJUL22[[#This Row],[CODIGO]],Tabla5[codigo],Tabla5[Lugar Funciones])</f>
        <v>DIRECCION GENERAL DE MUSEOS</v>
      </c>
      <c r="H1061" s="65" t="str">
        <f>_xlfn.XLOOKUP(TJUL22[[#This Row],[CODIGO]],Tabla5[codigo],Tabla5[SEGÚN JULIO],_xlfn.XLOOKUP(TJUL22[[#This Row],[cargo]],Tabla19[CARGO],Tabla19[CATEGORIA]))</f>
        <v>FIJO</v>
      </c>
      <c r="I1061" s="43">
        <v>25000</v>
      </c>
      <c r="J1061" s="44">
        <v>0</v>
      </c>
      <c r="K1061" s="43">
        <v>760</v>
      </c>
      <c r="L1061" s="43">
        <v>717.5</v>
      </c>
      <c r="M1061" s="43">
        <v>25</v>
      </c>
      <c r="N1061" s="43">
        <v>23497.5</v>
      </c>
      <c r="O1061" s="65" t="str">
        <f>LEFT(_xlfn.XLOOKUP(TJUL22[[#This Row],[CODIGO]],Tabla5[codigo],Tabla5[Genero]),1)</f>
        <v>M</v>
      </c>
      <c r="P1061" s="15" t="str">
        <f>_xlfn.XLOOKUP(TJUL22[[#This Row],[nomdepto]],tdepto[DEPTO],tdepto[CODLUG])</f>
        <v>01.83.03.04</v>
      </c>
    </row>
    <row r="1062" spans="1:16" hidden="1">
      <c r="A1062" s="65" t="s">
        <v>3417</v>
      </c>
      <c r="B1062" s="65" t="str">
        <f t="shared" si="16"/>
        <v>2.1.1.1.0100103473112</v>
      </c>
      <c r="C1062" s="65" t="s">
        <v>3368</v>
      </c>
      <c r="D1062" s="65" t="s">
        <v>1522</v>
      </c>
      <c r="E1062" s="65" t="s">
        <v>532</v>
      </c>
      <c r="F1062" s="65" t="s">
        <v>27</v>
      </c>
      <c r="G1062" s="65" t="str">
        <f>_xlfn.XLOOKUP(TJUL22[[#This Row],[CODIGO]],Tabla5[codigo],Tabla5[Lugar Funciones])</f>
        <v>DIRECCION GENERAL DE MUSEOS</v>
      </c>
      <c r="H1062" s="65" t="str">
        <f>_xlfn.XLOOKUP(TJUL22[[#This Row],[CODIGO]],Tabla5[codigo],Tabla5[SEGÚN JULIO],_xlfn.XLOOKUP(TJUL22[[#This Row],[cargo]],Tabla19[CARGO],Tabla19[CATEGORIA]))</f>
        <v>CARRERA ADMINISTRATIVA</v>
      </c>
      <c r="I1062" s="43">
        <v>25000</v>
      </c>
      <c r="J1062" s="46">
        <v>0</v>
      </c>
      <c r="K1062" s="43">
        <v>760</v>
      </c>
      <c r="L1062" s="43">
        <v>717.5</v>
      </c>
      <c r="M1062" s="43">
        <v>1167</v>
      </c>
      <c r="N1062" s="43">
        <v>22355.5</v>
      </c>
      <c r="O1062" s="65" t="str">
        <f>LEFT(_xlfn.XLOOKUP(TJUL22[[#This Row],[CODIGO]],Tabla5[codigo],Tabla5[Genero]),1)</f>
        <v>F</v>
      </c>
      <c r="P1062" s="15" t="str">
        <f>_xlfn.XLOOKUP(TJUL22[[#This Row],[nomdepto]],tdepto[DEPTO],tdepto[CODLUG])</f>
        <v>01.83.03.04</v>
      </c>
    </row>
    <row r="1063" spans="1:16" hidden="1">
      <c r="A1063" s="65" t="s">
        <v>3417</v>
      </c>
      <c r="B1063" s="65" t="str">
        <f t="shared" si="16"/>
        <v>2.1.1.1.0122301286989</v>
      </c>
      <c r="C1063" s="65" t="s">
        <v>3368</v>
      </c>
      <c r="D1063" s="65" t="s">
        <v>2657</v>
      </c>
      <c r="E1063" s="65" t="s">
        <v>1940</v>
      </c>
      <c r="F1063" s="65" t="s">
        <v>409</v>
      </c>
      <c r="G1063" s="65" t="str">
        <f>_xlfn.XLOOKUP(TJUL22[[#This Row],[CODIGO]],Tabla5[codigo],Tabla5[Lugar Funciones])</f>
        <v>DIRECCION GENERAL DE MUSEOS</v>
      </c>
      <c r="H1063" s="65" t="str">
        <f>_xlfn.XLOOKUP(TJUL22[[#This Row],[CODIGO]],Tabla5[codigo],Tabla5[SEGÚN JULIO],_xlfn.XLOOKUP(TJUL22[[#This Row],[cargo]],Tabla19[CARGO],Tabla19[CATEGORIA]))</f>
        <v>FIJO</v>
      </c>
      <c r="I1063" s="43">
        <v>25000</v>
      </c>
      <c r="J1063" s="46">
        <v>0</v>
      </c>
      <c r="K1063" s="43">
        <v>760</v>
      </c>
      <c r="L1063" s="43">
        <v>717.5</v>
      </c>
      <c r="M1063" s="43">
        <v>1371</v>
      </c>
      <c r="N1063" s="43">
        <v>22151.5</v>
      </c>
      <c r="O1063" s="65" t="str">
        <f>LEFT(_xlfn.XLOOKUP(TJUL22[[#This Row],[CODIGO]],Tabla5[codigo],Tabla5[Genero]),1)</f>
        <v>M</v>
      </c>
      <c r="P1063" s="15" t="str">
        <f>_xlfn.XLOOKUP(TJUL22[[#This Row],[nomdepto]],tdepto[DEPTO],tdepto[CODLUG])</f>
        <v>01.83.03.04</v>
      </c>
    </row>
    <row r="1064" spans="1:16" hidden="1">
      <c r="A1064" s="65" t="s">
        <v>3417</v>
      </c>
      <c r="B1064" s="65" t="str">
        <f t="shared" si="16"/>
        <v>2.1.1.1.0100114184658</v>
      </c>
      <c r="C1064" s="65" t="s">
        <v>3368</v>
      </c>
      <c r="D1064" s="65" t="s">
        <v>1531</v>
      </c>
      <c r="E1064" s="65" t="s">
        <v>542</v>
      </c>
      <c r="F1064" s="65" t="s">
        <v>10</v>
      </c>
      <c r="G1064" s="65" t="str">
        <f>_xlfn.XLOOKUP(TJUL22[[#This Row],[CODIGO]],Tabla5[codigo],Tabla5[Lugar Funciones])</f>
        <v>DIRECCION GENERAL DE MUSEOS</v>
      </c>
      <c r="H1064" s="65" t="str">
        <f>_xlfn.XLOOKUP(TJUL22[[#This Row],[CODIGO]],Tabla5[codigo],Tabla5[SEGÚN JULIO],_xlfn.XLOOKUP(TJUL22[[#This Row],[cargo]],Tabla19[CARGO],Tabla19[CATEGORIA]))</f>
        <v>CARRERA ADMINISTRATIVA</v>
      </c>
      <c r="I1064" s="43">
        <v>25000</v>
      </c>
      <c r="J1064" s="44">
        <v>0</v>
      </c>
      <c r="K1064" s="43">
        <v>760</v>
      </c>
      <c r="L1064" s="43">
        <v>717.5</v>
      </c>
      <c r="M1064" s="43">
        <v>725</v>
      </c>
      <c r="N1064" s="43">
        <v>22797.5</v>
      </c>
      <c r="O1064" s="65" t="str">
        <f>LEFT(_xlfn.XLOOKUP(TJUL22[[#This Row],[CODIGO]],Tabla5[codigo],Tabla5[Genero]),1)</f>
        <v>F</v>
      </c>
      <c r="P1064" s="15" t="str">
        <f>_xlfn.XLOOKUP(TJUL22[[#This Row],[nomdepto]],tdepto[DEPTO],tdepto[CODLUG])</f>
        <v>01.83.03.04</v>
      </c>
    </row>
    <row r="1065" spans="1:16" hidden="1">
      <c r="A1065" s="65" t="s">
        <v>3417</v>
      </c>
      <c r="B1065" s="65" t="str">
        <f t="shared" si="16"/>
        <v>2.1.1.1.0100101671295</v>
      </c>
      <c r="C1065" s="65" t="s">
        <v>3368</v>
      </c>
      <c r="D1065" s="65" t="s">
        <v>2663</v>
      </c>
      <c r="E1065" s="65" t="s">
        <v>1256</v>
      </c>
      <c r="F1065" s="65" t="s">
        <v>220</v>
      </c>
      <c r="G1065" s="65" t="str">
        <f>_xlfn.XLOOKUP(TJUL22[[#This Row],[CODIGO]],Tabla5[codigo],Tabla5[Lugar Funciones])</f>
        <v>DIRECCION GENERAL DE MUSEOS</v>
      </c>
      <c r="H1065" s="65" t="str">
        <f>_xlfn.XLOOKUP(TJUL22[[#This Row],[CODIGO]],Tabla5[codigo],Tabla5[SEGÚN JULIO],_xlfn.XLOOKUP(TJUL22[[#This Row],[cargo]],Tabla19[CARGO],Tabla19[CATEGORIA]))</f>
        <v>FIJO</v>
      </c>
      <c r="I1065" s="43">
        <v>25000</v>
      </c>
      <c r="J1065" s="44">
        <v>0</v>
      </c>
      <c r="K1065" s="43">
        <v>760</v>
      </c>
      <c r="L1065" s="43">
        <v>717.5</v>
      </c>
      <c r="M1065" s="43">
        <v>25</v>
      </c>
      <c r="N1065" s="43">
        <v>23497.5</v>
      </c>
      <c r="O1065" s="65" t="str">
        <f>LEFT(_xlfn.XLOOKUP(TJUL22[[#This Row],[CODIGO]],Tabla5[codigo],Tabla5[Genero]),1)</f>
        <v>F</v>
      </c>
      <c r="P1065" s="15" t="str">
        <f>_xlfn.XLOOKUP(TJUL22[[#This Row],[nomdepto]],tdepto[DEPTO],tdepto[CODLUG])</f>
        <v>01.83.03.04</v>
      </c>
    </row>
    <row r="1066" spans="1:16" hidden="1">
      <c r="A1066" s="65" t="s">
        <v>3417</v>
      </c>
      <c r="B1066" s="65" t="str">
        <f t="shared" si="16"/>
        <v>2.1.1.1.0100109127266</v>
      </c>
      <c r="C1066" s="65" t="s">
        <v>3368</v>
      </c>
      <c r="D1066" s="65" t="s">
        <v>2666</v>
      </c>
      <c r="E1066" s="65" t="s">
        <v>1206</v>
      </c>
      <c r="F1066" s="65" t="s">
        <v>409</v>
      </c>
      <c r="G1066" s="65" t="str">
        <f>_xlfn.XLOOKUP(TJUL22[[#This Row],[CODIGO]],Tabla5[codigo],Tabla5[Lugar Funciones])</f>
        <v>DIRECCION GENERAL DE MUSEOS</v>
      </c>
      <c r="H1066" s="65" t="str">
        <f>_xlfn.XLOOKUP(TJUL22[[#This Row],[CODIGO]],Tabla5[codigo],Tabla5[SEGÚN JULIO],_xlfn.XLOOKUP(TJUL22[[#This Row],[cargo]],Tabla19[CARGO],Tabla19[CATEGORIA]))</f>
        <v>FIJO</v>
      </c>
      <c r="I1066" s="43">
        <v>25000</v>
      </c>
      <c r="J1066" s="44">
        <v>0</v>
      </c>
      <c r="K1066" s="43">
        <v>760</v>
      </c>
      <c r="L1066" s="43">
        <v>717.5</v>
      </c>
      <c r="M1066" s="43">
        <v>25</v>
      </c>
      <c r="N1066" s="43">
        <v>23497.5</v>
      </c>
      <c r="O1066" s="65" t="str">
        <f>LEFT(_xlfn.XLOOKUP(TJUL22[[#This Row],[CODIGO]],Tabla5[codigo],Tabla5[Genero]),1)</f>
        <v>F</v>
      </c>
      <c r="P1066" s="15" t="str">
        <f>_xlfn.XLOOKUP(TJUL22[[#This Row],[nomdepto]],tdepto[DEPTO],tdepto[CODLUG])</f>
        <v>01.83.03.04</v>
      </c>
    </row>
    <row r="1067" spans="1:16" hidden="1">
      <c r="A1067" s="65" t="s">
        <v>3417</v>
      </c>
      <c r="B1067" s="65" t="str">
        <f t="shared" si="16"/>
        <v>2.1.1.1.0140242365407</v>
      </c>
      <c r="C1067" s="65" t="s">
        <v>3368</v>
      </c>
      <c r="D1067" s="65" t="s">
        <v>2670</v>
      </c>
      <c r="E1067" s="65" t="s">
        <v>1085</v>
      </c>
      <c r="F1067" s="65" t="s">
        <v>220</v>
      </c>
      <c r="G1067" s="65" t="str">
        <f>_xlfn.XLOOKUP(TJUL22[[#This Row],[CODIGO]],Tabla5[codigo],Tabla5[Lugar Funciones])</f>
        <v>DIRECCION GENERAL DE MUSEOS</v>
      </c>
      <c r="H1067" s="65" t="str">
        <f>_xlfn.XLOOKUP(TJUL22[[#This Row],[CODIGO]],Tabla5[codigo],Tabla5[SEGÚN JULIO],_xlfn.XLOOKUP(TJUL22[[#This Row],[cargo]],Tabla19[CARGO],Tabla19[CATEGORIA]))</f>
        <v>FIJO</v>
      </c>
      <c r="I1067" s="43">
        <v>25000</v>
      </c>
      <c r="J1067" s="46">
        <v>0</v>
      </c>
      <c r="K1067" s="43">
        <v>760</v>
      </c>
      <c r="L1067" s="43">
        <v>717.5</v>
      </c>
      <c r="M1067" s="43">
        <v>25</v>
      </c>
      <c r="N1067" s="43">
        <v>23497.5</v>
      </c>
      <c r="O1067" s="65" t="str">
        <f>LEFT(_xlfn.XLOOKUP(TJUL22[[#This Row],[CODIGO]],Tabla5[codigo],Tabla5[Genero]),1)</f>
        <v>F</v>
      </c>
      <c r="P1067" s="15" t="str">
        <f>_xlfn.XLOOKUP(TJUL22[[#This Row],[nomdepto]],tdepto[DEPTO],tdepto[CODLUG])</f>
        <v>01.83.03.04</v>
      </c>
    </row>
    <row r="1068" spans="1:16" hidden="1">
      <c r="A1068" s="65" t="s">
        <v>3417</v>
      </c>
      <c r="B1068" s="65" t="str">
        <f t="shared" si="16"/>
        <v>2.1.1.1.0140213551191</v>
      </c>
      <c r="C1068" s="65" t="s">
        <v>3368</v>
      </c>
      <c r="D1068" s="65" t="s">
        <v>2671</v>
      </c>
      <c r="E1068" s="65" t="s">
        <v>2155</v>
      </c>
      <c r="F1068" s="65" t="s">
        <v>380</v>
      </c>
      <c r="G1068" s="65" t="str">
        <f>_xlfn.XLOOKUP(TJUL22[[#This Row],[CODIGO]],Tabla5[codigo],Tabla5[Lugar Funciones])</f>
        <v>DIRECCION GENERAL DE MUSEOS</v>
      </c>
      <c r="H1068" s="65" t="str">
        <f>_xlfn.XLOOKUP(TJUL22[[#This Row],[CODIGO]],Tabla5[codigo],Tabla5[SEGÚN JULIO],_xlfn.XLOOKUP(TJUL22[[#This Row],[cargo]],Tabla19[CARGO],Tabla19[CATEGORIA]))</f>
        <v>ESTATUTO SIMPLIFICADO</v>
      </c>
      <c r="I1068" s="43">
        <v>25000</v>
      </c>
      <c r="J1068" s="44">
        <v>0</v>
      </c>
      <c r="K1068" s="43">
        <v>760</v>
      </c>
      <c r="L1068" s="43">
        <v>717.5</v>
      </c>
      <c r="M1068" s="43">
        <v>25</v>
      </c>
      <c r="N1068" s="43">
        <v>23497.5</v>
      </c>
      <c r="O1068" s="65" t="str">
        <f>LEFT(_xlfn.XLOOKUP(TJUL22[[#This Row],[CODIGO]],Tabla5[codigo],Tabla5[Genero]),1)</f>
        <v>F</v>
      </c>
      <c r="P1068" s="15" t="str">
        <f>_xlfn.XLOOKUP(TJUL22[[#This Row],[nomdepto]],tdepto[DEPTO],tdepto[CODLUG])</f>
        <v>01.83.03.04</v>
      </c>
    </row>
    <row r="1069" spans="1:16" hidden="1">
      <c r="A1069" s="65" t="s">
        <v>3417</v>
      </c>
      <c r="B1069" s="65" t="str">
        <f t="shared" si="16"/>
        <v>2.1.1.1.0122300326414</v>
      </c>
      <c r="C1069" s="65" t="s">
        <v>3368</v>
      </c>
      <c r="D1069" s="65" t="s">
        <v>2673</v>
      </c>
      <c r="E1069" s="65" t="s">
        <v>2156</v>
      </c>
      <c r="F1069" s="65" t="s">
        <v>220</v>
      </c>
      <c r="G1069" s="65" t="str">
        <f>_xlfn.XLOOKUP(TJUL22[[#This Row],[CODIGO]],Tabla5[codigo],Tabla5[Lugar Funciones])</f>
        <v>DIRECCION GENERAL DE MUSEOS</v>
      </c>
      <c r="H1069" s="65" t="str">
        <f>_xlfn.XLOOKUP(TJUL22[[#This Row],[CODIGO]],Tabla5[codigo],Tabla5[SEGÚN JULIO],_xlfn.XLOOKUP(TJUL22[[#This Row],[cargo]],Tabla19[CARGO],Tabla19[CATEGORIA]))</f>
        <v>FIJO</v>
      </c>
      <c r="I1069" s="43">
        <v>25000</v>
      </c>
      <c r="J1069" s="46">
        <v>0</v>
      </c>
      <c r="K1069" s="43">
        <v>760</v>
      </c>
      <c r="L1069" s="43">
        <v>717.5</v>
      </c>
      <c r="M1069" s="43">
        <v>25</v>
      </c>
      <c r="N1069" s="43">
        <v>23497.5</v>
      </c>
      <c r="O1069" s="65" t="str">
        <f>LEFT(_xlfn.XLOOKUP(TJUL22[[#This Row],[CODIGO]],Tabla5[codigo],Tabla5[Genero]),1)</f>
        <v>M</v>
      </c>
      <c r="P1069" s="15" t="str">
        <f>_xlfn.XLOOKUP(TJUL22[[#This Row],[nomdepto]],tdepto[DEPTO],tdepto[CODLUG])</f>
        <v>01.83.03.04</v>
      </c>
    </row>
    <row r="1070" spans="1:16" hidden="1">
      <c r="A1070" s="65" t="s">
        <v>3417</v>
      </c>
      <c r="B1070" s="65" t="str">
        <f t="shared" si="16"/>
        <v>2.1.1.1.0100118189083</v>
      </c>
      <c r="C1070" s="65" t="s">
        <v>3368</v>
      </c>
      <c r="D1070" s="65" t="s">
        <v>2676</v>
      </c>
      <c r="E1070" s="65" t="s">
        <v>1087</v>
      </c>
      <c r="F1070" s="65" t="s">
        <v>220</v>
      </c>
      <c r="G1070" s="65" t="str">
        <f>_xlfn.XLOOKUP(TJUL22[[#This Row],[CODIGO]],Tabla5[codigo],Tabla5[Lugar Funciones])</f>
        <v>DIRECCION GENERAL DE MUSEOS</v>
      </c>
      <c r="H1070" s="65" t="str">
        <f>_xlfn.XLOOKUP(TJUL22[[#This Row],[CODIGO]],Tabla5[codigo],Tabla5[SEGÚN JULIO],_xlfn.XLOOKUP(TJUL22[[#This Row],[cargo]],Tabla19[CARGO],Tabla19[CATEGORIA]))</f>
        <v>FIJO</v>
      </c>
      <c r="I1070" s="43">
        <v>25000</v>
      </c>
      <c r="J1070" s="44">
        <v>0</v>
      </c>
      <c r="K1070" s="43">
        <v>760</v>
      </c>
      <c r="L1070" s="43">
        <v>717.5</v>
      </c>
      <c r="M1070" s="43">
        <v>25</v>
      </c>
      <c r="N1070" s="43">
        <v>23497.5</v>
      </c>
      <c r="O1070" s="65" t="str">
        <f>LEFT(_xlfn.XLOOKUP(TJUL22[[#This Row],[CODIGO]],Tabla5[codigo],Tabla5[Genero]),1)</f>
        <v>F</v>
      </c>
      <c r="P1070" s="15" t="str">
        <f>_xlfn.XLOOKUP(TJUL22[[#This Row],[nomdepto]],tdepto[DEPTO],tdepto[CODLUG])</f>
        <v>01.83.03.04</v>
      </c>
    </row>
    <row r="1071" spans="1:16" hidden="1">
      <c r="A1071" s="65" t="s">
        <v>3417</v>
      </c>
      <c r="B1071" s="65" t="str">
        <f t="shared" si="16"/>
        <v>2.1.1.1.0140220742734</v>
      </c>
      <c r="C1071" s="65" t="s">
        <v>3368</v>
      </c>
      <c r="D1071" s="65" t="s">
        <v>2679</v>
      </c>
      <c r="E1071" s="65" t="s">
        <v>1088</v>
      </c>
      <c r="F1071" s="65" t="s">
        <v>220</v>
      </c>
      <c r="G1071" s="65" t="str">
        <f>_xlfn.XLOOKUP(TJUL22[[#This Row],[CODIGO]],Tabla5[codigo],Tabla5[Lugar Funciones])</f>
        <v>DIRECCION GENERAL DE MUSEOS</v>
      </c>
      <c r="H1071" s="65" t="str">
        <f>_xlfn.XLOOKUP(TJUL22[[#This Row],[CODIGO]],Tabla5[codigo],Tabla5[SEGÚN JULIO],_xlfn.XLOOKUP(TJUL22[[#This Row],[cargo]],Tabla19[CARGO],Tabla19[CATEGORIA]))</f>
        <v>FIJO</v>
      </c>
      <c r="I1071" s="43">
        <v>25000</v>
      </c>
      <c r="J1071" s="46">
        <v>0</v>
      </c>
      <c r="K1071" s="43">
        <v>760</v>
      </c>
      <c r="L1071" s="43">
        <v>717.5</v>
      </c>
      <c r="M1071" s="43">
        <v>25</v>
      </c>
      <c r="N1071" s="43">
        <v>23497.5</v>
      </c>
      <c r="O1071" s="65" t="str">
        <f>LEFT(_xlfn.XLOOKUP(TJUL22[[#This Row],[CODIGO]],Tabla5[codigo],Tabla5[Genero]),1)</f>
        <v>M</v>
      </c>
      <c r="P1071" s="15" t="str">
        <f>_xlfn.XLOOKUP(TJUL22[[#This Row],[nomdepto]],tdepto[DEPTO],tdepto[CODLUG])</f>
        <v>01.83.03.04</v>
      </c>
    </row>
    <row r="1072" spans="1:16" hidden="1">
      <c r="A1072" s="65" t="s">
        <v>3417</v>
      </c>
      <c r="B1072" s="65" t="str">
        <f t="shared" si="16"/>
        <v>2.1.1.1.0140239298637</v>
      </c>
      <c r="C1072" s="65" t="s">
        <v>3368</v>
      </c>
      <c r="D1072" s="65" t="s">
        <v>2683</v>
      </c>
      <c r="E1072" s="65" t="s">
        <v>1676</v>
      </c>
      <c r="F1072" s="65" t="s">
        <v>400</v>
      </c>
      <c r="G1072" s="65" t="str">
        <f>_xlfn.XLOOKUP(TJUL22[[#This Row],[CODIGO]],Tabla5[codigo],Tabla5[Lugar Funciones])</f>
        <v>DIRECCION GENERAL DE MUSEOS</v>
      </c>
      <c r="H1072" s="65" t="str">
        <f>_xlfn.XLOOKUP(TJUL22[[#This Row],[CODIGO]],Tabla5[codigo],Tabla5[SEGÚN JULIO],_xlfn.XLOOKUP(TJUL22[[#This Row],[cargo]],Tabla19[CARGO],Tabla19[CATEGORIA]))</f>
        <v>FIJO</v>
      </c>
      <c r="I1072" s="43">
        <v>25000</v>
      </c>
      <c r="J1072" s="44">
        <v>0</v>
      </c>
      <c r="K1072" s="43">
        <v>760</v>
      </c>
      <c r="L1072" s="43">
        <v>717.5</v>
      </c>
      <c r="M1072" s="43">
        <v>25</v>
      </c>
      <c r="N1072" s="43">
        <v>23497.5</v>
      </c>
      <c r="O1072" s="65" t="str">
        <f>LEFT(_xlfn.XLOOKUP(TJUL22[[#This Row],[CODIGO]],Tabla5[codigo],Tabla5[Genero]),1)</f>
        <v>M</v>
      </c>
      <c r="P1072" s="15" t="str">
        <f>_xlfn.XLOOKUP(TJUL22[[#This Row],[nomdepto]],tdepto[DEPTO],tdepto[CODLUG])</f>
        <v>01.83.03.04</v>
      </c>
    </row>
    <row r="1073" spans="1:16" hidden="1">
      <c r="A1073" s="65" t="s">
        <v>3417</v>
      </c>
      <c r="B1073" s="65" t="str">
        <f t="shared" si="16"/>
        <v>2.1.1.1.0122301697045</v>
      </c>
      <c r="C1073" s="65" t="s">
        <v>3368</v>
      </c>
      <c r="D1073" s="65" t="s">
        <v>2688</v>
      </c>
      <c r="E1073" s="65" t="s">
        <v>1208</v>
      </c>
      <c r="F1073" s="65" t="s">
        <v>220</v>
      </c>
      <c r="G1073" s="65" t="str">
        <f>_xlfn.XLOOKUP(TJUL22[[#This Row],[CODIGO]],Tabla5[codigo],Tabla5[Lugar Funciones])</f>
        <v>DIRECCION GENERAL DE MUSEOS</v>
      </c>
      <c r="H1073" s="65" t="str">
        <f>_xlfn.XLOOKUP(TJUL22[[#This Row],[CODIGO]],Tabla5[codigo],Tabla5[SEGÚN JULIO],_xlfn.XLOOKUP(TJUL22[[#This Row],[cargo]],Tabla19[CARGO],Tabla19[CATEGORIA]))</f>
        <v>FIJO</v>
      </c>
      <c r="I1073" s="43">
        <v>25000</v>
      </c>
      <c r="J1073" s="44">
        <v>0</v>
      </c>
      <c r="K1073" s="43">
        <v>760</v>
      </c>
      <c r="L1073" s="43">
        <v>717.5</v>
      </c>
      <c r="M1073" s="43">
        <v>25</v>
      </c>
      <c r="N1073" s="43">
        <v>23497.5</v>
      </c>
      <c r="O1073" s="65" t="str">
        <f>LEFT(_xlfn.XLOOKUP(TJUL22[[#This Row],[CODIGO]],Tabla5[codigo],Tabla5[Genero]),1)</f>
        <v>M</v>
      </c>
      <c r="P1073" s="15" t="str">
        <f>_xlfn.XLOOKUP(TJUL22[[#This Row],[nomdepto]],tdepto[DEPTO],tdepto[CODLUG])</f>
        <v>01.83.03.04</v>
      </c>
    </row>
    <row r="1074" spans="1:16" hidden="1">
      <c r="A1074" s="65" t="s">
        <v>3417</v>
      </c>
      <c r="B1074" s="65" t="str">
        <f t="shared" si="16"/>
        <v>2.1.1.1.0101201022892</v>
      </c>
      <c r="C1074" s="65" t="s">
        <v>3368</v>
      </c>
      <c r="D1074" s="65" t="s">
        <v>2690</v>
      </c>
      <c r="E1074" s="65" t="s">
        <v>571</v>
      </c>
      <c r="F1074" s="65" t="s">
        <v>413</v>
      </c>
      <c r="G1074" s="65" t="s">
        <v>357</v>
      </c>
      <c r="H1074" s="65" t="str">
        <f>_xlfn.XLOOKUP(TJUL22[[#This Row],[CODIGO]],Tabla5[codigo],Tabla5[SEGÚN JULIO],_xlfn.XLOOKUP(TJUL22[[#This Row],[cargo]],Tabla19[CARGO],Tabla19[CATEGORIA]))</f>
        <v>FIJO</v>
      </c>
      <c r="I1074" s="43">
        <v>25000</v>
      </c>
      <c r="J1074" s="46">
        <v>0</v>
      </c>
      <c r="K1074" s="43">
        <v>760</v>
      </c>
      <c r="L1074" s="43">
        <v>717.5</v>
      </c>
      <c r="M1074" s="43">
        <v>25</v>
      </c>
      <c r="N1074" s="43">
        <v>23497.5</v>
      </c>
      <c r="O1074" s="65" t="s">
        <v>1655</v>
      </c>
      <c r="P1074" s="15" t="str">
        <f>_xlfn.XLOOKUP(TJUL22[[#This Row],[nomdepto]],tdepto[DEPTO],tdepto[CODLUG])</f>
        <v>01.83.03.04</v>
      </c>
    </row>
    <row r="1075" spans="1:16" hidden="1">
      <c r="A1075" s="65" t="s">
        <v>3417</v>
      </c>
      <c r="B1075" s="65" t="str">
        <f t="shared" si="16"/>
        <v>2.1.1.1.0100116620550</v>
      </c>
      <c r="C1075" s="65" t="s">
        <v>3368</v>
      </c>
      <c r="D1075" s="65" t="s">
        <v>1552</v>
      </c>
      <c r="E1075" s="65" t="s">
        <v>576</v>
      </c>
      <c r="F1075" s="65" t="s">
        <v>361</v>
      </c>
      <c r="G1075" s="65" t="str">
        <f>_xlfn.XLOOKUP(TJUL22[[#This Row],[CODIGO]],Tabla5[codigo],Tabla5[Lugar Funciones])</f>
        <v>DIRECCION GENERAL DE MUSEOS</v>
      </c>
      <c r="H1075" s="65" t="str">
        <f>_xlfn.XLOOKUP(TJUL22[[#This Row],[CODIGO]],Tabla5[codigo],Tabla5[SEGÚN JULIO],_xlfn.XLOOKUP(TJUL22[[#This Row],[cargo]],Tabla19[CARGO],Tabla19[CATEGORIA]))</f>
        <v>CARRERA ADMINISTRATIVA</v>
      </c>
      <c r="I1075" s="43">
        <v>25000</v>
      </c>
      <c r="J1075" s="46">
        <v>0</v>
      </c>
      <c r="K1075" s="43">
        <v>760</v>
      </c>
      <c r="L1075" s="43">
        <v>717.5</v>
      </c>
      <c r="M1075" s="43">
        <v>871</v>
      </c>
      <c r="N1075" s="43">
        <v>22651.5</v>
      </c>
      <c r="O1075" s="65" t="str">
        <f>LEFT(_xlfn.XLOOKUP(TJUL22[[#This Row],[CODIGO]],Tabla5[codigo],Tabla5[Genero]),1)</f>
        <v>M</v>
      </c>
      <c r="P1075" s="15" t="str">
        <f>_xlfn.XLOOKUP(TJUL22[[#This Row],[nomdepto]],tdepto[DEPTO],tdepto[CODLUG])</f>
        <v>01.83.03.04</v>
      </c>
    </row>
    <row r="1076" spans="1:16" hidden="1">
      <c r="A1076" s="65" t="s">
        <v>3417</v>
      </c>
      <c r="B1076" s="65" t="str">
        <f t="shared" si="16"/>
        <v>2.1.1.1.0140210218562</v>
      </c>
      <c r="C1076" s="65" t="s">
        <v>3368</v>
      </c>
      <c r="D1076" s="65" t="s">
        <v>2696</v>
      </c>
      <c r="E1076" s="65" t="s">
        <v>1089</v>
      </c>
      <c r="F1076" s="65" t="s">
        <v>220</v>
      </c>
      <c r="G1076" s="65" t="str">
        <f>_xlfn.XLOOKUP(TJUL22[[#This Row],[CODIGO]],Tabla5[codigo],Tabla5[Lugar Funciones])</f>
        <v>DIRECCION GENERAL DE MUSEOS</v>
      </c>
      <c r="H1076" s="65" t="str">
        <f>_xlfn.XLOOKUP(TJUL22[[#This Row],[CODIGO]],Tabla5[codigo],Tabla5[SEGÚN JULIO],_xlfn.XLOOKUP(TJUL22[[#This Row],[cargo]],Tabla19[CARGO],Tabla19[CATEGORIA]))</f>
        <v>FIJO</v>
      </c>
      <c r="I1076" s="43">
        <v>25000</v>
      </c>
      <c r="J1076" s="44">
        <v>0</v>
      </c>
      <c r="K1076" s="43">
        <v>760</v>
      </c>
      <c r="L1076" s="43">
        <v>717.5</v>
      </c>
      <c r="M1076" s="43">
        <v>25</v>
      </c>
      <c r="N1076" s="43">
        <v>23497.5</v>
      </c>
      <c r="O1076" s="65" t="str">
        <f>LEFT(_xlfn.XLOOKUP(TJUL22[[#This Row],[CODIGO]],Tabla5[codigo],Tabla5[Genero]),1)</f>
        <v>F</v>
      </c>
      <c r="P1076" s="15" t="str">
        <f>_xlfn.XLOOKUP(TJUL22[[#This Row],[nomdepto]],tdepto[DEPTO],tdepto[CODLUG])</f>
        <v>01.83.03.04</v>
      </c>
    </row>
    <row r="1077" spans="1:16" hidden="1">
      <c r="A1077" s="65" t="s">
        <v>3417</v>
      </c>
      <c r="B1077" s="65" t="str">
        <f t="shared" si="16"/>
        <v>2.1.1.1.0100117905570</v>
      </c>
      <c r="C1077" s="65" t="s">
        <v>3368</v>
      </c>
      <c r="D1077" s="65" t="s">
        <v>2704</v>
      </c>
      <c r="E1077" s="65" t="s">
        <v>1090</v>
      </c>
      <c r="F1077" s="65" t="s">
        <v>220</v>
      </c>
      <c r="G1077" s="65" t="str">
        <f>_xlfn.XLOOKUP(TJUL22[[#This Row],[CODIGO]],Tabla5[codigo],Tabla5[Lugar Funciones])</f>
        <v>DIRECCION GENERAL DE MUSEOS</v>
      </c>
      <c r="H1077" s="65" t="str">
        <f>_xlfn.XLOOKUP(TJUL22[[#This Row],[CODIGO]],Tabla5[codigo],Tabla5[SEGÚN JULIO],_xlfn.XLOOKUP(TJUL22[[#This Row],[cargo]],Tabla19[CARGO],Tabla19[CATEGORIA]))</f>
        <v>FIJO</v>
      </c>
      <c r="I1077" s="43">
        <v>25000</v>
      </c>
      <c r="J1077" s="46">
        <v>0</v>
      </c>
      <c r="K1077" s="43">
        <v>760</v>
      </c>
      <c r="L1077" s="43">
        <v>717.5</v>
      </c>
      <c r="M1077" s="43">
        <v>25</v>
      </c>
      <c r="N1077" s="43">
        <v>23497.5</v>
      </c>
      <c r="O1077" s="65" t="str">
        <f>LEFT(_xlfn.XLOOKUP(TJUL22[[#This Row],[CODIGO]],Tabla5[codigo],Tabla5[Genero]),1)</f>
        <v>F</v>
      </c>
      <c r="P1077" s="15" t="str">
        <f>_xlfn.XLOOKUP(TJUL22[[#This Row],[nomdepto]],tdepto[DEPTO],tdepto[CODLUG])</f>
        <v>01.83.03.04</v>
      </c>
    </row>
    <row r="1078" spans="1:16" hidden="1">
      <c r="A1078" s="65" t="s">
        <v>3417</v>
      </c>
      <c r="B1078" s="65" t="str">
        <f t="shared" si="16"/>
        <v>2.1.1.1.0108200258062</v>
      </c>
      <c r="C1078" s="65" t="s">
        <v>3368</v>
      </c>
      <c r="D1078" s="65" t="s">
        <v>2716</v>
      </c>
      <c r="E1078" s="65" t="s">
        <v>1254</v>
      </c>
      <c r="F1078" s="65" t="s">
        <v>220</v>
      </c>
      <c r="G1078" s="65" t="str">
        <f>_xlfn.XLOOKUP(TJUL22[[#This Row],[CODIGO]],Tabla5[codigo],Tabla5[Lugar Funciones])</f>
        <v>DIRECCION GENERAL DE MUSEOS</v>
      </c>
      <c r="H1078" s="65" t="str">
        <f>_xlfn.XLOOKUP(TJUL22[[#This Row],[CODIGO]],Tabla5[codigo],Tabla5[SEGÚN JULIO],_xlfn.XLOOKUP(TJUL22[[#This Row],[cargo]],Tabla19[CARGO],Tabla19[CATEGORIA]))</f>
        <v>FIJO</v>
      </c>
      <c r="I1078" s="43">
        <v>25000</v>
      </c>
      <c r="J1078" s="44">
        <v>0</v>
      </c>
      <c r="K1078" s="43">
        <v>760</v>
      </c>
      <c r="L1078" s="43">
        <v>717.5</v>
      </c>
      <c r="M1078" s="43">
        <v>5071</v>
      </c>
      <c r="N1078" s="43">
        <v>18451.5</v>
      </c>
      <c r="O1078" s="65" t="str">
        <f>LEFT(_xlfn.XLOOKUP(TJUL22[[#This Row],[CODIGO]],Tabla5[codigo],Tabla5[Genero]),1)</f>
        <v>F</v>
      </c>
      <c r="P1078" s="15" t="str">
        <f>_xlfn.XLOOKUP(TJUL22[[#This Row],[nomdepto]],tdepto[DEPTO],tdepto[CODLUG])</f>
        <v>01.83.03.04</v>
      </c>
    </row>
    <row r="1079" spans="1:16" hidden="1">
      <c r="A1079" s="65" t="s">
        <v>3417</v>
      </c>
      <c r="B1079" s="65" t="str">
        <f t="shared" si="16"/>
        <v>2.1.1.1.0122301803593</v>
      </c>
      <c r="C1079" s="65" t="s">
        <v>3368</v>
      </c>
      <c r="D1079" s="65" t="s">
        <v>2717</v>
      </c>
      <c r="E1079" s="65" t="s">
        <v>1253</v>
      </c>
      <c r="F1079" s="65" t="s">
        <v>220</v>
      </c>
      <c r="G1079" s="65" t="str">
        <f>_xlfn.XLOOKUP(TJUL22[[#This Row],[CODIGO]],Tabla5[codigo],Tabla5[Lugar Funciones])</f>
        <v>DIRECCION GENERAL DE MUSEOS</v>
      </c>
      <c r="H1079" s="65" t="str">
        <f>_xlfn.XLOOKUP(TJUL22[[#This Row],[CODIGO]],Tabla5[codigo],Tabla5[SEGÚN JULIO],_xlfn.XLOOKUP(TJUL22[[#This Row],[cargo]],Tabla19[CARGO],Tabla19[CATEGORIA]))</f>
        <v>FIJO</v>
      </c>
      <c r="I1079" s="43">
        <v>25000</v>
      </c>
      <c r="J1079" s="44">
        <v>0</v>
      </c>
      <c r="K1079" s="43">
        <v>760</v>
      </c>
      <c r="L1079" s="43">
        <v>717.5</v>
      </c>
      <c r="M1079" s="43">
        <v>25</v>
      </c>
      <c r="N1079" s="43">
        <v>23497.5</v>
      </c>
      <c r="O1079" s="65" t="str">
        <f>LEFT(_xlfn.XLOOKUP(TJUL22[[#This Row],[CODIGO]],Tabla5[codigo],Tabla5[Genero]),1)</f>
        <v>F</v>
      </c>
      <c r="P1079" s="15" t="str">
        <f>_xlfn.XLOOKUP(TJUL22[[#This Row],[nomdepto]],tdepto[DEPTO],tdepto[CODLUG])</f>
        <v>01.83.03.04</v>
      </c>
    </row>
    <row r="1080" spans="1:16" hidden="1">
      <c r="A1080" s="65" t="s">
        <v>3417</v>
      </c>
      <c r="B1080" s="65" t="str">
        <f t="shared" si="16"/>
        <v>2.1.1.1.0100109599134</v>
      </c>
      <c r="C1080" s="65" t="s">
        <v>3368</v>
      </c>
      <c r="D1080" s="65" t="s">
        <v>2722</v>
      </c>
      <c r="E1080" s="65" t="s">
        <v>1252</v>
      </c>
      <c r="F1080" s="65" t="s">
        <v>220</v>
      </c>
      <c r="G1080" s="65" t="str">
        <f>_xlfn.XLOOKUP(TJUL22[[#This Row],[CODIGO]],Tabla5[codigo],Tabla5[Lugar Funciones])</f>
        <v>DIRECCION GENERAL DE MUSEOS</v>
      </c>
      <c r="H1080" s="65" t="str">
        <f>_xlfn.XLOOKUP(TJUL22[[#This Row],[CODIGO]],Tabla5[codigo],Tabla5[SEGÚN JULIO],_xlfn.XLOOKUP(TJUL22[[#This Row],[cargo]],Tabla19[CARGO],Tabla19[CATEGORIA]))</f>
        <v>FIJO</v>
      </c>
      <c r="I1080" s="43">
        <v>25000</v>
      </c>
      <c r="J1080" s="46">
        <v>0</v>
      </c>
      <c r="K1080" s="43">
        <v>760</v>
      </c>
      <c r="L1080" s="43">
        <v>717.5</v>
      </c>
      <c r="M1080" s="43">
        <v>25</v>
      </c>
      <c r="N1080" s="43">
        <v>23497.5</v>
      </c>
      <c r="O1080" s="65" t="str">
        <f>LEFT(_xlfn.XLOOKUP(TJUL22[[#This Row],[CODIGO]],Tabla5[codigo],Tabla5[Genero]),1)</f>
        <v>F</v>
      </c>
      <c r="P1080" s="15" t="str">
        <f>_xlfn.XLOOKUP(TJUL22[[#This Row],[nomdepto]],tdepto[DEPTO],tdepto[CODLUG])</f>
        <v>01.83.03.04</v>
      </c>
    </row>
    <row r="1081" spans="1:16" hidden="1">
      <c r="A1081" s="65" t="s">
        <v>3417</v>
      </c>
      <c r="B1081" s="65" t="str">
        <f t="shared" si="16"/>
        <v>2.1.1.1.0140223542875</v>
      </c>
      <c r="C1081" s="65" t="s">
        <v>3368</v>
      </c>
      <c r="D1081" s="65" t="s">
        <v>2731</v>
      </c>
      <c r="E1081" s="65" t="s">
        <v>2157</v>
      </c>
      <c r="F1081" s="65" t="s">
        <v>10</v>
      </c>
      <c r="G1081" s="65" t="str">
        <f>_xlfn.XLOOKUP(TJUL22[[#This Row],[CODIGO]],Tabla5[codigo],Tabla5[Lugar Funciones])</f>
        <v>DIRECCION GENERAL DE MUSEOS</v>
      </c>
      <c r="H1081" s="65" t="str">
        <f>_xlfn.XLOOKUP(TJUL22[[#This Row],[CODIGO]],Tabla5[codigo],Tabla5[SEGÚN JULIO],_xlfn.XLOOKUP(TJUL22[[#This Row],[cargo]],Tabla19[CARGO],Tabla19[CATEGORIA]))</f>
        <v>ESTATUTO SIMPLIFICADO</v>
      </c>
      <c r="I1081" s="43">
        <v>25000</v>
      </c>
      <c r="J1081" s="46">
        <v>0</v>
      </c>
      <c r="K1081" s="43">
        <v>760</v>
      </c>
      <c r="L1081" s="43">
        <v>717.5</v>
      </c>
      <c r="M1081" s="43">
        <v>25</v>
      </c>
      <c r="N1081" s="43">
        <v>23497.5</v>
      </c>
      <c r="O1081" s="65" t="str">
        <f>LEFT(_xlfn.XLOOKUP(TJUL22[[#This Row],[CODIGO]],Tabla5[codigo],Tabla5[Genero]),1)</f>
        <v>F</v>
      </c>
      <c r="P1081" s="15" t="str">
        <f>_xlfn.XLOOKUP(TJUL22[[#This Row],[nomdepto]],tdepto[DEPTO],tdepto[CODLUG])</f>
        <v>01.83.03.04</v>
      </c>
    </row>
    <row r="1082" spans="1:16" hidden="1">
      <c r="A1082" s="65" t="s">
        <v>3417</v>
      </c>
      <c r="B1082" s="65" t="str">
        <f t="shared" si="16"/>
        <v>2.1.1.1.0122300614553</v>
      </c>
      <c r="C1082" s="65" t="s">
        <v>3368</v>
      </c>
      <c r="D1082" s="65" t="s">
        <v>2732</v>
      </c>
      <c r="E1082" s="65" t="s">
        <v>1092</v>
      </c>
      <c r="F1082" s="65" t="s">
        <v>220</v>
      </c>
      <c r="G1082" s="65" t="str">
        <f>_xlfn.XLOOKUP(TJUL22[[#This Row],[CODIGO]],Tabla5[codigo],Tabla5[Lugar Funciones])</f>
        <v>DIRECCION GENERAL DE MUSEOS</v>
      </c>
      <c r="H1082" s="65" t="str">
        <f>_xlfn.XLOOKUP(TJUL22[[#This Row],[CODIGO]],Tabla5[codigo],Tabla5[SEGÚN JULIO],_xlfn.XLOOKUP(TJUL22[[#This Row],[cargo]],Tabla19[CARGO],Tabla19[CATEGORIA]))</f>
        <v>FIJO</v>
      </c>
      <c r="I1082" s="43">
        <v>25000</v>
      </c>
      <c r="J1082" s="44">
        <v>0</v>
      </c>
      <c r="K1082" s="43">
        <v>760</v>
      </c>
      <c r="L1082" s="43">
        <v>717.5</v>
      </c>
      <c r="M1082" s="43">
        <v>1375.12</v>
      </c>
      <c r="N1082" s="43">
        <v>22147.38</v>
      </c>
      <c r="O1082" s="65" t="str">
        <f>LEFT(_xlfn.XLOOKUP(TJUL22[[#This Row],[CODIGO]],Tabla5[codigo],Tabla5[Genero]),1)</f>
        <v>F</v>
      </c>
      <c r="P1082" s="15" t="str">
        <f>_xlfn.XLOOKUP(TJUL22[[#This Row],[nomdepto]],tdepto[DEPTO],tdepto[CODLUG])</f>
        <v>01.83.03.04</v>
      </c>
    </row>
    <row r="1083" spans="1:16" hidden="1">
      <c r="A1083" s="65" t="s">
        <v>3417</v>
      </c>
      <c r="B1083" s="65" t="str">
        <f t="shared" si="16"/>
        <v>2.1.1.1.0140220862953</v>
      </c>
      <c r="C1083" s="65" t="s">
        <v>3368</v>
      </c>
      <c r="D1083" s="65" t="s">
        <v>2733</v>
      </c>
      <c r="E1083" s="65" t="s">
        <v>607</v>
      </c>
      <c r="F1083" s="65" t="s">
        <v>220</v>
      </c>
      <c r="G1083" s="65" t="str">
        <f>_xlfn.XLOOKUP(TJUL22[[#This Row],[CODIGO]],Tabla5[codigo],Tabla5[Lugar Funciones])</f>
        <v>DIRECCION GENERAL DE MUSEOS</v>
      </c>
      <c r="H1083" s="65" t="str">
        <f>_xlfn.XLOOKUP(TJUL22[[#This Row],[CODIGO]],Tabla5[codigo],Tabla5[SEGÚN JULIO],_xlfn.XLOOKUP(TJUL22[[#This Row],[cargo]],Tabla19[CARGO],Tabla19[CATEGORIA]))</f>
        <v>FIJO</v>
      </c>
      <c r="I1083" s="43">
        <v>25000</v>
      </c>
      <c r="J1083" s="44">
        <v>0</v>
      </c>
      <c r="K1083" s="43">
        <v>760</v>
      </c>
      <c r="L1083" s="43">
        <v>717.5</v>
      </c>
      <c r="M1083" s="43">
        <v>625</v>
      </c>
      <c r="N1083" s="43">
        <v>22897.5</v>
      </c>
      <c r="O1083" s="65" t="str">
        <f>LEFT(_xlfn.XLOOKUP(TJUL22[[#This Row],[CODIGO]],Tabla5[codigo],Tabla5[Genero]),1)</f>
        <v>F</v>
      </c>
      <c r="P1083" s="15" t="str">
        <f>_xlfn.XLOOKUP(TJUL22[[#This Row],[nomdepto]],tdepto[DEPTO],tdepto[CODLUG])</f>
        <v>01.83.03.04</v>
      </c>
    </row>
    <row r="1084" spans="1:16" hidden="1">
      <c r="A1084" s="65" t="s">
        <v>3417</v>
      </c>
      <c r="B1084" s="65" t="str">
        <f t="shared" si="16"/>
        <v>2.1.1.1.0103700690880</v>
      </c>
      <c r="C1084" s="65" t="s">
        <v>3368</v>
      </c>
      <c r="D1084" s="65" t="s">
        <v>2736</v>
      </c>
      <c r="E1084" s="65" t="s">
        <v>2158</v>
      </c>
      <c r="F1084" s="65" t="s">
        <v>10</v>
      </c>
      <c r="G1084" s="65" t="str">
        <f>_xlfn.XLOOKUP(TJUL22[[#This Row],[CODIGO]],Tabla5[codigo],Tabla5[Lugar Funciones])</f>
        <v>DIRECCION GENERAL DE MUSEOS</v>
      </c>
      <c r="H1084" s="65" t="str">
        <f>_xlfn.XLOOKUP(TJUL22[[#This Row],[CODIGO]],Tabla5[codigo],Tabla5[SEGÚN JULIO],_xlfn.XLOOKUP(TJUL22[[#This Row],[cargo]],Tabla19[CARGO],Tabla19[CATEGORIA]))</f>
        <v>ESTATUTO SIMPLIFICADO</v>
      </c>
      <c r="I1084" s="43">
        <v>25000</v>
      </c>
      <c r="J1084" s="44">
        <v>0</v>
      </c>
      <c r="K1084" s="43">
        <v>760</v>
      </c>
      <c r="L1084" s="43">
        <v>717.5</v>
      </c>
      <c r="M1084" s="43">
        <v>25</v>
      </c>
      <c r="N1084" s="43">
        <v>23497.5</v>
      </c>
      <c r="O1084" s="65" t="str">
        <f>LEFT(_xlfn.XLOOKUP(TJUL22[[#This Row],[CODIGO]],Tabla5[codigo],Tabla5[Genero]),1)</f>
        <v>F</v>
      </c>
      <c r="P1084" s="15" t="str">
        <f>_xlfn.XLOOKUP(TJUL22[[#This Row],[nomdepto]],tdepto[DEPTO],tdepto[CODLUG])</f>
        <v>01.83.03.04</v>
      </c>
    </row>
    <row r="1085" spans="1:16" hidden="1">
      <c r="A1085" s="65" t="s">
        <v>3417</v>
      </c>
      <c r="B1085" s="65" t="str">
        <f t="shared" si="16"/>
        <v>2.1.1.1.0107800125002</v>
      </c>
      <c r="C1085" s="65" t="s">
        <v>3368</v>
      </c>
      <c r="D1085" s="65" t="s">
        <v>2737</v>
      </c>
      <c r="E1085" s="65" t="s">
        <v>1323</v>
      </c>
      <c r="F1085" s="65" t="s">
        <v>30</v>
      </c>
      <c r="G1085" s="65" t="str">
        <f>_xlfn.XLOOKUP(TJUL22[[#This Row],[CODIGO]],Tabla5[codigo],Tabla5[Lugar Funciones])</f>
        <v>DIRECCION GENERAL DE MUSEOS</v>
      </c>
      <c r="H1085" s="65" t="str">
        <f>_xlfn.XLOOKUP(TJUL22[[#This Row],[CODIGO]],Tabla5[codigo],Tabla5[SEGÚN JULIO],_xlfn.XLOOKUP(TJUL22[[#This Row],[cargo]],Tabla19[CARGO],Tabla19[CATEGORIA]))</f>
        <v>ESTATUTO SIMPLIFICADO</v>
      </c>
      <c r="I1085" s="43">
        <v>25000</v>
      </c>
      <c r="J1085" s="44">
        <v>0</v>
      </c>
      <c r="K1085" s="43">
        <v>760</v>
      </c>
      <c r="L1085" s="43">
        <v>717.5</v>
      </c>
      <c r="M1085" s="43">
        <v>25</v>
      </c>
      <c r="N1085" s="43">
        <v>23497.5</v>
      </c>
      <c r="O1085" s="65" t="str">
        <f>LEFT(_xlfn.XLOOKUP(TJUL22[[#This Row],[CODIGO]],Tabla5[codigo],Tabla5[Genero]),1)</f>
        <v>M</v>
      </c>
      <c r="P1085" s="15" t="str">
        <f>_xlfn.XLOOKUP(TJUL22[[#This Row],[nomdepto]],tdepto[DEPTO],tdepto[CODLUG])</f>
        <v>01.83.03.04</v>
      </c>
    </row>
    <row r="1086" spans="1:16" hidden="1">
      <c r="A1086" s="65" t="s">
        <v>3417</v>
      </c>
      <c r="B1086" s="65" t="str">
        <f t="shared" si="16"/>
        <v>2.1.1.1.0122300933672</v>
      </c>
      <c r="C1086" s="65" t="s">
        <v>3368</v>
      </c>
      <c r="D1086" s="65" t="s">
        <v>2740</v>
      </c>
      <c r="E1086" s="65" t="s">
        <v>1093</v>
      </c>
      <c r="F1086" s="65" t="s">
        <v>220</v>
      </c>
      <c r="G1086" s="65" t="str">
        <f>_xlfn.XLOOKUP(TJUL22[[#This Row],[CODIGO]],Tabla5[codigo],Tabla5[Lugar Funciones])</f>
        <v>DIRECCION GENERAL DE MUSEOS</v>
      </c>
      <c r="H1086" s="65" t="str">
        <f>_xlfn.XLOOKUP(TJUL22[[#This Row],[CODIGO]],Tabla5[codigo],Tabla5[SEGÚN JULIO],_xlfn.XLOOKUP(TJUL22[[#This Row],[cargo]],Tabla19[CARGO],Tabla19[CATEGORIA]))</f>
        <v>FIJO</v>
      </c>
      <c r="I1086" s="43">
        <v>25000</v>
      </c>
      <c r="J1086" s="44">
        <v>0</v>
      </c>
      <c r="K1086" s="43">
        <v>760</v>
      </c>
      <c r="L1086" s="43">
        <v>717.5</v>
      </c>
      <c r="M1086" s="43">
        <v>25</v>
      </c>
      <c r="N1086" s="43">
        <v>23497.5</v>
      </c>
      <c r="O1086" s="65" t="str">
        <f>LEFT(_xlfn.XLOOKUP(TJUL22[[#This Row],[CODIGO]],Tabla5[codigo],Tabla5[Genero]),1)</f>
        <v>M</v>
      </c>
      <c r="P1086" s="15" t="str">
        <f>_xlfn.XLOOKUP(TJUL22[[#This Row],[nomdepto]],tdepto[DEPTO],tdepto[CODLUG])</f>
        <v>01.83.03.04</v>
      </c>
    </row>
    <row r="1087" spans="1:16" hidden="1">
      <c r="A1087" s="65" t="s">
        <v>3417</v>
      </c>
      <c r="B1087" s="65" t="str">
        <f t="shared" si="16"/>
        <v>2.1.1.1.0100105801385</v>
      </c>
      <c r="C1087" s="65" t="s">
        <v>3368</v>
      </c>
      <c r="D1087" s="65" t="s">
        <v>1566</v>
      </c>
      <c r="E1087" s="65" t="s">
        <v>613</v>
      </c>
      <c r="F1087" s="65" t="s">
        <v>361</v>
      </c>
      <c r="G1087" s="65" t="str">
        <f>_xlfn.XLOOKUP(TJUL22[[#This Row],[CODIGO]],Tabla5[codigo],Tabla5[Lugar Funciones])</f>
        <v>DIRECCION GENERAL DE MUSEOS</v>
      </c>
      <c r="H1087" s="65" t="str">
        <f>_xlfn.XLOOKUP(TJUL22[[#This Row],[CODIGO]],Tabla5[codigo],Tabla5[SEGÚN JULIO],_xlfn.XLOOKUP(TJUL22[[#This Row],[cargo]],Tabla19[CARGO],Tabla19[CATEGORIA]))</f>
        <v>CARRERA ADMINISTRATIVA</v>
      </c>
      <c r="I1087" s="43">
        <v>25000</v>
      </c>
      <c r="J1087" s="44">
        <v>0</v>
      </c>
      <c r="K1087" s="43">
        <v>760</v>
      </c>
      <c r="L1087" s="43">
        <v>717.5</v>
      </c>
      <c r="M1087" s="43">
        <v>2471</v>
      </c>
      <c r="N1087" s="43">
        <v>21051.5</v>
      </c>
      <c r="O1087" s="65" t="str">
        <f>LEFT(_xlfn.XLOOKUP(TJUL22[[#This Row],[CODIGO]],Tabla5[codigo],Tabla5[Genero]),1)</f>
        <v>F</v>
      </c>
      <c r="P1087" s="15" t="str">
        <f>_xlfn.XLOOKUP(TJUL22[[#This Row],[nomdepto]],tdepto[DEPTO],tdepto[CODLUG])</f>
        <v>01.83.03.04</v>
      </c>
    </row>
    <row r="1088" spans="1:16" hidden="1">
      <c r="A1088" s="65" t="s">
        <v>3417</v>
      </c>
      <c r="B1088" s="65" t="str">
        <f t="shared" si="16"/>
        <v>2.1.1.1.0105401354104</v>
      </c>
      <c r="C1088" s="65" t="s">
        <v>3368</v>
      </c>
      <c r="D1088" s="65" t="s">
        <v>2658</v>
      </c>
      <c r="E1088" s="65" t="s">
        <v>715</v>
      </c>
      <c r="F1088" s="65" t="s">
        <v>56</v>
      </c>
      <c r="G1088" s="65" t="str">
        <f>_xlfn.XLOOKUP(TJUL22[[#This Row],[CODIGO]],Tabla5[codigo],Tabla5[Lugar Funciones])</f>
        <v>DIRECCION GENERAL DE MUSEOS</v>
      </c>
      <c r="H1088" s="65" t="str">
        <f>_xlfn.XLOOKUP(TJUL22[[#This Row],[CODIGO]],Tabla5[codigo],Tabla5[SEGÚN JULIO],_xlfn.XLOOKUP(TJUL22[[#This Row],[cargo]],Tabla19[CARGO],Tabla19[CATEGORIA]))</f>
        <v>FIJO</v>
      </c>
      <c r="I1088" s="43">
        <v>24150</v>
      </c>
      <c r="J1088" s="44">
        <v>0</v>
      </c>
      <c r="K1088" s="43">
        <v>734.16</v>
      </c>
      <c r="L1088" s="43">
        <v>693.11</v>
      </c>
      <c r="M1088" s="43">
        <v>25</v>
      </c>
      <c r="N1088" s="43">
        <v>22697.73</v>
      </c>
      <c r="O1088" s="65" t="str">
        <f>LEFT(_xlfn.XLOOKUP(TJUL22[[#This Row],[CODIGO]],Tabla5[codigo],Tabla5[Genero]),1)</f>
        <v>F</v>
      </c>
      <c r="P1088" s="15" t="str">
        <f>_xlfn.XLOOKUP(TJUL22[[#This Row],[nomdepto]],tdepto[DEPTO],tdepto[CODLUG])</f>
        <v>01.83.03.04</v>
      </c>
    </row>
    <row r="1089" spans="1:16" hidden="1">
      <c r="A1089" s="65" t="s">
        <v>3417</v>
      </c>
      <c r="B1089" s="65" t="str">
        <f t="shared" si="16"/>
        <v>2.1.1.1.0100111151544</v>
      </c>
      <c r="C1089" s="65" t="s">
        <v>3368</v>
      </c>
      <c r="D1089" s="65" t="s">
        <v>2609</v>
      </c>
      <c r="E1089" s="65" t="s">
        <v>2608</v>
      </c>
      <c r="F1089" s="65" t="s">
        <v>139</v>
      </c>
      <c r="G1089" s="65" t="str">
        <f>_xlfn.XLOOKUP(TJUL22[[#This Row],[CODIGO]],Tabla5[codigo],Tabla5[Lugar Funciones])</f>
        <v>DIRECCION GENERAL DE MUSEOS</v>
      </c>
      <c r="H1089" s="65" t="str">
        <f>_xlfn.XLOOKUP(TJUL22[[#This Row],[CODIGO]],Tabla5[codigo],Tabla5[SEGÚN JULIO],_xlfn.XLOOKUP(TJUL22[[#This Row],[cargo]],Tabla19[CARGO],Tabla19[CATEGORIA]))</f>
        <v>ESTATUTO SIMPLIFICADO</v>
      </c>
      <c r="I1089" s="43">
        <v>24000</v>
      </c>
      <c r="J1089" s="44">
        <v>0</v>
      </c>
      <c r="K1089" s="43">
        <v>729.6</v>
      </c>
      <c r="L1089" s="43">
        <v>688.8</v>
      </c>
      <c r="M1089" s="43">
        <v>25.000000000000114</v>
      </c>
      <c r="N1089" s="43">
        <v>22556.6</v>
      </c>
      <c r="O1089" s="65" t="str">
        <f>LEFT(_xlfn.XLOOKUP(TJUL22[[#This Row],[CODIGO]],Tabla5[codigo],Tabla5[Genero]),1)</f>
        <v>M</v>
      </c>
      <c r="P1089" s="15" t="str">
        <f>_xlfn.XLOOKUP(TJUL22[[#This Row],[nomdepto]],tdepto[DEPTO],tdepto[CODLUG])</f>
        <v>01.83.03.04</v>
      </c>
    </row>
    <row r="1090" spans="1:16" hidden="1">
      <c r="A1090" s="65" t="s">
        <v>3417</v>
      </c>
      <c r="B1090" s="65" t="str">
        <f t="shared" si="16"/>
        <v>2.1.1.1.0100118903640</v>
      </c>
      <c r="C1090" s="65" t="s">
        <v>3368</v>
      </c>
      <c r="D1090" s="65" t="s">
        <v>2695</v>
      </c>
      <c r="E1090" s="65" t="s">
        <v>577</v>
      </c>
      <c r="F1090" s="65" t="s">
        <v>15</v>
      </c>
      <c r="G1090" s="65" t="str">
        <f>_xlfn.XLOOKUP(TJUL22[[#This Row],[CODIGO]],Tabla5[codigo],Tabla5[Lugar Funciones])</f>
        <v>DIRECCION GENERAL DE MUSEOS</v>
      </c>
      <c r="H1090" s="65" t="str">
        <f>_xlfn.XLOOKUP(TJUL22[[#This Row],[CODIGO]],Tabla5[codigo],Tabla5[SEGÚN JULIO],_xlfn.XLOOKUP(TJUL22[[#This Row],[cargo]],Tabla19[CARGO],Tabla19[CATEGORIA]))</f>
        <v>FIJO</v>
      </c>
      <c r="I1090" s="43">
        <v>22050</v>
      </c>
      <c r="J1090" s="44">
        <v>0</v>
      </c>
      <c r="K1090" s="43">
        <v>670.32</v>
      </c>
      <c r="L1090" s="43">
        <v>632.84</v>
      </c>
      <c r="M1090" s="43">
        <v>13983.52</v>
      </c>
      <c r="N1090" s="43">
        <v>6763.32</v>
      </c>
      <c r="O1090" s="65" t="str">
        <f>LEFT(_xlfn.XLOOKUP(TJUL22[[#This Row],[CODIGO]],Tabla5[codigo],Tabla5[Genero]),1)</f>
        <v>M</v>
      </c>
      <c r="P1090" s="15" t="str">
        <f>_xlfn.XLOOKUP(TJUL22[[#This Row],[nomdepto]],tdepto[DEPTO],tdepto[CODLUG])</f>
        <v>01.83.03.04</v>
      </c>
    </row>
    <row r="1091" spans="1:16" hidden="1">
      <c r="A1091" s="65" t="s">
        <v>3417</v>
      </c>
      <c r="B1091" s="65" t="str">
        <f t="shared" si="16"/>
        <v>2.1.1.1.0100116507781</v>
      </c>
      <c r="C1091" s="65" t="s">
        <v>3368</v>
      </c>
      <c r="D1091" s="65" t="s">
        <v>2491</v>
      </c>
      <c r="E1091" s="65" t="s">
        <v>378</v>
      </c>
      <c r="F1091" s="65" t="s">
        <v>220</v>
      </c>
      <c r="G1091" s="65" t="str">
        <f>_xlfn.XLOOKUP(TJUL22[[#This Row],[CODIGO]],Tabla5[codigo],Tabla5[Lugar Funciones])</f>
        <v>DIRECCION GENERAL DE MUSEOS</v>
      </c>
      <c r="H1091" s="65" t="str">
        <f>_xlfn.XLOOKUP(TJUL22[[#This Row],[CODIGO]],Tabla5[codigo],Tabla5[SEGÚN JULIO],_xlfn.XLOOKUP(TJUL22[[#This Row],[cargo]],Tabla19[CARGO],Tabla19[CATEGORIA]))</f>
        <v>FIJO</v>
      </c>
      <c r="I1091" s="43">
        <v>22000</v>
      </c>
      <c r="J1091" s="44">
        <v>0</v>
      </c>
      <c r="K1091" s="43">
        <v>668.8</v>
      </c>
      <c r="L1091" s="43">
        <v>631.4</v>
      </c>
      <c r="M1091" s="43">
        <v>6115.64</v>
      </c>
      <c r="N1091" s="43">
        <v>14584.16</v>
      </c>
      <c r="O1091" s="65" t="str">
        <f>LEFT(_xlfn.XLOOKUP(TJUL22[[#This Row],[CODIGO]],Tabla5[codigo],Tabla5[Genero]),1)</f>
        <v>F</v>
      </c>
      <c r="P1091" s="15" t="str">
        <f>_xlfn.XLOOKUP(TJUL22[[#This Row],[nomdepto]],tdepto[DEPTO],tdepto[CODLUG])</f>
        <v>01.83.03.04</v>
      </c>
    </row>
    <row r="1092" spans="1:16" hidden="1">
      <c r="A1092" s="65" t="s">
        <v>3417</v>
      </c>
      <c r="B1092" s="65" t="str">
        <f t="shared" ref="B1092:B1155" si="17">C1092&amp;D1092</f>
        <v>2.1.1.1.0100118068667</v>
      </c>
      <c r="C1092" s="65" t="s">
        <v>3368</v>
      </c>
      <c r="D1092" s="65" t="s">
        <v>2524</v>
      </c>
      <c r="E1092" s="65" t="s">
        <v>405</v>
      </c>
      <c r="F1092" s="65" t="s">
        <v>220</v>
      </c>
      <c r="G1092" s="65" t="str">
        <f>_xlfn.XLOOKUP(TJUL22[[#This Row],[CODIGO]],Tabla5[codigo],Tabla5[Lugar Funciones])</f>
        <v>DIRECCION GENERAL DE MUSEOS</v>
      </c>
      <c r="H1092" s="65" t="str">
        <f>_xlfn.XLOOKUP(TJUL22[[#This Row],[CODIGO]],Tabla5[codigo],Tabla5[SEGÚN JULIO],_xlfn.XLOOKUP(TJUL22[[#This Row],[cargo]],Tabla19[CARGO],Tabla19[CATEGORIA]))</f>
        <v>FIJO</v>
      </c>
      <c r="I1092" s="43">
        <v>22000</v>
      </c>
      <c r="J1092" s="44">
        <v>0</v>
      </c>
      <c r="K1092" s="43">
        <v>668.8</v>
      </c>
      <c r="L1092" s="43">
        <v>631.4</v>
      </c>
      <c r="M1092" s="43">
        <v>731.00000000000023</v>
      </c>
      <c r="N1092" s="43">
        <v>19968.8</v>
      </c>
      <c r="O1092" s="65" t="str">
        <f>LEFT(_xlfn.XLOOKUP(TJUL22[[#This Row],[CODIGO]],Tabla5[codigo],Tabla5[Genero]),1)</f>
        <v>F</v>
      </c>
      <c r="P1092" s="15" t="str">
        <f>_xlfn.XLOOKUP(TJUL22[[#This Row],[nomdepto]],tdepto[DEPTO],tdepto[CODLUG])</f>
        <v>01.83.03.04</v>
      </c>
    </row>
    <row r="1093" spans="1:16" hidden="1">
      <c r="A1093" s="65" t="s">
        <v>3417</v>
      </c>
      <c r="B1093" s="65" t="str">
        <f t="shared" si="17"/>
        <v>2.1.1.1.0100108076746</v>
      </c>
      <c r="C1093" s="65" t="s">
        <v>3368</v>
      </c>
      <c r="D1093" s="65" t="s">
        <v>1475</v>
      </c>
      <c r="E1093" s="65" t="s">
        <v>415</v>
      </c>
      <c r="F1093" s="65" t="s">
        <v>416</v>
      </c>
      <c r="G1093" s="65" t="str">
        <f>_xlfn.XLOOKUP(TJUL22[[#This Row],[CODIGO]],Tabla5[codigo],Tabla5[Lugar Funciones])</f>
        <v>DIRECCION GENERAL DE MUSEOS</v>
      </c>
      <c r="H1093" s="65" t="str">
        <f>_xlfn.XLOOKUP(TJUL22[[#This Row],[CODIGO]],Tabla5[codigo],Tabla5[SEGÚN JULIO],_xlfn.XLOOKUP(TJUL22[[#This Row],[cargo]],Tabla19[CARGO],Tabla19[CATEGORIA]))</f>
        <v>CARRERA ADMINISTRATIVA</v>
      </c>
      <c r="I1093" s="43">
        <v>22000</v>
      </c>
      <c r="J1093" s="44">
        <v>0</v>
      </c>
      <c r="K1093" s="43">
        <v>668.8</v>
      </c>
      <c r="L1093" s="43">
        <v>631.4</v>
      </c>
      <c r="M1093" s="43">
        <v>16811.18</v>
      </c>
      <c r="N1093" s="43">
        <v>3888.62</v>
      </c>
      <c r="O1093" s="65" t="str">
        <f>LEFT(_xlfn.XLOOKUP(TJUL22[[#This Row],[CODIGO]],Tabla5[codigo],Tabla5[Genero]),1)</f>
        <v>F</v>
      </c>
      <c r="P1093" s="15" t="str">
        <f>_xlfn.XLOOKUP(TJUL22[[#This Row],[nomdepto]],tdepto[DEPTO],tdepto[CODLUG])</f>
        <v>01.83.03.04</v>
      </c>
    </row>
    <row r="1094" spans="1:16" hidden="1">
      <c r="A1094" s="65" t="s">
        <v>3417</v>
      </c>
      <c r="B1094" s="65" t="str">
        <f t="shared" si="17"/>
        <v>2.1.1.1.0100118097096</v>
      </c>
      <c r="C1094" s="65" t="s">
        <v>3368</v>
      </c>
      <c r="D1094" s="65" t="s">
        <v>1477</v>
      </c>
      <c r="E1094" s="65" t="s">
        <v>419</v>
      </c>
      <c r="F1094" s="65" t="s">
        <v>27</v>
      </c>
      <c r="G1094" s="65" t="str">
        <f>_xlfn.XLOOKUP(TJUL22[[#This Row],[CODIGO]],Tabla5[codigo],Tabla5[Lugar Funciones])</f>
        <v>DIRECCION GENERAL DE MUSEOS</v>
      </c>
      <c r="H1094" s="65" t="str">
        <f>_xlfn.XLOOKUP(TJUL22[[#This Row],[CODIGO]],Tabla5[codigo],Tabla5[SEGÚN JULIO],_xlfn.XLOOKUP(TJUL22[[#This Row],[cargo]],Tabla19[CARGO],Tabla19[CATEGORIA]))</f>
        <v>CARRERA ADMINISTRATIVA</v>
      </c>
      <c r="I1094" s="43">
        <v>22000</v>
      </c>
      <c r="J1094" s="44">
        <v>0</v>
      </c>
      <c r="K1094" s="43">
        <v>668.8</v>
      </c>
      <c r="L1094" s="43">
        <v>631.4</v>
      </c>
      <c r="M1094" s="43">
        <v>375.00000000000023</v>
      </c>
      <c r="N1094" s="43">
        <v>20324.8</v>
      </c>
      <c r="O1094" s="65" t="str">
        <f>LEFT(_xlfn.XLOOKUP(TJUL22[[#This Row],[CODIGO]],Tabla5[codigo],Tabla5[Genero]),1)</f>
        <v>M</v>
      </c>
      <c r="P1094" s="15" t="str">
        <f>_xlfn.XLOOKUP(TJUL22[[#This Row],[nomdepto]],tdepto[DEPTO],tdepto[CODLUG])</f>
        <v>01.83.03.04</v>
      </c>
    </row>
    <row r="1095" spans="1:16" hidden="1">
      <c r="A1095" s="65" t="s">
        <v>3417</v>
      </c>
      <c r="B1095" s="65" t="str">
        <f t="shared" si="17"/>
        <v>2.1.1.1.0140221626779</v>
      </c>
      <c r="C1095" s="65" t="s">
        <v>3368</v>
      </c>
      <c r="D1095" s="65" t="s">
        <v>2540</v>
      </c>
      <c r="E1095" s="65" t="s">
        <v>428</v>
      </c>
      <c r="F1095" s="65" t="s">
        <v>220</v>
      </c>
      <c r="G1095" s="65" t="str">
        <f>_xlfn.XLOOKUP(TJUL22[[#This Row],[CODIGO]],Tabla5[codigo],Tabla5[Lugar Funciones])</f>
        <v>DIRECCION GENERAL DE MUSEOS</v>
      </c>
      <c r="H1095" s="65" t="str">
        <f>_xlfn.XLOOKUP(TJUL22[[#This Row],[CODIGO]],Tabla5[codigo],Tabla5[SEGÚN JULIO],_xlfn.XLOOKUP(TJUL22[[#This Row],[cargo]],Tabla19[CARGO],Tabla19[CATEGORIA]))</f>
        <v>FIJO</v>
      </c>
      <c r="I1095" s="43">
        <v>22000</v>
      </c>
      <c r="J1095" s="44">
        <v>0</v>
      </c>
      <c r="K1095" s="43">
        <v>668.8</v>
      </c>
      <c r="L1095" s="43">
        <v>631.4</v>
      </c>
      <c r="M1095" s="43">
        <v>7691.37</v>
      </c>
      <c r="N1095" s="43">
        <v>13008.43</v>
      </c>
      <c r="O1095" s="65" t="str">
        <f>LEFT(_xlfn.XLOOKUP(TJUL22[[#This Row],[CODIGO]],Tabla5[codigo],Tabla5[Genero]),1)</f>
        <v>M</v>
      </c>
      <c r="P1095" s="15" t="str">
        <f>_xlfn.XLOOKUP(TJUL22[[#This Row],[nomdepto]],tdepto[DEPTO],tdepto[CODLUG])</f>
        <v>01.83.03.04</v>
      </c>
    </row>
    <row r="1096" spans="1:16" hidden="1">
      <c r="A1096" s="65" t="s">
        <v>3417</v>
      </c>
      <c r="B1096" s="65" t="str">
        <f t="shared" si="17"/>
        <v>2.1.1.1.0100104690219</v>
      </c>
      <c r="C1096" s="65" t="s">
        <v>3368</v>
      </c>
      <c r="D1096" s="65" t="s">
        <v>2554</v>
      </c>
      <c r="E1096" s="65" t="s">
        <v>441</v>
      </c>
      <c r="F1096" s="65" t="s">
        <v>85</v>
      </c>
      <c r="G1096" s="65" t="str">
        <f>_xlfn.XLOOKUP(TJUL22[[#This Row],[CODIGO]],Tabla5[codigo],Tabla5[Lugar Funciones])</f>
        <v>DIRECCION GENERAL DE MUSEOS</v>
      </c>
      <c r="H1096" s="65" t="str">
        <f>_xlfn.XLOOKUP(TJUL22[[#This Row],[CODIGO]],Tabla5[codigo],Tabla5[SEGÚN JULIO],_xlfn.XLOOKUP(TJUL22[[#This Row],[cargo]],Tabla19[CARGO],Tabla19[CATEGORIA]))</f>
        <v>FIJO</v>
      </c>
      <c r="I1096" s="43">
        <v>22000</v>
      </c>
      <c r="J1096" s="44">
        <v>0</v>
      </c>
      <c r="K1096" s="43">
        <v>668.8</v>
      </c>
      <c r="L1096" s="43">
        <v>631.4</v>
      </c>
      <c r="M1096" s="43">
        <v>375.00000000000023</v>
      </c>
      <c r="N1096" s="43">
        <v>20324.8</v>
      </c>
      <c r="O1096" s="65" t="str">
        <f>LEFT(_xlfn.XLOOKUP(TJUL22[[#This Row],[CODIGO]],Tabla5[codigo],Tabla5[Genero]),1)</f>
        <v>F</v>
      </c>
      <c r="P1096" s="15" t="str">
        <f>_xlfn.XLOOKUP(TJUL22[[#This Row],[nomdepto]],tdepto[DEPTO],tdepto[CODLUG])</f>
        <v>01.83.03.04</v>
      </c>
    </row>
    <row r="1097" spans="1:16" hidden="1">
      <c r="A1097" s="65" t="s">
        <v>3417</v>
      </c>
      <c r="B1097" s="65" t="str">
        <f t="shared" si="17"/>
        <v>2.1.1.1.0122300625591</v>
      </c>
      <c r="C1097" s="65" t="s">
        <v>3368</v>
      </c>
      <c r="D1097" s="65" t="s">
        <v>2569</v>
      </c>
      <c r="E1097" s="65" t="s">
        <v>454</v>
      </c>
      <c r="F1097" s="65" t="s">
        <v>455</v>
      </c>
      <c r="G1097" s="65" t="str">
        <f>_xlfn.XLOOKUP(TJUL22[[#This Row],[CODIGO]],Tabla5[codigo],Tabla5[Lugar Funciones])</f>
        <v>DIRECCION GENERAL DE MUSEOS</v>
      </c>
      <c r="H1097" s="65" t="str">
        <f>_xlfn.XLOOKUP(TJUL22[[#This Row],[CODIGO]],Tabla5[codigo],Tabla5[SEGÚN JULIO],_xlfn.XLOOKUP(TJUL22[[#This Row],[cargo]],Tabla19[CARGO],Tabla19[CATEGORIA]))</f>
        <v>FIJO</v>
      </c>
      <c r="I1097" s="43">
        <v>22000</v>
      </c>
      <c r="J1097" s="44">
        <v>0</v>
      </c>
      <c r="K1097" s="43">
        <v>668.8</v>
      </c>
      <c r="L1097" s="43">
        <v>631.4</v>
      </c>
      <c r="M1097" s="43">
        <v>731.00000000000023</v>
      </c>
      <c r="N1097" s="43">
        <v>19968.8</v>
      </c>
      <c r="O1097" s="65" t="str">
        <f>LEFT(_xlfn.XLOOKUP(TJUL22[[#This Row],[CODIGO]],Tabla5[codigo],Tabla5[Genero]),1)</f>
        <v>F</v>
      </c>
      <c r="P1097" s="15" t="str">
        <f>_xlfn.XLOOKUP(TJUL22[[#This Row],[nomdepto]],tdepto[DEPTO],tdepto[CODLUG])</f>
        <v>01.83.03.04</v>
      </c>
    </row>
    <row r="1098" spans="1:16" hidden="1">
      <c r="A1098" s="65" t="s">
        <v>3417</v>
      </c>
      <c r="B1098" s="65" t="str">
        <f t="shared" si="17"/>
        <v>2.1.1.1.0100111452181</v>
      </c>
      <c r="C1098" s="65" t="s">
        <v>3368</v>
      </c>
      <c r="D1098" s="65" t="s">
        <v>2580</v>
      </c>
      <c r="E1098" s="65" t="s">
        <v>463</v>
      </c>
      <c r="F1098" s="65" t="s">
        <v>464</v>
      </c>
      <c r="G1098" s="65" t="str">
        <f>_xlfn.XLOOKUP(TJUL22[[#This Row],[CODIGO]],Tabla5[codigo],Tabla5[Lugar Funciones])</f>
        <v>DIRECCION GENERAL DE MUSEOS</v>
      </c>
      <c r="H1098" s="65" t="str">
        <f>_xlfn.XLOOKUP(TJUL22[[#This Row],[CODIGO]],Tabla5[codigo],Tabla5[SEGÚN JULIO],_xlfn.XLOOKUP(TJUL22[[#This Row],[cargo]],Tabla19[CARGO],Tabla19[CATEGORIA]))</f>
        <v>FIJO</v>
      </c>
      <c r="I1098" s="43">
        <v>22000</v>
      </c>
      <c r="J1098" s="44">
        <v>0</v>
      </c>
      <c r="K1098" s="43">
        <v>668.8</v>
      </c>
      <c r="L1098" s="43">
        <v>631.4</v>
      </c>
      <c r="M1098" s="43">
        <v>1836.11</v>
      </c>
      <c r="N1098" s="43">
        <v>18863.689999999999</v>
      </c>
      <c r="O1098" s="65" t="str">
        <f>LEFT(_xlfn.XLOOKUP(TJUL22[[#This Row],[CODIGO]],Tabla5[codigo],Tabla5[Genero]),1)</f>
        <v>F</v>
      </c>
      <c r="P1098" s="15" t="str">
        <f>_xlfn.XLOOKUP(TJUL22[[#This Row],[nomdepto]],tdepto[DEPTO],tdepto[CODLUG])</f>
        <v>01.83.03.04</v>
      </c>
    </row>
    <row r="1099" spans="1:16" hidden="1">
      <c r="A1099" s="65" t="s">
        <v>3417</v>
      </c>
      <c r="B1099" s="65" t="str">
        <f t="shared" si="17"/>
        <v>2.1.1.1.0140223059656</v>
      </c>
      <c r="C1099" s="65" t="s">
        <v>3368</v>
      </c>
      <c r="D1099" s="65" t="s">
        <v>2586</v>
      </c>
      <c r="E1099" s="65" t="s">
        <v>1178</v>
      </c>
      <c r="F1099" s="65" t="s">
        <v>220</v>
      </c>
      <c r="G1099" s="65" t="str">
        <f>_xlfn.XLOOKUP(TJUL22[[#This Row],[CODIGO]],Tabla5[codigo],Tabla5[Lugar Funciones])</f>
        <v>DIRECCION GENERAL DE MUSEOS</v>
      </c>
      <c r="H1099" s="65" t="str">
        <f>_xlfn.XLOOKUP(TJUL22[[#This Row],[CODIGO]],Tabla5[codigo],Tabla5[SEGÚN JULIO],_xlfn.XLOOKUP(TJUL22[[#This Row],[cargo]],Tabla19[CARGO],Tabla19[CATEGORIA]))</f>
        <v>FIJO</v>
      </c>
      <c r="I1099" s="43">
        <v>22000</v>
      </c>
      <c r="J1099" s="44">
        <v>0</v>
      </c>
      <c r="K1099" s="43">
        <v>668.8</v>
      </c>
      <c r="L1099" s="43">
        <v>631.4</v>
      </c>
      <c r="M1099" s="43">
        <v>1375.1200000000001</v>
      </c>
      <c r="N1099" s="43">
        <v>19324.68</v>
      </c>
      <c r="O1099" s="65" t="str">
        <f>LEFT(_xlfn.XLOOKUP(TJUL22[[#This Row],[CODIGO]],Tabla5[codigo],Tabla5[Genero]),1)</f>
        <v>M</v>
      </c>
      <c r="P1099" s="15" t="str">
        <f>_xlfn.XLOOKUP(TJUL22[[#This Row],[nomdepto]],tdepto[DEPTO],tdepto[CODLUG])</f>
        <v>01.83.03.04</v>
      </c>
    </row>
    <row r="1100" spans="1:16" hidden="1">
      <c r="A1100" s="65" t="s">
        <v>3417</v>
      </c>
      <c r="B1100" s="65" t="str">
        <f t="shared" si="17"/>
        <v>2.1.1.1.0100116344102</v>
      </c>
      <c r="C1100" s="65" t="s">
        <v>3368</v>
      </c>
      <c r="D1100" s="65" t="s">
        <v>2596</v>
      </c>
      <c r="E1100" s="65" t="s">
        <v>479</v>
      </c>
      <c r="F1100" s="65" t="s">
        <v>78</v>
      </c>
      <c r="G1100" s="65" t="str">
        <f>_xlfn.XLOOKUP(TJUL22[[#This Row],[CODIGO]],Tabla5[codigo],Tabla5[Lugar Funciones])</f>
        <v>DIRECCION GENERAL DE MUSEOS</v>
      </c>
      <c r="H1100" s="65" t="str">
        <f>_xlfn.XLOOKUP(TJUL22[[#This Row],[CODIGO]],Tabla5[codigo],Tabla5[SEGÚN JULIO],_xlfn.XLOOKUP(TJUL22[[#This Row],[cargo]],Tabla19[CARGO],Tabla19[CATEGORIA]))</f>
        <v>FIJO</v>
      </c>
      <c r="I1100" s="43">
        <v>22000</v>
      </c>
      <c r="J1100" s="44">
        <v>0</v>
      </c>
      <c r="K1100" s="43">
        <v>668.8</v>
      </c>
      <c r="L1100" s="43">
        <v>631.4</v>
      </c>
      <c r="M1100" s="43">
        <v>3625.24</v>
      </c>
      <c r="N1100" s="43">
        <v>17074.560000000001</v>
      </c>
      <c r="O1100" s="65" t="str">
        <f>LEFT(_xlfn.XLOOKUP(TJUL22[[#This Row],[CODIGO]],Tabla5[codigo],Tabla5[Genero]),1)</f>
        <v>M</v>
      </c>
      <c r="P1100" s="15" t="str">
        <f>_xlfn.XLOOKUP(TJUL22[[#This Row],[nomdepto]],tdepto[DEPTO],tdepto[CODLUG])</f>
        <v>01.83.03.04</v>
      </c>
    </row>
    <row r="1101" spans="1:16" hidden="1">
      <c r="A1101" s="65" t="s">
        <v>3417</v>
      </c>
      <c r="B1101" s="65" t="str">
        <f t="shared" si="17"/>
        <v>2.1.1.1.0100108887589</v>
      </c>
      <c r="C1101" s="65" t="s">
        <v>3368</v>
      </c>
      <c r="D1101" s="65" t="s">
        <v>1503</v>
      </c>
      <c r="E1101" s="65" t="s">
        <v>211</v>
      </c>
      <c r="F1101" s="65" t="s">
        <v>8</v>
      </c>
      <c r="G1101" s="65" t="str">
        <f>_xlfn.XLOOKUP(TJUL22[[#This Row],[CODIGO]],Tabla5[codigo],Tabla5[Lugar Funciones])</f>
        <v>DIRECCION GENERAL DE MUSEOS</v>
      </c>
      <c r="H1101" s="65" t="str">
        <f>_xlfn.XLOOKUP(TJUL22[[#This Row],[CODIGO]],Tabla5[codigo],Tabla5[SEGÚN JULIO],_xlfn.XLOOKUP(TJUL22[[#This Row],[cargo]],Tabla19[CARGO],Tabla19[CATEGORIA]))</f>
        <v>CARRERA ADMINISTRATIVA</v>
      </c>
      <c r="I1101" s="43">
        <v>22000</v>
      </c>
      <c r="J1101" s="44">
        <v>0</v>
      </c>
      <c r="K1101" s="43">
        <v>668.8</v>
      </c>
      <c r="L1101" s="43">
        <v>631.4</v>
      </c>
      <c r="M1101" s="43">
        <v>15901.91</v>
      </c>
      <c r="N1101" s="43">
        <v>4797.8900000000003</v>
      </c>
      <c r="O1101" s="65" t="str">
        <f>LEFT(_xlfn.XLOOKUP(TJUL22[[#This Row],[CODIGO]],Tabla5[codigo],Tabla5[Genero]),1)</f>
        <v>F</v>
      </c>
      <c r="P1101" s="15" t="str">
        <f>_xlfn.XLOOKUP(TJUL22[[#This Row],[nomdepto]],tdepto[DEPTO],tdepto[CODLUG])</f>
        <v>01.83.03.04</v>
      </c>
    </row>
    <row r="1102" spans="1:16" hidden="1">
      <c r="A1102" s="65" t="s">
        <v>3417</v>
      </c>
      <c r="B1102" s="65" t="str">
        <f t="shared" si="17"/>
        <v>2.1.1.1.0111300039101</v>
      </c>
      <c r="C1102" s="65" t="s">
        <v>3368</v>
      </c>
      <c r="D1102" s="65" t="s">
        <v>2632</v>
      </c>
      <c r="E1102" s="65" t="s">
        <v>507</v>
      </c>
      <c r="F1102" s="65" t="s">
        <v>413</v>
      </c>
      <c r="G1102" s="65" t="str">
        <f>_xlfn.XLOOKUP(TJUL22[[#This Row],[CODIGO]],Tabla5[codigo],Tabla5[Lugar Funciones])</f>
        <v>DIRECCION GENERAL DE MUSEOS</v>
      </c>
      <c r="H1102" s="65" t="str">
        <f>_xlfn.XLOOKUP(TJUL22[[#This Row],[CODIGO]],Tabla5[codigo],Tabla5[SEGÚN JULIO],_xlfn.XLOOKUP(TJUL22[[#This Row],[cargo]],Tabla19[CARGO],Tabla19[CATEGORIA]))</f>
        <v>FIJO</v>
      </c>
      <c r="I1102" s="43">
        <v>22000</v>
      </c>
      <c r="J1102" s="46">
        <v>0</v>
      </c>
      <c r="K1102" s="43">
        <v>668.8</v>
      </c>
      <c r="L1102" s="43">
        <v>631.4</v>
      </c>
      <c r="M1102" s="43">
        <v>9460.380000000001</v>
      </c>
      <c r="N1102" s="43">
        <v>11239.42</v>
      </c>
      <c r="O1102" s="65" t="str">
        <f>LEFT(_xlfn.XLOOKUP(TJUL22[[#This Row],[CODIGO]],Tabla5[codigo],Tabla5[Genero]),1)</f>
        <v>M</v>
      </c>
      <c r="P1102" s="15" t="str">
        <f>_xlfn.XLOOKUP(TJUL22[[#This Row],[nomdepto]],tdepto[DEPTO],tdepto[CODLUG])</f>
        <v>01.83.03.04</v>
      </c>
    </row>
    <row r="1103" spans="1:16" hidden="1">
      <c r="A1103" s="65" t="s">
        <v>3417</v>
      </c>
      <c r="B1103" s="65" t="str">
        <f t="shared" si="17"/>
        <v>2.1.1.1.0100110700614</v>
      </c>
      <c r="C1103" s="65" t="s">
        <v>3368</v>
      </c>
      <c r="D1103" s="65" t="s">
        <v>2655</v>
      </c>
      <c r="E1103" s="65" t="s">
        <v>1084</v>
      </c>
      <c r="F1103" s="65" t="s">
        <v>2045</v>
      </c>
      <c r="G1103" s="65" t="str">
        <f>_xlfn.XLOOKUP(TJUL22[[#This Row],[CODIGO]],Tabla5[codigo],Tabla5[Lugar Funciones])</f>
        <v>DIRECCION GENERAL DE MUSEOS</v>
      </c>
      <c r="H1103" s="65" t="str">
        <f>_xlfn.XLOOKUP(TJUL22[[#This Row],[CODIGO]],Tabla5[codigo],Tabla5[SEGÚN JULIO],_xlfn.XLOOKUP(TJUL22[[#This Row],[cargo]],Tabla19[CARGO],Tabla19[CATEGORIA]))</f>
        <v>FIJO</v>
      </c>
      <c r="I1103" s="43">
        <v>22000</v>
      </c>
      <c r="J1103" s="44">
        <v>0</v>
      </c>
      <c r="K1103" s="43">
        <v>668.8</v>
      </c>
      <c r="L1103" s="43">
        <v>631.4</v>
      </c>
      <c r="M1103" s="43">
        <v>25.000000000000114</v>
      </c>
      <c r="N1103" s="43">
        <v>20674.8</v>
      </c>
      <c r="O1103" s="65" t="str">
        <f>LEFT(_xlfn.XLOOKUP(TJUL22[[#This Row],[CODIGO]],Tabla5[codigo],Tabla5[Genero]),1)</f>
        <v>F</v>
      </c>
      <c r="P1103" s="15" t="str">
        <f>_xlfn.XLOOKUP(TJUL22[[#This Row],[nomdepto]],tdepto[DEPTO],tdepto[CODLUG])</f>
        <v>01.83.03.04</v>
      </c>
    </row>
    <row r="1104" spans="1:16" hidden="1">
      <c r="A1104" s="65" t="s">
        <v>3417</v>
      </c>
      <c r="B1104" s="65" t="str">
        <f t="shared" si="17"/>
        <v>2.1.1.1.0100113273163</v>
      </c>
      <c r="C1104" s="65" t="s">
        <v>3368</v>
      </c>
      <c r="D1104" s="65" t="s">
        <v>1530</v>
      </c>
      <c r="E1104" s="65" t="s">
        <v>540</v>
      </c>
      <c r="F1104" s="65" t="s">
        <v>541</v>
      </c>
      <c r="G1104" s="65" t="str">
        <f>_xlfn.XLOOKUP(TJUL22[[#This Row],[CODIGO]],Tabla5[codigo],Tabla5[Lugar Funciones])</f>
        <v>DIRECCION GENERAL DE MUSEOS</v>
      </c>
      <c r="H1104" s="65" t="str">
        <f>_xlfn.XLOOKUP(TJUL22[[#This Row],[CODIGO]],Tabla5[codigo],Tabla5[SEGÚN JULIO],_xlfn.XLOOKUP(TJUL22[[#This Row],[cargo]],Tabla19[CARGO],Tabla19[CATEGORIA]))</f>
        <v>CARRERA ADMINISTRATIVA</v>
      </c>
      <c r="I1104" s="43">
        <v>22000</v>
      </c>
      <c r="J1104" s="46">
        <v>0</v>
      </c>
      <c r="K1104" s="43">
        <v>668.8</v>
      </c>
      <c r="L1104" s="43">
        <v>631.4</v>
      </c>
      <c r="M1104" s="43">
        <v>4402.1500000000005</v>
      </c>
      <c r="N1104" s="43">
        <v>16297.65</v>
      </c>
      <c r="O1104" s="65" t="str">
        <f>LEFT(_xlfn.XLOOKUP(TJUL22[[#This Row],[CODIGO]],Tabla5[codigo],Tabla5[Genero]),1)</f>
        <v>F</v>
      </c>
      <c r="P1104" s="15" t="str">
        <f>_xlfn.XLOOKUP(TJUL22[[#This Row],[nomdepto]],tdepto[DEPTO],tdepto[CODLUG])</f>
        <v>01.83.03.04</v>
      </c>
    </row>
    <row r="1105" spans="1:16" hidden="1">
      <c r="A1105" s="65" t="s">
        <v>3417</v>
      </c>
      <c r="B1105" s="65" t="str">
        <f t="shared" si="17"/>
        <v>2.1.1.1.0100103025771</v>
      </c>
      <c r="C1105" s="65" t="s">
        <v>3368</v>
      </c>
      <c r="D1105" s="65" t="s">
        <v>1532</v>
      </c>
      <c r="E1105" s="65" t="s">
        <v>543</v>
      </c>
      <c r="F1105" s="65" t="s">
        <v>15</v>
      </c>
      <c r="G1105" s="65" t="str">
        <f>_xlfn.XLOOKUP(TJUL22[[#This Row],[CODIGO]],Tabla5[codigo],Tabla5[Lugar Funciones])</f>
        <v>DIRECCION GENERAL DE MUSEOS</v>
      </c>
      <c r="H1105" s="65" t="str">
        <f>_xlfn.XLOOKUP(TJUL22[[#This Row],[CODIGO]],Tabla5[codigo],Tabla5[SEGÚN JULIO],_xlfn.XLOOKUP(TJUL22[[#This Row],[cargo]],Tabla19[CARGO],Tabla19[CATEGORIA]))</f>
        <v>CARRERA ADMINISTRATIVA</v>
      </c>
      <c r="I1105" s="43">
        <v>22000</v>
      </c>
      <c r="J1105" s="46">
        <v>0</v>
      </c>
      <c r="K1105" s="43">
        <v>668.8</v>
      </c>
      <c r="L1105" s="43">
        <v>631.4</v>
      </c>
      <c r="M1105" s="43">
        <v>13799.53</v>
      </c>
      <c r="N1105" s="43">
        <v>6900.27</v>
      </c>
      <c r="O1105" s="65" t="str">
        <f>LEFT(_xlfn.XLOOKUP(TJUL22[[#This Row],[CODIGO]],Tabla5[codigo],Tabla5[Genero]),1)</f>
        <v>M</v>
      </c>
      <c r="P1105" s="15" t="str">
        <f>_xlfn.XLOOKUP(TJUL22[[#This Row],[nomdepto]],tdepto[DEPTO],tdepto[CODLUG])</f>
        <v>01.83.03.04</v>
      </c>
    </row>
    <row r="1106" spans="1:16" hidden="1">
      <c r="A1106" s="65" t="s">
        <v>3417</v>
      </c>
      <c r="B1106" s="65" t="str">
        <f t="shared" si="17"/>
        <v>2.1.1.1.0100111289872</v>
      </c>
      <c r="C1106" s="65" t="s">
        <v>3368</v>
      </c>
      <c r="D1106" s="65" t="s">
        <v>1538</v>
      </c>
      <c r="E1106" s="65" t="s">
        <v>551</v>
      </c>
      <c r="F1106" s="65" t="s">
        <v>56</v>
      </c>
      <c r="G1106" s="65" t="str">
        <f>_xlfn.XLOOKUP(TJUL22[[#This Row],[CODIGO]],Tabla5[codigo],Tabla5[Lugar Funciones])</f>
        <v>DIRECCION GENERAL DE MUSEOS</v>
      </c>
      <c r="H1106" s="65" t="str">
        <f>_xlfn.XLOOKUP(TJUL22[[#This Row],[CODIGO]],Tabla5[codigo],Tabla5[SEGÚN JULIO],_xlfn.XLOOKUP(TJUL22[[#This Row],[cargo]],Tabla19[CARGO],Tabla19[CATEGORIA]))</f>
        <v>CARRERA ADMINISTRATIVA</v>
      </c>
      <c r="I1106" s="43">
        <v>22000</v>
      </c>
      <c r="J1106" s="46">
        <v>0</v>
      </c>
      <c r="K1106" s="43">
        <v>668.8</v>
      </c>
      <c r="L1106" s="43">
        <v>631.4</v>
      </c>
      <c r="M1106" s="43">
        <v>16979.73</v>
      </c>
      <c r="N1106" s="43">
        <v>3720.07</v>
      </c>
      <c r="O1106" s="65" t="str">
        <f>LEFT(_xlfn.XLOOKUP(TJUL22[[#This Row],[CODIGO]],Tabla5[codigo],Tabla5[Genero]),1)</f>
        <v>F</v>
      </c>
      <c r="P1106" s="15" t="str">
        <f>_xlfn.XLOOKUP(TJUL22[[#This Row],[nomdepto]],tdepto[DEPTO],tdepto[CODLUG])</f>
        <v>01.83.03.04</v>
      </c>
    </row>
    <row r="1107" spans="1:16" hidden="1">
      <c r="A1107" s="65" t="s">
        <v>3417</v>
      </c>
      <c r="B1107" s="65" t="str">
        <f t="shared" si="17"/>
        <v>2.1.1.1.0100100347400</v>
      </c>
      <c r="C1107" s="65" t="s">
        <v>3368</v>
      </c>
      <c r="D1107" s="65" t="s">
        <v>1545</v>
      </c>
      <c r="E1107" s="65" t="s">
        <v>556</v>
      </c>
      <c r="F1107" s="65" t="s">
        <v>557</v>
      </c>
      <c r="G1107" s="65" t="str">
        <f>_xlfn.XLOOKUP(TJUL22[[#This Row],[CODIGO]],Tabla5[codigo],Tabla5[Lugar Funciones])</f>
        <v>DIRECCION GENERAL DE MUSEOS</v>
      </c>
      <c r="H1107" s="65" t="str">
        <f>_xlfn.XLOOKUP(TJUL22[[#This Row],[CODIGO]],Tabla5[codigo],Tabla5[SEGÚN JULIO],_xlfn.XLOOKUP(TJUL22[[#This Row],[cargo]],Tabla19[CARGO],Tabla19[CATEGORIA]))</f>
        <v>CARRERA ADMINISTRATIVA</v>
      </c>
      <c r="I1107" s="43">
        <v>22000</v>
      </c>
      <c r="J1107" s="44">
        <v>0</v>
      </c>
      <c r="K1107" s="43">
        <v>668.8</v>
      </c>
      <c r="L1107" s="43">
        <v>631.4</v>
      </c>
      <c r="M1107" s="43">
        <v>75.000000000000114</v>
      </c>
      <c r="N1107" s="43">
        <v>20624.8</v>
      </c>
      <c r="O1107" s="65" t="str">
        <f>LEFT(_xlfn.XLOOKUP(TJUL22[[#This Row],[CODIGO]],Tabla5[codigo],Tabla5[Genero]),1)</f>
        <v>F</v>
      </c>
      <c r="P1107" s="15" t="str">
        <f>_xlfn.XLOOKUP(TJUL22[[#This Row],[nomdepto]],tdepto[DEPTO],tdepto[CODLUG])</f>
        <v>01.83.03.04</v>
      </c>
    </row>
    <row r="1108" spans="1:16" hidden="1">
      <c r="A1108" s="65" t="s">
        <v>3417</v>
      </c>
      <c r="B1108" s="65" t="str">
        <f t="shared" si="17"/>
        <v>2.1.1.1.0100800168817</v>
      </c>
      <c r="C1108" s="65" t="s">
        <v>3368</v>
      </c>
      <c r="D1108" s="65" t="s">
        <v>2718</v>
      </c>
      <c r="E1108" s="65" t="s">
        <v>1211</v>
      </c>
      <c r="F1108" s="65" t="s">
        <v>220</v>
      </c>
      <c r="G1108" s="65" t="str">
        <f>_xlfn.XLOOKUP(TJUL22[[#This Row],[CODIGO]],Tabla5[codigo],Tabla5[Lugar Funciones])</f>
        <v>DIRECCION GENERAL DE MUSEOS</v>
      </c>
      <c r="H1108" s="65" t="str">
        <f>_xlfn.XLOOKUP(TJUL22[[#This Row],[CODIGO]],Tabla5[codigo],Tabla5[SEGÚN JULIO],_xlfn.XLOOKUP(TJUL22[[#This Row],[cargo]],Tabla19[CARGO],Tabla19[CATEGORIA]))</f>
        <v>FIJO</v>
      </c>
      <c r="I1108" s="43">
        <v>22000</v>
      </c>
      <c r="J1108" s="44">
        <v>0</v>
      </c>
      <c r="K1108" s="43">
        <v>668.8</v>
      </c>
      <c r="L1108" s="43">
        <v>631.4</v>
      </c>
      <c r="M1108" s="43">
        <v>125.00000000000011</v>
      </c>
      <c r="N1108" s="43">
        <v>20574.8</v>
      </c>
      <c r="O1108" s="65" t="str">
        <f>LEFT(_xlfn.XLOOKUP(TJUL22[[#This Row],[CODIGO]],Tabla5[codigo],Tabla5[Genero]),1)</f>
        <v>M</v>
      </c>
      <c r="P1108" s="15" t="str">
        <f>_xlfn.XLOOKUP(TJUL22[[#This Row],[nomdepto]],tdepto[DEPTO],tdepto[CODLUG])</f>
        <v>01.83.03.04</v>
      </c>
    </row>
    <row r="1109" spans="1:16" hidden="1">
      <c r="A1109" s="65" t="s">
        <v>3417</v>
      </c>
      <c r="B1109" s="65" t="str">
        <f t="shared" si="17"/>
        <v>2.1.1.1.0140224218764</v>
      </c>
      <c r="C1109" s="65" t="s">
        <v>3368</v>
      </c>
      <c r="D1109" s="65" t="s">
        <v>2728</v>
      </c>
      <c r="E1109" s="65" t="s">
        <v>605</v>
      </c>
      <c r="F1109" s="65" t="s">
        <v>413</v>
      </c>
      <c r="G1109" s="65" t="str">
        <f>_xlfn.XLOOKUP(TJUL22[[#This Row],[CODIGO]],Tabla5[codigo],Tabla5[Lugar Funciones])</f>
        <v>DIRECCION GENERAL DE MUSEOS</v>
      </c>
      <c r="H1109" s="65" t="str">
        <f>_xlfn.XLOOKUP(TJUL22[[#This Row],[CODIGO]],Tabla5[codigo],Tabla5[SEGÚN JULIO],_xlfn.XLOOKUP(TJUL22[[#This Row],[cargo]],Tabla19[CARGO],Tabla19[CATEGORIA]))</f>
        <v>FIJO</v>
      </c>
      <c r="I1109" s="43">
        <v>22000</v>
      </c>
      <c r="J1109" s="44">
        <v>0</v>
      </c>
      <c r="K1109" s="43">
        <v>668.8</v>
      </c>
      <c r="L1109" s="43">
        <v>631.4</v>
      </c>
      <c r="M1109" s="43">
        <v>25.000000000000114</v>
      </c>
      <c r="N1109" s="43">
        <v>20674.8</v>
      </c>
      <c r="O1109" s="65" t="str">
        <f>LEFT(_xlfn.XLOOKUP(TJUL22[[#This Row],[CODIGO]],Tabla5[codigo],Tabla5[Genero]),1)</f>
        <v>F</v>
      </c>
      <c r="P1109" s="15" t="str">
        <f>_xlfn.XLOOKUP(TJUL22[[#This Row],[nomdepto]],tdepto[DEPTO],tdepto[CODLUG])</f>
        <v>01.83.03.04</v>
      </c>
    </row>
    <row r="1110" spans="1:16" hidden="1">
      <c r="A1110" s="65" t="s">
        <v>3417</v>
      </c>
      <c r="B1110" s="65" t="str">
        <f t="shared" si="17"/>
        <v>2.1.1.1.0100119088565</v>
      </c>
      <c r="C1110" s="65" t="s">
        <v>3368</v>
      </c>
      <c r="D1110" s="65" t="s">
        <v>2738</v>
      </c>
      <c r="E1110" s="65" t="s">
        <v>3443</v>
      </c>
      <c r="F1110" s="65" t="s">
        <v>220</v>
      </c>
      <c r="G1110" s="65" t="str">
        <f>_xlfn.XLOOKUP(TJUL22[[#This Row],[CODIGO]],Tabla5[codigo],Tabla5[Lugar Funciones])</f>
        <v>DIRECCION GENERAL DE MUSEOS</v>
      </c>
      <c r="H1110" s="65" t="str">
        <f>_xlfn.XLOOKUP(TJUL22[[#This Row],[CODIGO]],Tabla5[codigo],Tabla5[SEGÚN JULIO],_xlfn.XLOOKUP(TJUL22[[#This Row],[cargo]],Tabla19[CARGO],Tabla19[CATEGORIA]))</f>
        <v>FIJO</v>
      </c>
      <c r="I1110" s="43">
        <v>22000</v>
      </c>
      <c r="J1110" s="44">
        <v>0</v>
      </c>
      <c r="K1110" s="43">
        <v>668.8</v>
      </c>
      <c r="L1110" s="43">
        <v>631.4</v>
      </c>
      <c r="M1110" s="43">
        <v>25.000000000000114</v>
      </c>
      <c r="N1110" s="43">
        <v>20674.8</v>
      </c>
      <c r="O1110" s="65" t="str">
        <f>LEFT(_xlfn.XLOOKUP(TJUL22[[#This Row],[CODIGO]],Tabla5[codigo],Tabla5[Genero]),1)</f>
        <v>M</v>
      </c>
      <c r="P1110" s="15" t="str">
        <f>_xlfn.XLOOKUP(TJUL22[[#This Row],[nomdepto]],tdepto[DEPTO],tdepto[CODLUG])</f>
        <v>01.83.03.04</v>
      </c>
    </row>
    <row r="1111" spans="1:16" hidden="1">
      <c r="A1111" s="65" t="s">
        <v>3417</v>
      </c>
      <c r="B1111" s="65" t="str">
        <f t="shared" si="17"/>
        <v>2.1.1.1.0140226007512</v>
      </c>
      <c r="C1111" s="65" t="s">
        <v>3368</v>
      </c>
      <c r="D1111" s="65" t="s">
        <v>2741</v>
      </c>
      <c r="E1111" s="65" t="s">
        <v>3444</v>
      </c>
      <c r="F1111" s="65" t="s">
        <v>380</v>
      </c>
      <c r="G1111" s="65" t="str">
        <f>_xlfn.XLOOKUP(TJUL22[[#This Row],[CODIGO]],Tabla5[codigo],Tabla5[Lugar Funciones])</f>
        <v>DIRECCION GENERAL DE MUSEOS</v>
      </c>
      <c r="H1111" s="65" t="str">
        <f>_xlfn.XLOOKUP(TJUL22[[#This Row],[CODIGO]],Tabla5[codigo],Tabla5[SEGÚN JULIO],_xlfn.XLOOKUP(TJUL22[[#This Row],[cargo]],Tabla19[CARGO],Tabla19[CATEGORIA]))</f>
        <v>ESTATUTO SIMPLIFICADO</v>
      </c>
      <c r="I1111" s="43">
        <v>22000</v>
      </c>
      <c r="J1111" s="44">
        <v>0</v>
      </c>
      <c r="K1111" s="43">
        <v>668.8</v>
      </c>
      <c r="L1111" s="43">
        <v>631.4</v>
      </c>
      <c r="M1111" s="43">
        <v>2725.24</v>
      </c>
      <c r="N1111" s="43">
        <v>17974.560000000001</v>
      </c>
      <c r="O1111" s="65" t="str">
        <f>LEFT(_xlfn.XLOOKUP(TJUL22[[#This Row],[CODIGO]],Tabla5[codigo],Tabla5[Genero]),1)</f>
        <v>F</v>
      </c>
      <c r="P1111" s="15" t="str">
        <f>_xlfn.XLOOKUP(TJUL22[[#This Row],[nomdepto]],tdepto[DEPTO],tdepto[CODLUG])</f>
        <v>01.83.03.04</v>
      </c>
    </row>
    <row r="1112" spans="1:16" hidden="1">
      <c r="A1112" s="65" t="s">
        <v>3417</v>
      </c>
      <c r="B1112" s="65" t="str">
        <f t="shared" si="17"/>
        <v>2.1.1.1.0100115868242</v>
      </c>
      <c r="C1112" s="65" t="s">
        <v>3368</v>
      </c>
      <c r="D1112" s="65" t="s">
        <v>2745</v>
      </c>
      <c r="E1112" s="65" t="s">
        <v>614</v>
      </c>
      <c r="F1112" s="65" t="s">
        <v>220</v>
      </c>
      <c r="G1112" s="65" t="str">
        <f>_xlfn.XLOOKUP(TJUL22[[#This Row],[CODIGO]],Tabla5[codigo],Tabla5[Lugar Funciones])</f>
        <v>DIRECCION GENERAL DE MUSEOS</v>
      </c>
      <c r="H1112" s="65" t="str">
        <f>_xlfn.XLOOKUP(TJUL22[[#This Row],[CODIGO]],Tabla5[codigo],Tabla5[SEGÚN JULIO],_xlfn.XLOOKUP(TJUL22[[#This Row],[cargo]],Tabla19[CARGO],Tabla19[CATEGORIA]))</f>
        <v>FIJO</v>
      </c>
      <c r="I1112" s="43">
        <v>22000</v>
      </c>
      <c r="J1112" s="44">
        <v>0</v>
      </c>
      <c r="K1112" s="43">
        <v>668.8</v>
      </c>
      <c r="L1112" s="43">
        <v>631.4</v>
      </c>
      <c r="M1112" s="43">
        <v>1070.9999999999998</v>
      </c>
      <c r="N1112" s="43">
        <v>19628.8</v>
      </c>
      <c r="O1112" s="65" t="str">
        <f>LEFT(_xlfn.XLOOKUP(TJUL22[[#This Row],[CODIGO]],Tabla5[codigo],Tabla5[Genero]),1)</f>
        <v>F</v>
      </c>
      <c r="P1112" s="15" t="str">
        <f>_xlfn.XLOOKUP(TJUL22[[#This Row],[nomdepto]],tdepto[DEPTO],tdepto[CODLUG])</f>
        <v>01.83.03.04</v>
      </c>
    </row>
    <row r="1113" spans="1:16" hidden="1">
      <c r="A1113" s="65" t="s">
        <v>3417</v>
      </c>
      <c r="B1113" s="65" t="str">
        <f t="shared" si="17"/>
        <v>2.1.1.1.0100114659535</v>
      </c>
      <c r="C1113" s="65" t="s">
        <v>3368</v>
      </c>
      <c r="D1113" s="65" t="s">
        <v>2664</v>
      </c>
      <c r="E1113" s="65" t="s">
        <v>548</v>
      </c>
      <c r="F1113" s="65" t="s">
        <v>136</v>
      </c>
      <c r="G1113" s="65" t="str">
        <f>_xlfn.XLOOKUP(TJUL22[[#This Row],[CODIGO]],Tabla5[codigo],Tabla5[Lugar Funciones])</f>
        <v>DIRECCION GENERAL DE MUSEOS</v>
      </c>
      <c r="H1113" s="65" t="str">
        <f>_xlfn.XLOOKUP(TJUL22[[#This Row],[CODIGO]],Tabla5[codigo],Tabla5[SEGÚN JULIO],_xlfn.XLOOKUP(TJUL22[[#This Row],[cargo]],Tabla19[CARGO],Tabla19[CATEGORIA]))</f>
        <v>FIJO</v>
      </c>
      <c r="I1113" s="43">
        <v>21764.959999999999</v>
      </c>
      <c r="J1113" s="44">
        <v>0</v>
      </c>
      <c r="K1113" s="43">
        <v>661.65</v>
      </c>
      <c r="L1113" s="43">
        <v>624.65</v>
      </c>
      <c r="M1113" s="43">
        <v>125</v>
      </c>
      <c r="N1113" s="43">
        <v>20353.66</v>
      </c>
      <c r="O1113" s="65" t="str">
        <f>LEFT(_xlfn.XLOOKUP(TJUL22[[#This Row],[CODIGO]],Tabla5[codigo],Tabla5[Genero]),1)</f>
        <v>F</v>
      </c>
      <c r="P1113" s="15" t="str">
        <f>_xlfn.XLOOKUP(TJUL22[[#This Row],[nomdepto]],tdepto[DEPTO],tdepto[CODLUG])</f>
        <v>01.83.03.04</v>
      </c>
    </row>
    <row r="1114" spans="1:16" hidden="1">
      <c r="A1114" s="65" t="s">
        <v>3417</v>
      </c>
      <c r="B1114" s="65" t="str">
        <f t="shared" si="17"/>
        <v>2.1.1.1.0103103897793</v>
      </c>
      <c r="C1114" s="65" t="s">
        <v>3368</v>
      </c>
      <c r="D1114" s="65" t="s">
        <v>2571</v>
      </c>
      <c r="E1114" s="65" t="s">
        <v>456</v>
      </c>
      <c r="F1114" s="65" t="s">
        <v>457</v>
      </c>
      <c r="G1114" s="65" t="str">
        <f>_xlfn.XLOOKUP(TJUL22[[#This Row],[CODIGO]],Tabla5[codigo],Tabla5[Lugar Funciones])</f>
        <v>DIRECCION GENERAL DE MUSEOS</v>
      </c>
      <c r="H1114" s="65" t="str">
        <f>_xlfn.XLOOKUP(TJUL22[[#This Row],[CODIGO]],Tabla5[codigo],Tabla5[SEGÚN JULIO],_xlfn.XLOOKUP(TJUL22[[#This Row],[cargo]],Tabla19[CARGO],Tabla19[CATEGORIA]))</f>
        <v>FIJO</v>
      </c>
      <c r="I1114" s="43">
        <v>21735</v>
      </c>
      <c r="J1114" s="44">
        <v>0</v>
      </c>
      <c r="K1114" s="43">
        <v>660.74</v>
      </c>
      <c r="L1114" s="43">
        <v>623.79</v>
      </c>
      <c r="M1114" s="43">
        <v>1375.1200000000001</v>
      </c>
      <c r="N1114" s="43">
        <v>19075.349999999999</v>
      </c>
      <c r="O1114" s="65" t="str">
        <f>LEFT(_xlfn.XLOOKUP(TJUL22[[#This Row],[CODIGO]],Tabla5[codigo],Tabla5[Genero]),1)</f>
        <v>M</v>
      </c>
      <c r="P1114" s="15" t="str">
        <f>_xlfn.XLOOKUP(TJUL22[[#This Row],[nomdepto]],tdepto[DEPTO],tdepto[CODLUG])</f>
        <v>01.83.03.04</v>
      </c>
    </row>
    <row r="1115" spans="1:16" hidden="1">
      <c r="A1115" s="65" t="s">
        <v>3417</v>
      </c>
      <c r="B1115" s="65" t="str">
        <f t="shared" si="17"/>
        <v>2.1.1.1.0100109016162</v>
      </c>
      <c r="C1115" s="65" t="s">
        <v>3368</v>
      </c>
      <c r="D1115" s="65" t="s">
        <v>2601</v>
      </c>
      <c r="E1115" s="65" t="s">
        <v>481</v>
      </c>
      <c r="F1115" s="65" t="s">
        <v>364</v>
      </c>
      <c r="G1115" s="65" t="str">
        <f>_xlfn.XLOOKUP(TJUL22[[#This Row],[CODIGO]],Tabla5[codigo],Tabla5[Lugar Funciones])</f>
        <v>DIRECCION GENERAL DE MUSEOS</v>
      </c>
      <c r="H1115" s="65" t="str">
        <f>_xlfn.XLOOKUP(TJUL22[[#This Row],[CODIGO]],Tabla5[codigo],Tabla5[SEGÚN JULIO],_xlfn.XLOOKUP(TJUL22[[#This Row],[cargo]],Tabla19[CARGO],Tabla19[CATEGORIA]))</f>
        <v>FIJO</v>
      </c>
      <c r="I1115" s="43">
        <v>21735</v>
      </c>
      <c r="J1115" s="44">
        <v>0</v>
      </c>
      <c r="K1115" s="43">
        <v>660.74</v>
      </c>
      <c r="L1115" s="43">
        <v>623.79</v>
      </c>
      <c r="M1115" s="43">
        <v>3833.8200000000006</v>
      </c>
      <c r="N1115" s="43">
        <v>16616.650000000001</v>
      </c>
      <c r="O1115" s="65" t="str">
        <f>LEFT(_xlfn.XLOOKUP(TJUL22[[#This Row],[CODIGO]],Tabla5[codigo],Tabla5[Genero]),1)</f>
        <v>M</v>
      </c>
      <c r="P1115" s="15" t="str">
        <f>_xlfn.XLOOKUP(TJUL22[[#This Row],[nomdepto]],tdepto[DEPTO],tdepto[CODLUG])</f>
        <v>01.83.03.04</v>
      </c>
    </row>
    <row r="1116" spans="1:16" hidden="1">
      <c r="A1116" s="65" t="s">
        <v>3417</v>
      </c>
      <c r="B1116" s="65" t="str">
        <f t="shared" si="17"/>
        <v>2.1.1.1.0102300016595</v>
      </c>
      <c r="C1116" s="65" t="s">
        <v>3368</v>
      </c>
      <c r="D1116" s="65" t="s">
        <v>2643</v>
      </c>
      <c r="E1116" s="65" t="s">
        <v>518</v>
      </c>
      <c r="F1116" s="65" t="s">
        <v>457</v>
      </c>
      <c r="G1116" s="65" t="str">
        <f>_xlfn.XLOOKUP(TJUL22[[#This Row],[CODIGO]],Tabla5[codigo],Tabla5[Lugar Funciones])</f>
        <v>DIRECCION GENERAL DE MUSEOS</v>
      </c>
      <c r="H1116" s="65" t="str">
        <f>_xlfn.XLOOKUP(TJUL22[[#This Row],[CODIGO]],Tabla5[codigo],Tabla5[SEGÚN JULIO],_xlfn.XLOOKUP(TJUL22[[#This Row],[cargo]],Tabla19[CARGO],Tabla19[CATEGORIA]))</f>
        <v>FIJO</v>
      </c>
      <c r="I1116" s="43">
        <v>21735</v>
      </c>
      <c r="J1116" s="46">
        <v>0</v>
      </c>
      <c r="K1116" s="43">
        <v>660.74</v>
      </c>
      <c r="L1116" s="43">
        <v>623.79</v>
      </c>
      <c r="M1116" s="43">
        <v>1375.1200000000001</v>
      </c>
      <c r="N1116" s="43">
        <v>19075.349999999999</v>
      </c>
      <c r="O1116" s="65" t="str">
        <f>LEFT(_xlfn.XLOOKUP(TJUL22[[#This Row],[CODIGO]],Tabla5[codigo],Tabla5[Genero]),1)</f>
        <v>M</v>
      </c>
      <c r="P1116" s="15" t="str">
        <f>_xlfn.XLOOKUP(TJUL22[[#This Row],[nomdepto]],tdepto[DEPTO],tdepto[CODLUG])</f>
        <v>01.83.03.04</v>
      </c>
    </row>
    <row r="1117" spans="1:16" hidden="1">
      <c r="A1117" s="65" t="s">
        <v>3417</v>
      </c>
      <c r="B1117" s="65" t="str">
        <f t="shared" si="17"/>
        <v>2.1.1.1.0100109072405</v>
      </c>
      <c r="C1117" s="65" t="s">
        <v>3368</v>
      </c>
      <c r="D1117" s="65" t="s">
        <v>2625</v>
      </c>
      <c r="E1117" s="65" t="s">
        <v>499</v>
      </c>
      <c r="F1117" s="65" t="s">
        <v>1311</v>
      </c>
      <c r="G1117" s="65" t="str">
        <f>_xlfn.XLOOKUP(TJUL22[[#This Row],[CODIGO]],Tabla5[codigo],Tabla5[Lugar Funciones])</f>
        <v>DIRECCION GENERAL DE MUSEOS</v>
      </c>
      <c r="H1117" s="65" t="str">
        <f>_xlfn.XLOOKUP(TJUL22[[#This Row],[CODIGO]],Tabla5[codigo],Tabla5[SEGÚN JULIO],_xlfn.XLOOKUP(TJUL22[[#This Row],[cargo]],Tabla19[CARGO],Tabla19[CATEGORIA]))</f>
        <v>CARRERA ADMINISTRATIVA</v>
      </c>
      <c r="I1117" s="43">
        <v>21670</v>
      </c>
      <c r="J1117" s="44">
        <v>0</v>
      </c>
      <c r="K1117" s="43">
        <v>658.77</v>
      </c>
      <c r="L1117" s="43">
        <v>621.92999999999995</v>
      </c>
      <c r="M1117" s="43">
        <v>1875.1200000000003</v>
      </c>
      <c r="N1117" s="43">
        <v>18514.18</v>
      </c>
      <c r="O1117" s="65" t="str">
        <f>LEFT(_xlfn.XLOOKUP(TJUL22[[#This Row],[CODIGO]],Tabla5[codigo],Tabla5[Genero]),1)</f>
        <v>F</v>
      </c>
      <c r="P1117" s="15" t="str">
        <f>_xlfn.XLOOKUP(TJUL22[[#This Row],[nomdepto]],tdepto[DEPTO],tdepto[CODLUG])</f>
        <v>01.83.03.04</v>
      </c>
    </row>
    <row r="1118" spans="1:16" hidden="1">
      <c r="A1118" s="65" t="s">
        <v>3417</v>
      </c>
      <c r="B1118" s="65" t="str">
        <f t="shared" si="17"/>
        <v>2.1.1.1.0100100141316</v>
      </c>
      <c r="C1118" s="65" t="s">
        <v>3368</v>
      </c>
      <c r="D1118" s="65" t="s">
        <v>2481</v>
      </c>
      <c r="E1118" s="65" t="s">
        <v>363</v>
      </c>
      <c r="F1118" s="65" t="s">
        <v>364</v>
      </c>
      <c r="G1118" s="65" t="str">
        <f>_xlfn.XLOOKUP(TJUL22[[#This Row],[CODIGO]],Tabla5[codigo],Tabla5[Lugar Funciones])</f>
        <v>DIRECCION GENERAL DE MUSEOS</v>
      </c>
      <c r="H1118" s="65" t="str">
        <f>_xlfn.XLOOKUP(TJUL22[[#This Row],[CODIGO]],Tabla5[codigo],Tabla5[SEGÚN JULIO],_xlfn.XLOOKUP(TJUL22[[#This Row],[cargo]],Tabla19[CARGO],Tabla19[CATEGORIA]))</f>
        <v>FIJO</v>
      </c>
      <c r="I1118" s="43">
        <v>21120</v>
      </c>
      <c r="J1118" s="44">
        <v>0</v>
      </c>
      <c r="K1118" s="43">
        <v>642.04999999999995</v>
      </c>
      <c r="L1118" s="43">
        <v>606.14</v>
      </c>
      <c r="M1118" s="43">
        <v>17592.120000000003</v>
      </c>
      <c r="N1118" s="43">
        <v>2279.69</v>
      </c>
      <c r="O1118" s="65" t="str">
        <f>LEFT(_xlfn.XLOOKUP(TJUL22[[#This Row],[CODIGO]],Tabla5[codigo],Tabla5[Genero]),1)</f>
        <v>F</v>
      </c>
      <c r="P1118" s="15" t="str">
        <f>_xlfn.XLOOKUP(TJUL22[[#This Row],[nomdepto]],tdepto[DEPTO],tdepto[CODLUG])</f>
        <v>01.83.03.04</v>
      </c>
    </row>
    <row r="1119" spans="1:16" hidden="1">
      <c r="A1119" s="65" t="s">
        <v>3417</v>
      </c>
      <c r="B1119" s="65" t="str">
        <f t="shared" si="17"/>
        <v>2.1.1.1.0100115658015</v>
      </c>
      <c r="C1119" s="65" t="s">
        <v>3368</v>
      </c>
      <c r="D1119" s="65" t="s">
        <v>2602</v>
      </c>
      <c r="E1119" s="65" t="s">
        <v>482</v>
      </c>
      <c r="F1119" s="65" t="s">
        <v>483</v>
      </c>
      <c r="G1119" s="65" t="str">
        <f>_xlfn.XLOOKUP(TJUL22[[#This Row],[CODIGO]],Tabla5[codigo],Tabla5[Lugar Funciones])</f>
        <v>DIRECCION GENERAL DE MUSEOS</v>
      </c>
      <c r="H1119" s="65" t="str">
        <f>_xlfn.XLOOKUP(TJUL22[[#This Row],[CODIGO]],Tabla5[codigo],Tabla5[SEGÚN JULIO],_xlfn.XLOOKUP(TJUL22[[#This Row],[cargo]],Tabla19[CARGO],Tabla19[CATEGORIA]))</f>
        <v>FIJO</v>
      </c>
      <c r="I1119" s="43">
        <v>20872</v>
      </c>
      <c r="J1119" s="44">
        <v>0</v>
      </c>
      <c r="K1119" s="43">
        <v>634.51</v>
      </c>
      <c r="L1119" s="43">
        <v>599.03</v>
      </c>
      <c r="M1119" s="43">
        <v>25</v>
      </c>
      <c r="N1119" s="43">
        <v>19613.46</v>
      </c>
      <c r="O1119" s="65" t="str">
        <f>LEFT(_xlfn.XLOOKUP(TJUL22[[#This Row],[CODIGO]],Tabla5[codigo],Tabla5[Genero]),1)</f>
        <v>M</v>
      </c>
      <c r="P1119" s="15" t="str">
        <f>_xlfn.XLOOKUP(TJUL22[[#This Row],[nomdepto]],tdepto[DEPTO],tdepto[CODLUG])</f>
        <v>01.83.03.04</v>
      </c>
    </row>
    <row r="1120" spans="1:16" hidden="1">
      <c r="A1120" s="65" t="s">
        <v>3417</v>
      </c>
      <c r="B1120" s="65" t="str">
        <f t="shared" si="17"/>
        <v>2.1.1.1.0122301456970</v>
      </c>
      <c r="C1120" s="65" t="s">
        <v>3368</v>
      </c>
      <c r="D1120" s="65" t="s">
        <v>2487</v>
      </c>
      <c r="E1120" s="65" t="s">
        <v>1197</v>
      </c>
      <c r="F1120" s="65" t="s">
        <v>8</v>
      </c>
      <c r="G1120" s="65" t="str">
        <f>_xlfn.XLOOKUP(TJUL22[[#This Row],[CODIGO]],Tabla5[codigo],Tabla5[Lugar Funciones])</f>
        <v>DIRECCION GENERAL DE MUSEOS</v>
      </c>
      <c r="H1120" s="65" t="str">
        <f>_xlfn.XLOOKUP(TJUL22[[#This Row],[CODIGO]],Tabla5[codigo],Tabla5[SEGÚN JULIO],_xlfn.XLOOKUP(TJUL22[[#This Row],[cargo]],Tabla19[CARGO],Tabla19[CATEGORIA]))</f>
        <v>ESTATUTO SIMPLIFICADO</v>
      </c>
      <c r="I1120" s="43">
        <v>20000</v>
      </c>
      <c r="J1120" s="44">
        <v>0</v>
      </c>
      <c r="K1120" s="43">
        <v>608</v>
      </c>
      <c r="L1120" s="43">
        <v>574</v>
      </c>
      <c r="M1120" s="43">
        <v>2817</v>
      </c>
      <c r="N1120" s="43">
        <v>16001</v>
      </c>
      <c r="O1120" s="65" t="str">
        <f>LEFT(_xlfn.XLOOKUP(TJUL22[[#This Row],[CODIGO]],Tabla5[codigo],Tabla5[Genero]),1)</f>
        <v>F</v>
      </c>
      <c r="P1120" s="15" t="str">
        <f>_xlfn.XLOOKUP(TJUL22[[#This Row],[nomdepto]],tdepto[DEPTO],tdepto[CODLUG])</f>
        <v>01.83.03.04</v>
      </c>
    </row>
    <row r="1121" spans="1:16" hidden="1">
      <c r="A1121" s="65" t="s">
        <v>3417</v>
      </c>
      <c r="B1121" s="65" t="str">
        <f t="shared" si="17"/>
        <v>2.1.1.1.0110400155098</v>
      </c>
      <c r="C1121" s="65" t="s">
        <v>3368</v>
      </c>
      <c r="D1121" s="65" t="s">
        <v>1460</v>
      </c>
      <c r="E1121" s="65" t="s">
        <v>385</v>
      </c>
      <c r="F1121" s="65" t="s">
        <v>134</v>
      </c>
      <c r="G1121" s="65" t="str">
        <f>_xlfn.XLOOKUP(TJUL22[[#This Row],[CODIGO]],Tabla5[codigo],Tabla5[Lugar Funciones])</f>
        <v>DIRECCION GENERAL DE MUSEOS</v>
      </c>
      <c r="H1121" s="65" t="str">
        <f>_xlfn.XLOOKUP(TJUL22[[#This Row],[CODIGO]],Tabla5[codigo],Tabla5[SEGÚN JULIO],_xlfn.XLOOKUP(TJUL22[[#This Row],[cargo]],Tabla19[CARGO],Tabla19[CATEGORIA]))</f>
        <v>CARRERA ADMINISTRATIVA</v>
      </c>
      <c r="I1121" s="43">
        <v>20000</v>
      </c>
      <c r="J1121" s="46">
        <v>0</v>
      </c>
      <c r="K1121" s="43">
        <v>608</v>
      </c>
      <c r="L1121" s="43">
        <v>574</v>
      </c>
      <c r="M1121" s="43">
        <v>7268.1900000000005</v>
      </c>
      <c r="N1121" s="43">
        <v>11549.81</v>
      </c>
      <c r="O1121" s="65" t="str">
        <f>LEFT(_xlfn.XLOOKUP(TJUL22[[#This Row],[CODIGO]],Tabla5[codigo],Tabla5[Genero]),1)</f>
        <v>M</v>
      </c>
      <c r="P1121" s="15" t="str">
        <f>_xlfn.XLOOKUP(TJUL22[[#This Row],[nomdepto]],tdepto[DEPTO],tdepto[CODLUG])</f>
        <v>01.83.03.04</v>
      </c>
    </row>
    <row r="1122" spans="1:16" hidden="1">
      <c r="A1122" s="65" t="s">
        <v>3417</v>
      </c>
      <c r="B1122" s="65" t="str">
        <f t="shared" si="17"/>
        <v>2.1.1.1.0100105471809</v>
      </c>
      <c r="C1122" s="65" t="s">
        <v>3368</v>
      </c>
      <c r="D1122" s="65" t="s">
        <v>1473</v>
      </c>
      <c r="E1122" s="65" t="s">
        <v>411</v>
      </c>
      <c r="F1122" s="65" t="s">
        <v>134</v>
      </c>
      <c r="G1122" s="65" t="str">
        <f>_xlfn.XLOOKUP(TJUL22[[#This Row],[CODIGO]],Tabla5[codigo],Tabla5[Lugar Funciones])</f>
        <v>DIRECCION GENERAL DE MUSEOS</v>
      </c>
      <c r="H1122" s="65" t="str">
        <f>_xlfn.XLOOKUP(TJUL22[[#This Row],[CODIGO]],Tabla5[codigo],Tabla5[SEGÚN JULIO],_xlfn.XLOOKUP(TJUL22[[#This Row],[cargo]],Tabla19[CARGO],Tabla19[CATEGORIA]))</f>
        <v>CARRERA ADMINISTRATIVA</v>
      </c>
      <c r="I1122" s="43">
        <v>20000</v>
      </c>
      <c r="J1122" s="46">
        <v>0</v>
      </c>
      <c r="K1122" s="43">
        <v>608</v>
      </c>
      <c r="L1122" s="43">
        <v>574</v>
      </c>
      <c r="M1122" s="43">
        <v>12394.9</v>
      </c>
      <c r="N1122" s="43">
        <v>6423.1</v>
      </c>
      <c r="O1122" s="65" t="str">
        <f>LEFT(_xlfn.XLOOKUP(TJUL22[[#This Row],[CODIGO]],Tabla5[codigo],Tabla5[Genero]),1)</f>
        <v>M</v>
      </c>
      <c r="P1122" s="15" t="str">
        <f>_xlfn.XLOOKUP(TJUL22[[#This Row],[nomdepto]],tdepto[DEPTO],tdepto[CODLUG])</f>
        <v>01.83.03.04</v>
      </c>
    </row>
    <row r="1123" spans="1:16" hidden="1">
      <c r="A1123" s="65" t="s">
        <v>3417</v>
      </c>
      <c r="B1123" s="65" t="str">
        <f t="shared" si="17"/>
        <v>2.1.1.1.0101000484889</v>
      </c>
      <c r="C1123" s="65" t="s">
        <v>3368</v>
      </c>
      <c r="D1123" s="65" t="s">
        <v>2562</v>
      </c>
      <c r="E1123" s="65" t="s">
        <v>448</v>
      </c>
      <c r="F1123" s="65" t="s">
        <v>8</v>
      </c>
      <c r="G1123" s="65" t="str">
        <f>_xlfn.XLOOKUP(TJUL22[[#This Row],[CODIGO]],Tabla5[codigo],Tabla5[Lugar Funciones])</f>
        <v>DIRECCION GENERAL DE MUSEOS</v>
      </c>
      <c r="H1123" s="65">
        <f>_xlfn.XLOOKUP(TJUL22[[#This Row],[CODIGO]],Tabla5[codigo],Tabla5[SEGÚN JULIO],_xlfn.XLOOKUP(TJUL22[[#This Row],[cargo]],Tabla19[CARGO],Tabla19[CATEGORIA]))</f>
        <v>0</v>
      </c>
      <c r="I1123" s="43">
        <v>20000</v>
      </c>
      <c r="J1123" s="44">
        <v>0</v>
      </c>
      <c r="K1123" s="43">
        <v>608</v>
      </c>
      <c r="L1123" s="43">
        <v>574</v>
      </c>
      <c r="M1123" s="43">
        <v>11502.63</v>
      </c>
      <c r="N1123" s="43">
        <v>7315.37</v>
      </c>
      <c r="O1123" s="65" t="str">
        <f>LEFT(_xlfn.XLOOKUP(TJUL22[[#This Row],[CODIGO]],Tabla5[codigo],Tabla5[Genero]),1)</f>
        <v>F</v>
      </c>
      <c r="P1123" s="15" t="str">
        <f>_xlfn.XLOOKUP(TJUL22[[#This Row],[nomdepto]],tdepto[DEPTO],tdepto[CODLUG])</f>
        <v>01.83.03.04</v>
      </c>
    </row>
    <row r="1124" spans="1:16" hidden="1">
      <c r="A1124" s="65" t="s">
        <v>3417</v>
      </c>
      <c r="B1124" s="65" t="str">
        <f t="shared" si="17"/>
        <v>2.1.1.1.0100111204657</v>
      </c>
      <c r="C1124" s="65" t="s">
        <v>3368</v>
      </c>
      <c r="D1124" s="65" t="s">
        <v>2566</v>
      </c>
      <c r="E1124" s="65" t="s">
        <v>1201</v>
      </c>
      <c r="F1124" s="65" t="s">
        <v>8</v>
      </c>
      <c r="G1124" s="65" t="str">
        <f>_xlfn.XLOOKUP(TJUL22[[#This Row],[CODIGO]],Tabla5[codigo],Tabla5[Lugar Funciones])</f>
        <v>DIRECCION GENERAL DE MUSEOS</v>
      </c>
      <c r="H1124" s="65" t="str">
        <f>_xlfn.XLOOKUP(TJUL22[[#This Row],[CODIGO]],Tabla5[codigo],Tabla5[SEGÚN JULIO],_xlfn.XLOOKUP(TJUL22[[#This Row],[cargo]],Tabla19[CARGO],Tabla19[CATEGORIA]))</f>
        <v>ESTATUTO SIMPLIFICADO</v>
      </c>
      <c r="I1124" s="43">
        <v>20000</v>
      </c>
      <c r="J1124" s="44">
        <v>0</v>
      </c>
      <c r="K1124" s="43">
        <v>608</v>
      </c>
      <c r="L1124" s="43">
        <v>574</v>
      </c>
      <c r="M1124" s="43">
        <v>7707.0300000000007</v>
      </c>
      <c r="N1124" s="43">
        <v>11110.97</v>
      </c>
      <c r="O1124" s="65" t="str">
        <f>LEFT(_xlfn.XLOOKUP(TJUL22[[#This Row],[CODIGO]],Tabla5[codigo],Tabla5[Genero]),1)</f>
        <v>M</v>
      </c>
      <c r="P1124" s="15" t="str">
        <f>_xlfn.XLOOKUP(TJUL22[[#This Row],[nomdepto]],tdepto[DEPTO],tdepto[CODLUG])</f>
        <v>01.83.03.04</v>
      </c>
    </row>
    <row r="1125" spans="1:16" hidden="1">
      <c r="A1125" s="65" t="s">
        <v>3417</v>
      </c>
      <c r="B1125" s="65" t="str">
        <f t="shared" si="17"/>
        <v>2.1.1.1.0122301150284</v>
      </c>
      <c r="C1125" s="65" t="s">
        <v>3368</v>
      </c>
      <c r="D1125" s="65" t="s">
        <v>2585</v>
      </c>
      <c r="E1125" s="65" t="s">
        <v>470</v>
      </c>
      <c r="F1125" s="65" t="s">
        <v>8</v>
      </c>
      <c r="G1125" s="65" t="str">
        <f>_xlfn.XLOOKUP(TJUL22[[#This Row],[CODIGO]],Tabla5[codigo],Tabla5[Lugar Funciones])</f>
        <v>DIRECCION GENERAL DE MUSEOS</v>
      </c>
      <c r="H1125" s="65" t="str">
        <f>_xlfn.XLOOKUP(TJUL22[[#This Row],[CODIGO]],Tabla5[codigo],Tabla5[SEGÚN JULIO],_xlfn.XLOOKUP(TJUL22[[#This Row],[cargo]],Tabla19[CARGO],Tabla19[CATEGORIA]))</f>
        <v>ESTATUTO SIMPLIFICADO</v>
      </c>
      <c r="I1125" s="43">
        <v>20000</v>
      </c>
      <c r="J1125" s="44">
        <v>0</v>
      </c>
      <c r="K1125" s="43">
        <v>608</v>
      </c>
      <c r="L1125" s="43">
        <v>574</v>
      </c>
      <c r="M1125" s="43">
        <v>14392.55</v>
      </c>
      <c r="N1125" s="43">
        <v>4425.45</v>
      </c>
      <c r="O1125" s="65" t="str">
        <f>LEFT(_xlfn.XLOOKUP(TJUL22[[#This Row],[CODIGO]],Tabla5[codigo],Tabla5[Genero]),1)</f>
        <v>F</v>
      </c>
      <c r="P1125" s="15" t="str">
        <f>_xlfn.XLOOKUP(TJUL22[[#This Row],[nomdepto]],tdepto[DEPTO],tdepto[CODLUG])</f>
        <v>01.83.03.04</v>
      </c>
    </row>
    <row r="1126" spans="1:16" hidden="1">
      <c r="A1126" s="65" t="s">
        <v>3417</v>
      </c>
      <c r="B1126" s="65" t="str">
        <f t="shared" si="17"/>
        <v>2.1.1.1.0100105612758</v>
      </c>
      <c r="C1126" s="65" t="s">
        <v>3368</v>
      </c>
      <c r="D1126" s="65" t="s">
        <v>1502</v>
      </c>
      <c r="E1126" s="65" t="s">
        <v>487</v>
      </c>
      <c r="F1126" s="65" t="s">
        <v>134</v>
      </c>
      <c r="G1126" s="65" t="str">
        <f>_xlfn.XLOOKUP(TJUL22[[#This Row],[CODIGO]],Tabla5[codigo],Tabla5[Lugar Funciones])</f>
        <v>DIRECCION GENERAL DE MUSEOS</v>
      </c>
      <c r="H1126" s="65" t="str">
        <f>_xlfn.XLOOKUP(TJUL22[[#This Row],[CODIGO]],Tabla5[codigo],Tabla5[SEGÚN JULIO],_xlfn.XLOOKUP(TJUL22[[#This Row],[cargo]],Tabla19[CARGO],Tabla19[CATEGORIA]))</f>
        <v>CARRERA ADMINISTRATIVA</v>
      </c>
      <c r="I1126" s="43">
        <v>20000</v>
      </c>
      <c r="J1126" s="46">
        <v>0</v>
      </c>
      <c r="K1126" s="43">
        <v>608</v>
      </c>
      <c r="L1126" s="43">
        <v>574</v>
      </c>
      <c r="M1126" s="43">
        <v>5357.36</v>
      </c>
      <c r="N1126" s="43">
        <v>13460.64</v>
      </c>
      <c r="O1126" s="65" t="str">
        <f>LEFT(_xlfn.XLOOKUP(TJUL22[[#This Row],[CODIGO]],Tabla5[codigo],Tabla5[Genero]),1)</f>
        <v>M</v>
      </c>
      <c r="P1126" s="15" t="str">
        <f>_xlfn.XLOOKUP(TJUL22[[#This Row],[nomdepto]],tdepto[DEPTO],tdepto[CODLUG])</f>
        <v>01.83.03.04</v>
      </c>
    </row>
    <row r="1127" spans="1:16" hidden="1">
      <c r="A1127" s="65" t="s">
        <v>3417</v>
      </c>
      <c r="B1127" s="65" t="str">
        <f t="shared" si="17"/>
        <v>2.1.1.1.0100103899712</v>
      </c>
      <c r="C1127" s="65" t="s">
        <v>3368</v>
      </c>
      <c r="D1127" s="65" t="s">
        <v>2622</v>
      </c>
      <c r="E1127" s="65" t="s">
        <v>1320</v>
      </c>
      <c r="F1127" s="65" t="s">
        <v>42</v>
      </c>
      <c r="G1127" s="65" t="str">
        <f>_xlfn.XLOOKUP(TJUL22[[#This Row],[CODIGO]],Tabla5[codigo],Tabla5[Lugar Funciones])</f>
        <v>DIRECCION GENERAL DE MUSEOS</v>
      </c>
      <c r="H1127" s="65" t="str">
        <f>_xlfn.XLOOKUP(TJUL22[[#This Row],[CODIGO]],Tabla5[codigo],Tabla5[SEGÚN JULIO],_xlfn.XLOOKUP(TJUL22[[#This Row],[cargo]],Tabla19[CARGO],Tabla19[CATEGORIA]))</f>
        <v>ESTATUTO SIMPLIFICADO</v>
      </c>
      <c r="I1127" s="43">
        <v>20000</v>
      </c>
      <c r="J1127" s="46">
        <v>0</v>
      </c>
      <c r="K1127" s="43">
        <v>608</v>
      </c>
      <c r="L1127" s="43">
        <v>574</v>
      </c>
      <c r="M1127" s="43">
        <v>25</v>
      </c>
      <c r="N1127" s="43">
        <v>18793</v>
      </c>
      <c r="O1127" s="65" t="str">
        <f>LEFT(_xlfn.XLOOKUP(TJUL22[[#This Row],[CODIGO]],Tabla5[codigo],Tabla5[Genero]),1)</f>
        <v>M</v>
      </c>
      <c r="P1127" s="15" t="str">
        <f>_xlfn.XLOOKUP(TJUL22[[#This Row],[nomdepto]],tdepto[DEPTO],tdepto[CODLUG])</f>
        <v>01.83.03.04</v>
      </c>
    </row>
    <row r="1128" spans="1:16" hidden="1">
      <c r="A1128" s="65" t="s">
        <v>3417</v>
      </c>
      <c r="B1128" s="65" t="str">
        <f t="shared" si="17"/>
        <v>2.1.1.1.0100113320956</v>
      </c>
      <c r="C1128" s="65" t="s">
        <v>3368</v>
      </c>
      <c r="D1128" s="65" t="s">
        <v>1511</v>
      </c>
      <c r="E1128" s="65" t="s">
        <v>512</v>
      </c>
      <c r="F1128" s="65" t="s">
        <v>8</v>
      </c>
      <c r="G1128" s="65" t="str">
        <f>_xlfn.XLOOKUP(TJUL22[[#This Row],[CODIGO]],Tabla5[codigo],Tabla5[Lugar Funciones])</f>
        <v>DIRECCION GENERAL DE MUSEOS</v>
      </c>
      <c r="H1128" s="65" t="str">
        <f>_xlfn.XLOOKUP(TJUL22[[#This Row],[CODIGO]],Tabla5[codigo],Tabla5[SEGÚN JULIO],_xlfn.XLOOKUP(TJUL22[[#This Row],[cargo]],Tabla19[CARGO],Tabla19[CATEGORIA]))</f>
        <v>CARRERA ADMINISTRATIVA</v>
      </c>
      <c r="I1128" s="43">
        <v>20000</v>
      </c>
      <c r="J1128" s="44">
        <v>0</v>
      </c>
      <c r="K1128" s="43">
        <v>608</v>
      </c>
      <c r="L1128" s="43">
        <v>574</v>
      </c>
      <c r="M1128" s="43">
        <v>4171</v>
      </c>
      <c r="N1128" s="43">
        <v>14647</v>
      </c>
      <c r="O1128" s="65" t="str">
        <f>LEFT(_xlfn.XLOOKUP(TJUL22[[#This Row],[CODIGO]],Tabla5[codigo],Tabla5[Genero]),1)</f>
        <v>F</v>
      </c>
      <c r="P1128" s="15" t="str">
        <f>_xlfn.XLOOKUP(TJUL22[[#This Row],[nomdepto]],tdepto[DEPTO],tdepto[CODLUG])</f>
        <v>01.83.03.04</v>
      </c>
    </row>
    <row r="1129" spans="1:16" hidden="1">
      <c r="A1129" s="65" t="s">
        <v>3417</v>
      </c>
      <c r="B1129" s="65" t="str">
        <f t="shared" si="17"/>
        <v>2.1.1.1.0100109486886</v>
      </c>
      <c r="C1129" s="65" t="s">
        <v>3368</v>
      </c>
      <c r="D1129" s="65" t="s">
        <v>1513</v>
      </c>
      <c r="E1129" s="65" t="s">
        <v>515</v>
      </c>
      <c r="F1129" s="65" t="s">
        <v>8</v>
      </c>
      <c r="G1129" s="65" t="str">
        <f>_xlfn.XLOOKUP(TJUL22[[#This Row],[CODIGO]],Tabla5[codigo],Tabla5[Lugar Funciones])</f>
        <v>DIRECCION GENERAL DE MUSEOS</v>
      </c>
      <c r="H1129" s="65" t="str">
        <f>_xlfn.XLOOKUP(TJUL22[[#This Row],[CODIGO]],Tabla5[codigo],Tabla5[SEGÚN JULIO],_xlfn.XLOOKUP(TJUL22[[#This Row],[cargo]],Tabla19[CARGO],Tabla19[CATEGORIA]))</f>
        <v>CARRERA ADMINISTRATIVA</v>
      </c>
      <c r="I1129" s="43">
        <v>20000</v>
      </c>
      <c r="J1129" s="44">
        <v>0</v>
      </c>
      <c r="K1129" s="43">
        <v>608</v>
      </c>
      <c r="L1129" s="43">
        <v>574</v>
      </c>
      <c r="M1129" s="43">
        <v>2349</v>
      </c>
      <c r="N1129" s="43">
        <v>16469</v>
      </c>
      <c r="O1129" s="65" t="str">
        <f>LEFT(_xlfn.XLOOKUP(TJUL22[[#This Row],[CODIGO]],Tabla5[codigo],Tabla5[Genero]),1)</f>
        <v>F</v>
      </c>
      <c r="P1129" s="15" t="str">
        <f>_xlfn.XLOOKUP(TJUL22[[#This Row],[nomdepto]],tdepto[DEPTO],tdepto[CODLUG])</f>
        <v>01.83.03.04</v>
      </c>
    </row>
    <row r="1130" spans="1:16" hidden="1">
      <c r="A1130" s="65" t="s">
        <v>3417</v>
      </c>
      <c r="B1130" s="65" t="str">
        <f t="shared" si="17"/>
        <v>2.1.1.1.0122300925991</v>
      </c>
      <c r="C1130" s="65" t="s">
        <v>3368</v>
      </c>
      <c r="D1130" s="65" t="s">
        <v>2651</v>
      </c>
      <c r="E1130" s="65" t="s">
        <v>529</v>
      </c>
      <c r="F1130" s="65" t="s">
        <v>8</v>
      </c>
      <c r="G1130" s="65" t="str">
        <f>_xlfn.XLOOKUP(TJUL22[[#This Row],[CODIGO]],Tabla5[codigo],Tabla5[Lugar Funciones])</f>
        <v>DIRECCION GENERAL DE MUSEOS</v>
      </c>
      <c r="H1130" s="65" t="str">
        <f>_xlfn.XLOOKUP(TJUL22[[#This Row],[CODIGO]],Tabla5[codigo],Tabla5[SEGÚN JULIO],_xlfn.XLOOKUP(TJUL22[[#This Row],[cargo]],Tabla19[CARGO],Tabla19[CATEGORIA]))</f>
        <v>ESTATUTO SIMPLIFICADO</v>
      </c>
      <c r="I1130" s="43">
        <v>20000</v>
      </c>
      <c r="J1130" s="44">
        <v>0</v>
      </c>
      <c r="K1130" s="43">
        <v>608</v>
      </c>
      <c r="L1130" s="43">
        <v>574</v>
      </c>
      <c r="M1130" s="43">
        <v>8504.34</v>
      </c>
      <c r="N1130" s="43">
        <v>10313.66</v>
      </c>
      <c r="O1130" s="65" t="str">
        <f>LEFT(_xlfn.XLOOKUP(TJUL22[[#This Row],[CODIGO]],Tabla5[codigo],Tabla5[Genero]),1)</f>
        <v>F</v>
      </c>
      <c r="P1130" s="15" t="str">
        <f>_xlfn.XLOOKUP(TJUL22[[#This Row],[nomdepto]],tdepto[DEPTO],tdepto[CODLUG])</f>
        <v>01.83.03.04</v>
      </c>
    </row>
    <row r="1131" spans="1:16" hidden="1">
      <c r="A1131" s="65" t="s">
        <v>3417</v>
      </c>
      <c r="B1131" s="65" t="str">
        <f t="shared" si="17"/>
        <v>2.1.1.1.0100112011838</v>
      </c>
      <c r="C1131" s="65" t="s">
        <v>3368</v>
      </c>
      <c r="D1131" s="65" t="s">
        <v>1535</v>
      </c>
      <c r="E1131" s="65" t="s">
        <v>545</v>
      </c>
      <c r="F1131" s="65" t="s">
        <v>546</v>
      </c>
      <c r="G1131" s="65" t="str">
        <f>_xlfn.XLOOKUP(TJUL22[[#This Row],[CODIGO]],Tabla5[codigo],Tabla5[Lugar Funciones])</f>
        <v>DIRECCION GENERAL DE MUSEOS</v>
      </c>
      <c r="H1131" s="65" t="str">
        <f>_xlfn.XLOOKUP(TJUL22[[#This Row],[CODIGO]],Tabla5[codigo],Tabla5[SEGÚN JULIO],_xlfn.XLOOKUP(TJUL22[[#This Row],[cargo]],Tabla19[CARGO],Tabla19[CATEGORIA]))</f>
        <v>CARRERA ADMINISTRATIVA</v>
      </c>
      <c r="I1131" s="43">
        <v>20000</v>
      </c>
      <c r="J1131" s="44">
        <v>0</v>
      </c>
      <c r="K1131" s="43">
        <v>608</v>
      </c>
      <c r="L1131" s="43">
        <v>574</v>
      </c>
      <c r="M1131" s="43">
        <v>12567.65</v>
      </c>
      <c r="N1131" s="43">
        <v>6250.35</v>
      </c>
      <c r="O1131" s="65" t="str">
        <f>LEFT(_xlfn.XLOOKUP(TJUL22[[#This Row],[CODIGO]],Tabla5[codigo],Tabla5[Genero]),1)</f>
        <v>M</v>
      </c>
      <c r="P1131" s="15" t="str">
        <f>_xlfn.XLOOKUP(TJUL22[[#This Row],[nomdepto]],tdepto[DEPTO],tdepto[CODLUG])</f>
        <v>01.83.03.04</v>
      </c>
    </row>
    <row r="1132" spans="1:16" hidden="1">
      <c r="A1132" s="65" t="s">
        <v>3417</v>
      </c>
      <c r="B1132" s="65" t="str">
        <f t="shared" si="17"/>
        <v>2.1.1.1.0100116164153</v>
      </c>
      <c r="C1132" s="65" t="s">
        <v>3368</v>
      </c>
      <c r="D1132" s="65" t="s">
        <v>2667</v>
      </c>
      <c r="E1132" s="65" t="s">
        <v>1207</v>
      </c>
      <c r="F1132" s="65" t="s">
        <v>8</v>
      </c>
      <c r="G1132" s="65" t="str">
        <f>_xlfn.XLOOKUP(TJUL22[[#This Row],[CODIGO]],Tabla5[codigo],Tabla5[Lugar Funciones])</f>
        <v>DIRECCION GENERAL DE MUSEOS</v>
      </c>
      <c r="H1132" s="65" t="str">
        <f>_xlfn.XLOOKUP(TJUL22[[#This Row],[CODIGO]],Tabla5[codigo],Tabla5[SEGÚN JULIO],_xlfn.XLOOKUP(TJUL22[[#This Row],[cargo]],Tabla19[CARGO],Tabla19[CATEGORIA]))</f>
        <v>ESTATUTO SIMPLIFICADO</v>
      </c>
      <c r="I1132" s="43">
        <v>20000</v>
      </c>
      <c r="J1132" s="44">
        <v>0</v>
      </c>
      <c r="K1132" s="43">
        <v>608</v>
      </c>
      <c r="L1132" s="43">
        <v>574</v>
      </c>
      <c r="M1132" s="43">
        <v>25</v>
      </c>
      <c r="N1132" s="43">
        <v>18793</v>
      </c>
      <c r="O1132" s="65" t="str">
        <f>LEFT(_xlfn.XLOOKUP(TJUL22[[#This Row],[CODIGO]],Tabla5[codigo],Tabla5[Genero]),1)</f>
        <v>F</v>
      </c>
      <c r="P1132" s="15" t="str">
        <f>_xlfn.XLOOKUP(TJUL22[[#This Row],[nomdepto]],tdepto[DEPTO],tdepto[CODLUG])</f>
        <v>01.83.03.04</v>
      </c>
    </row>
    <row r="1133" spans="1:16" hidden="1">
      <c r="A1133" s="65" t="s">
        <v>3417</v>
      </c>
      <c r="B1133" s="65" t="str">
        <f t="shared" si="17"/>
        <v>2.1.1.1.0100113699243</v>
      </c>
      <c r="C1133" s="65" t="s">
        <v>3368</v>
      </c>
      <c r="D1133" s="65" t="s">
        <v>1541</v>
      </c>
      <c r="E1133" s="65" t="s">
        <v>554</v>
      </c>
      <c r="F1133" s="65" t="s">
        <v>8</v>
      </c>
      <c r="G1133" s="65" t="str">
        <f>_xlfn.XLOOKUP(TJUL22[[#This Row],[CODIGO]],Tabla5[codigo],Tabla5[Lugar Funciones])</f>
        <v>DIRECCION GENERAL DE MUSEOS</v>
      </c>
      <c r="H1133" s="65" t="str">
        <f>_xlfn.XLOOKUP(TJUL22[[#This Row],[CODIGO]],Tabla5[codigo],Tabla5[SEGÚN JULIO],_xlfn.XLOOKUP(TJUL22[[#This Row],[cargo]],Tabla19[CARGO],Tabla19[CATEGORIA]))</f>
        <v>CARRERA ADMINISTRATIVA</v>
      </c>
      <c r="I1133" s="43">
        <v>20000</v>
      </c>
      <c r="J1133" s="44">
        <v>0</v>
      </c>
      <c r="K1133" s="43">
        <v>608</v>
      </c>
      <c r="L1133" s="43">
        <v>574</v>
      </c>
      <c r="M1133" s="43">
        <v>5849.34</v>
      </c>
      <c r="N1133" s="43">
        <v>12968.66</v>
      </c>
      <c r="O1133" s="65" t="str">
        <f>LEFT(_xlfn.XLOOKUP(TJUL22[[#This Row],[CODIGO]],Tabla5[codigo],Tabla5[Genero]),1)</f>
        <v>M</v>
      </c>
      <c r="P1133" s="15" t="str">
        <f>_xlfn.XLOOKUP(TJUL22[[#This Row],[nomdepto]],tdepto[DEPTO],tdepto[CODLUG])</f>
        <v>01.83.03.04</v>
      </c>
    </row>
    <row r="1134" spans="1:16" hidden="1">
      <c r="A1134" s="65" t="s">
        <v>3417</v>
      </c>
      <c r="B1134" s="65" t="str">
        <f t="shared" si="17"/>
        <v>2.1.1.1.0100105641120</v>
      </c>
      <c r="C1134" s="65" t="s">
        <v>3368</v>
      </c>
      <c r="D1134" s="65" t="s">
        <v>1546</v>
      </c>
      <c r="E1134" s="65" t="s">
        <v>559</v>
      </c>
      <c r="F1134" s="65" t="s">
        <v>560</v>
      </c>
      <c r="G1134" s="65" t="str">
        <f>_xlfn.XLOOKUP(TJUL22[[#This Row],[CODIGO]],Tabla5[codigo],Tabla5[Lugar Funciones])</f>
        <v>DIRECCION GENERAL DE MUSEOS</v>
      </c>
      <c r="H1134" s="65" t="str">
        <f>_xlfn.XLOOKUP(TJUL22[[#This Row],[CODIGO]],Tabla5[codigo],Tabla5[SEGÚN JULIO],_xlfn.XLOOKUP(TJUL22[[#This Row],[cargo]],Tabla19[CARGO],Tabla19[CATEGORIA]))</f>
        <v>CARRERA ADMINISTRATIVA</v>
      </c>
      <c r="I1134" s="43">
        <v>20000</v>
      </c>
      <c r="J1134" s="44">
        <v>0</v>
      </c>
      <c r="K1134" s="43">
        <v>608</v>
      </c>
      <c r="L1134" s="43">
        <v>574</v>
      </c>
      <c r="M1134" s="43">
        <v>5089.68</v>
      </c>
      <c r="N1134" s="43">
        <v>13728.32</v>
      </c>
      <c r="O1134" s="65" t="str">
        <f>LEFT(_xlfn.XLOOKUP(TJUL22[[#This Row],[CODIGO]],Tabla5[codigo],Tabla5[Genero]),1)</f>
        <v>M</v>
      </c>
      <c r="P1134" s="15" t="str">
        <f>_xlfn.XLOOKUP(TJUL22[[#This Row],[nomdepto]],tdepto[DEPTO],tdepto[CODLUG])</f>
        <v>01.83.03.04</v>
      </c>
    </row>
    <row r="1135" spans="1:16" hidden="1">
      <c r="A1135" s="65" t="s">
        <v>3417</v>
      </c>
      <c r="B1135" s="65" t="str">
        <f t="shared" si="17"/>
        <v>2.1.1.1.0100108154543</v>
      </c>
      <c r="C1135" s="65" t="s">
        <v>3368</v>
      </c>
      <c r="D1135" s="65" t="s">
        <v>1558</v>
      </c>
      <c r="E1135" s="65" t="s">
        <v>589</v>
      </c>
      <c r="F1135" s="65" t="s">
        <v>590</v>
      </c>
      <c r="G1135" s="65" t="str">
        <f>_xlfn.XLOOKUP(TJUL22[[#This Row],[CODIGO]],Tabla5[codigo],Tabla5[Lugar Funciones])</f>
        <v>DIRECCION GENERAL DE MUSEOS</v>
      </c>
      <c r="H1135" s="65" t="str">
        <f>_xlfn.XLOOKUP(TJUL22[[#This Row],[CODIGO]],Tabla5[codigo],Tabla5[SEGÚN JULIO],_xlfn.XLOOKUP(TJUL22[[#This Row],[cargo]],Tabla19[CARGO],Tabla19[CATEGORIA]))</f>
        <v>CARRERA ADMINISTRATIVA</v>
      </c>
      <c r="I1135" s="43">
        <v>20000</v>
      </c>
      <c r="J1135" s="44">
        <v>0</v>
      </c>
      <c r="K1135" s="43">
        <v>608</v>
      </c>
      <c r="L1135" s="43">
        <v>574</v>
      </c>
      <c r="M1135" s="43">
        <v>2671.12</v>
      </c>
      <c r="N1135" s="43">
        <v>16146.88</v>
      </c>
      <c r="O1135" s="65" t="str">
        <f>LEFT(_xlfn.XLOOKUP(TJUL22[[#This Row],[CODIGO]],Tabla5[codigo],Tabla5[Genero]),1)</f>
        <v>M</v>
      </c>
      <c r="P1135" s="15" t="str">
        <f>_xlfn.XLOOKUP(TJUL22[[#This Row],[nomdepto]],tdepto[DEPTO],tdepto[CODLUG])</f>
        <v>01.83.03.04</v>
      </c>
    </row>
    <row r="1136" spans="1:16" hidden="1">
      <c r="A1136" s="65" t="s">
        <v>3417</v>
      </c>
      <c r="B1136" s="65" t="str">
        <f t="shared" si="17"/>
        <v>2.1.1.1.0104700199922</v>
      </c>
      <c r="C1136" s="65" t="s">
        <v>3368</v>
      </c>
      <c r="D1136" s="65" t="s">
        <v>1462</v>
      </c>
      <c r="E1136" s="65" t="s">
        <v>388</v>
      </c>
      <c r="F1136" s="65" t="s">
        <v>389</v>
      </c>
      <c r="G1136" s="65" t="str">
        <f>_xlfn.XLOOKUP(TJUL22[[#This Row],[CODIGO]],Tabla5[codigo],Tabla5[Lugar Funciones])</f>
        <v>DIRECCION GENERAL DE MUSEOS</v>
      </c>
      <c r="H1136" s="65" t="str">
        <f>_xlfn.XLOOKUP(TJUL22[[#This Row],[CODIGO]],Tabla5[codigo],Tabla5[SEGÚN JULIO],_xlfn.XLOOKUP(TJUL22[[#This Row],[cargo]],Tabla19[CARGO],Tabla19[CATEGORIA]))</f>
        <v>CARRERA ADMINISTRATIVA</v>
      </c>
      <c r="I1136" s="43">
        <v>19800</v>
      </c>
      <c r="J1136" s="44">
        <v>0</v>
      </c>
      <c r="K1136" s="43">
        <v>601.91999999999996</v>
      </c>
      <c r="L1136" s="43">
        <v>568.26</v>
      </c>
      <c r="M1136" s="43">
        <v>25.000000000000114</v>
      </c>
      <c r="N1136" s="43">
        <v>18604.82</v>
      </c>
      <c r="O1136" s="65" t="str">
        <f>LEFT(_xlfn.XLOOKUP(TJUL22[[#This Row],[CODIGO]],Tabla5[codigo],Tabla5[Genero]),1)</f>
        <v>F</v>
      </c>
      <c r="P1136" s="15" t="str">
        <f>_xlfn.XLOOKUP(TJUL22[[#This Row],[nomdepto]],tdepto[DEPTO],tdepto[CODLUG])</f>
        <v>01.83.03.04</v>
      </c>
    </row>
    <row r="1137" spans="1:16" hidden="1">
      <c r="A1137" s="65" t="s">
        <v>3417</v>
      </c>
      <c r="B1137" s="65" t="str">
        <f t="shared" si="17"/>
        <v>2.1.1.1.0100108270117</v>
      </c>
      <c r="C1137" s="65" t="s">
        <v>3368</v>
      </c>
      <c r="D1137" s="65" t="s">
        <v>2621</v>
      </c>
      <c r="E1137" s="65" t="s">
        <v>496</v>
      </c>
      <c r="F1137" s="65" t="s">
        <v>497</v>
      </c>
      <c r="G1137" s="65" t="str">
        <f>_xlfn.XLOOKUP(TJUL22[[#This Row],[CODIGO]],Tabla5[codigo],Tabla5[Lugar Funciones])</f>
        <v>DIRECCION GENERAL DE MUSEOS</v>
      </c>
      <c r="H1137" s="65" t="str">
        <f>_xlfn.XLOOKUP(TJUL22[[#This Row],[CODIGO]],Tabla5[codigo],Tabla5[SEGÚN JULIO],_xlfn.XLOOKUP(TJUL22[[#This Row],[cargo]],Tabla19[CARGO],Tabla19[CATEGORIA]))</f>
        <v>ESTATUTO SIMPLIFICADO</v>
      </c>
      <c r="I1137" s="43">
        <v>18000</v>
      </c>
      <c r="J1137" s="44">
        <v>0</v>
      </c>
      <c r="K1137" s="43">
        <v>547.20000000000005</v>
      </c>
      <c r="L1137" s="43">
        <v>516.6</v>
      </c>
      <c r="M1137" s="43">
        <v>24.999999999999886</v>
      </c>
      <c r="N1137" s="43">
        <v>16911.2</v>
      </c>
      <c r="O1137" s="65" t="str">
        <f>LEFT(_xlfn.XLOOKUP(TJUL22[[#This Row],[CODIGO]],Tabla5[codigo],Tabla5[Genero]),1)</f>
        <v>M</v>
      </c>
      <c r="P1137" s="15" t="str">
        <f>_xlfn.XLOOKUP(TJUL22[[#This Row],[nomdepto]],tdepto[DEPTO],tdepto[CODLUG])</f>
        <v>01.83.03.04</v>
      </c>
    </row>
    <row r="1138" spans="1:16" hidden="1">
      <c r="A1138" s="65" t="s">
        <v>3417</v>
      </c>
      <c r="B1138" s="65" t="str">
        <f t="shared" si="17"/>
        <v>2.1.1.1.0100118283068</v>
      </c>
      <c r="C1138" s="65" t="s">
        <v>3368</v>
      </c>
      <c r="D1138" s="65" t="s">
        <v>2626</v>
      </c>
      <c r="E1138" s="65" t="s">
        <v>500</v>
      </c>
      <c r="F1138" s="65" t="s">
        <v>8</v>
      </c>
      <c r="G1138" s="65" t="str">
        <f>_xlfn.XLOOKUP(TJUL22[[#This Row],[CODIGO]],Tabla5[codigo],Tabla5[Lugar Funciones])</f>
        <v>DIRECCION GENERAL DE MUSEOS</v>
      </c>
      <c r="H1138" s="65" t="str">
        <f>_xlfn.XLOOKUP(TJUL22[[#This Row],[CODIGO]],Tabla5[codigo],Tabla5[SEGÚN JULIO],_xlfn.XLOOKUP(TJUL22[[#This Row],[cargo]],Tabla19[CARGO],Tabla19[CATEGORIA]))</f>
        <v>ESTATUTO SIMPLIFICADO</v>
      </c>
      <c r="I1138" s="43">
        <v>17000</v>
      </c>
      <c r="J1138" s="44">
        <v>0</v>
      </c>
      <c r="K1138" s="43">
        <v>516.79999999999995</v>
      </c>
      <c r="L1138" s="43">
        <v>487.9</v>
      </c>
      <c r="M1138" s="43">
        <v>1570.9999999999998</v>
      </c>
      <c r="N1138" s="43">
        <v>14424.3</v>
      </c>
      <c r="O1138" s="65" t="str">
        <f>LEFT(_xlfn.XLOOKUP(TJUL22[[#This Row],[CODIGO]],Tabla5[codigo],Tabla5[Genero]),1)</f>
        <v>F</v>
      </c>
      <c r="P1138" s="15" t="str">
        <f>_xlfn.XLOOKUP(TJUL22[[#This Row],[nomdepto]],tdepto[DEPTO],tdepto[CODLUG])</f>
        <v>01.83.03.04</v>
      </c>
    </row>
    <row r="1139" spans="1:16" hidden="1">
      <c r="A1139" s="65" t="s">
        <v>3417</v>
      </c>
      <c r="B1139" s="65" t="str">
        <f t="shared" si="17"/>
        <v>2.1.1.1.0100111487203</v>
      </c>
      <c r="C1139" s="65" t="s">
        <v>3368</v>
      </c>
      <c r="D1139" s="65" t="s">
        <v>2703</v>
      </c>
      <c r="E1139" s="65" t="s">
        <v>2015</v>
      </c>
      <c r="F1139" s="65" t="s">
        <v>134</v>
      </c>
      <c r="G1139" s="65" t="str">
        <f>_xlfn.XLOOKUP(TJUL22[[#This Row],[CODIGO]],Tabla5[codigo],Tabla5[Lugar Funciones])</f>
        <v>DIRECCION GENERAL DE MUSEOS</v>
      </c>
      <c r="H1139" s="65" t="str">
        <f>_xlfn.XLOOKUP(TJUL22[[#This Row],[CODIGO]],Tabla5[codigo],Tabla5[SEGÚN JULIO],_xlfn.XLOOKUP(TJUL22[[#This Row],[cargo]],Tabla19[CARGO],Tabla19[CATEGORIA]))</f>
        <v>ESTATUTO SIMPLIFICADO</v>
      </c>
      <c r="I1139" s="43">
        <v>17000</v>
      </c>
      <c r="J1139" s="44">
        <v>0</v>
      </c>
      <c r="K1139" s="43">
        <v>516.79999999999995</v>
      </c>
      <c r="L1139" s="43">
        <v>487.9</v>
      </c>
      <c r="M1139" s="43">
        <v>1880.9999999999998</v>
      </c>
      <c r="N1139" s="43">
        <v>14114.3</v>
      </c>
      <c r="O1139" s="65" t="str">
        <f>LEFT(_xlfn.XLOOKUP(TJUL22[[#This Row],[CODIGO]],Tabla5[codigo],Tabla5[Genero]),1)</f>
        <v>M</v>
      </c>
      <c r="P1139" s="15" t="str">
        <f>_xlfn.XLOOKUP(TJUL22[[#This Row],[nomdepto]],tdepto[DEPTO],tdepto[CODLUG])</f>
        <v>01.83.03.04</v>
      </c>
    </row>
    <row r="1140" spans="1:16" hidden="1">
      <c r="A1140" s="65" t="s">
        <v>3417</v>
      </c>
      <c r="B1140" s="65" t="str">
        <f t="shared" si="17"/>
        <v>2.1.1.1.0100116355504</v>
      </c>
      <c r="C1140" s="65" t="s">
        <v>3368</v>
      </c>
      <c r="D1140" s="65" t="s">
        <v>2729</v>
      </c>
      <c r="E1140" s="65" t="s">
        <v>606</v>
      </c>
      <c r="F1140" s="65" t="s">
        <v>8</v>
      </c>
      <c r="G1140" s="65" t="str">
        <f>_xlfn.XLOOKUP(TJUL22[[#This Row],[CODIGO]],Tabla5[codigo],Tabla5[Lugar Funciones])</f>
        <v>DIRECCION GENERAL DE MUSEOS</v>
      </c>
      <c r="H1140" s="65" t="str">
        <f>_xlfn.XLOOKUP(TJUL22[[#This Row],[CODIGO]],Tabla5[codigo],Tabla5[SEGÚN JULIO],_xlfn.XLOOKUP(TJUL22[[#This Row],[cargo]],Tabla19[CARGO],Tabla19[CATEGORIA]))</f>
        <v>ESTATUTO SIMPLIFICADO</v>
      </c>
      <c r="I1140" s="43">
        <v>17000</v>
      </c>
      <c r="J1140" s="44">
        <v>0</v>
      </c>
      <c r="K1140" s="43">
        <v>516.79999999999995</v>
      </c>
      <c r="L1140" s="43">
        <v>487.9</v>
      </c>
      <c r="M1140" s="43">
        <v>25.000000000000114</v>
      </c>
      <c r="N1140" s="43">
        <v>15970.3</v>
      </c>
      <c r="O1140" s="65" t="str">
        <f>LEFT(_xlfn.XLOOKUP(TJUL22[[#This Row],[CODIGO]],Tabla5[codigo],Tabla5[Genero]),1)</f>
        <v>F</v>
      </c>
      <c r="P1140" s="15" t="str">
        <f>_xlfn.XLOOKUP(TJUL22[[#This Row],[nomdepto]],tdepto[DEPTO],tdepto[CODLUG])</f>
        <v>01.83.03.04</v>
      </c>
    </row>
    <row r="1141" spans="1:16" hidden="1">
      <c r="A1141" s="65" t="s">
        <v>3417</v>
      </c>
      <c r="B1141" s="65" t="str">
        <f t="shared" si="17"/>
        <v>2.1.1.1.0122301154310</v>
      </c>
      <c r="C1141" s="65" t="s">
        <v>3368</v>
      </c>
      <c r="D1141" s="65" t="s">
        <v>2739</v>
      </c>
      <c r="E1141" s="65" t="s">
        <v>2026</v>
      </c>
      <c r="F1141" s="65" t="s">
        <v>8</v>
      </c>
      <c r="G1141" s="65" t="str">
        <f>_xlfn.XLOOKUP(TJUL22[[#This Row],[CODIGO]],Tabla5[codigo],Tabla5[Lugar Funciones])</f>
        <v>DIRECCION GENERAL DE MUSEOS</v>
      </c>
      <c r="H1141" s="65" t="str">
        <f>_xlfn.XLOOKUP(TJUL22[[#This Row],[CODIGO]],Tabla5[codigo],Tabla5[SEGÚN JULIO],_xlfn.XLOOKUP(TJUL22[[#This Row],[cargo]],Tabla19[CARGO],Tabla19[CATEGORIA]))</f>
        <v>ESTATUTO SIMPLIFICADO</v>
      </c>
      <c r="I1141" s="43">
        <v>17000</v>
      </c>
      <c r="J1141" s="44">
        <v>0</v>
      </c>
      <c r="K1141" s="43">
        <v>516.79999999999995</v>
      </c>
      <c r="L1141" s="43">
        <v>487.9</v>
      </c>
      <c r="M1141" s="43">
        <v>25.000000000000114</v>
      </c>
      <c r="N1141" s="43">
        <v>15970.3</v>
      </c>
      <c r="O1141" s="65" t="str">
        <f>LEFT(_xlfn.XLOOKUP(TJUL22[[#This Row],[CODIGO]],Tabla5[codigo],Tabla5[Genero]),1)</f>
        <v>F</v>
      </c>
      <c r="P1141" s="15" t="str">
        <f>_xlfn.XLOOKUP(TJUL22[[#This Row],[nomdepto]],tdepto[DEPTO],tdepto[CODLUG])</f>
        <v>01.83.03.04</v>
      </c>
    </row>
    <row r="1142" spans="1:16" hidden="1">
      <c r="A1142" s="65" t="s">
        <v>3417</v>
      </c>
      <c r="B1142" s="65" t="str">
        <f t="shared" si="17"/>
        <v>2.1.1.1.0100105661276</v>
      </c>
      <c r="C1142" s="65" t="s">
        <v>3368</v>
      </c>
      <c r="D1142" s="65" t="s">
        <v>2484</v>
      </c>
      <c r="E1142" s="65" t="s">
        <v>365</v>
      </c>
      <c r="F1142" s="65" t="s">
        <v>8</v>
      </c>
      <c r="G1142" s="65" t="str">
        <f>_xlfn.XLOOKUP(TJUL22[[#This Row],[CODIGO]],Tabla5[codigo],Tabla5[Lugar Funciones])</f>
        <v>DIRECCION GENERAL DE MUSEOS</v>
      </c>
      <c r="H1142" s="65" t="str">
        <f>_xlfn.XLOOKUP(TJUL22[[#This Row],[CODIGO]],Tabla5[codigo],Tabla5[SEGÚN JULIO],_xlfn.XLOOKUP(TJUL22[[#This Row],[cargo]],Tabla19[CARGO],Tabla19[CATEGORIA]))</f>
        <v>ESTATUTO SIMPLIFICADO</v>
      </c>
      <c r="I1142" s="43">
        <v>16500</v>
      </c>
      <c r="J1142" s="44">
        <v>0</v>
      </c>
      <c r="K1142" s="43">
        <v>501.6</v>
      </c>
      <c r="L1142" s="43">
        <v>473.55</v>
      </c>
      <c r="M1142" s="43">
        <v>1906</v>
      </c>
      <c r="N1142" s="43">
        <v>13618.85</v>
      </c>
      <c r="O1142" s="65" t="str">
        <f>LEFT(_xlfn.XLOOKUP(TJUL22[[#This Row],[CODIGO]],Tabla5[codigo],Tabla5[Genero]),1)</f>
        <v>F</v>
      </c>
      <c r="P1142" s="15" t="str">
        <f>_xlfn.XLOOKUP(TJUL22[[#This Row],[nomdepto]],tdepto[DEPTO],tdepto[CODLUG])</f>
        <v>01.83.03.04</v>
      </c>
    </row>
    <row r="1143" spans="1:16" hidden="1">
      <c r="A1143" s="65" t="s">
        <v>3417</v>
      </c>
      <c r="B1143" s="65" t="str">
        <f t="shared" si="17"/>
        <v>2.1.1.1.0100100303189</v>
      </c>
      <c r="C1143" s="65" t="s">
        <v>3368</v>
      </c>
      <c r="D1143" s="65" t="s">
        <v>2508</v>
      </c>
      <c r="E1143" s="65" t="s">
        <v>391</v>
      </c>
      <c r="F1143" s="65" t="s">
        <v>27</v>
      </c>
      <c r="G1143" s="65" t="str">
        <f>_xlfn.XLOOKUP(TJUL22[[#This Row],[CODIGO]],Tabla5[codigo],Tabla5[Lugar Funciones])</f>
        <v>DIRECCION GENERAL DE MUSEOS</v>
      </c>
      <c r="H1143" s="65" t="str">
        <f>_xlfn.XLOOKUP(TJUL22[[#This Row],[CODIGO]],Tabla5[codigo],Tabla5[SEGÚN JULIO],_xlfn.XLOOKUP(TJUL22[[#This Row],[cargo]],Tabla19[CARGO],Tabla19[CATEGORIA]))</f>
        <v>ESTATUTO SIMPLIFICADO</v>
      </c>
      <c r="I1143" s="43">
        <v>16500</v>
      </c>
      <c r="J1143" s="46">
        <v>0</v>
      </c>
      <c r="K1143" s="43">
        <v>501.6</v>
      </c>
      <c r="L1143" s="43">
        <v>473.55</v>
      </c>
      <c r="M1143" s="43">
        <v>9077.2900000000009</v>
      </c>
      <c r="N1143" s="43">
        <v>6447.56</v>
      </c>
      <c r="O1143" s="65" t="str">
        <f>LEFT(_xlfn.XLOOKUP(TJUL22[[#This Row],[CODIGO]],Tabla5[codigo],Tabla5[Genero]),1)</f>
        <v>F</v>
      </c>
      <c r="P1143" s="15" t="str">
        <f>_xlfn.XLOOKUP(TJUL22[[#This Row],[nomdepto]],tdepto[DEPTO],tdepto[CODLUG])</f>
        <v>01.83.03.04</v>
      </c>
    </row>
    <row r="1144" spans="1:16" hidden="1">
      <c r="A1144" s="65" t="s">
        <v>3417</v>
      </c>
      <c r="B1144" s="65" t="str">
        <f t="shared" si="17"/>
        <v>2.1.1.1.0100100235811</v>
      </c>
      <c r="C1144" s="65" t="s">
        <v>3368</v>
      </c>
      <c r="D1144" s="65" t="s">
        <v>1478</v>
      </c>
      <c r="E1144" s="65" t="s">
        <v>420</v>
      </c>
      <c r="F1144" s="65" t="s">
        <v>421</v>
      </c>
      <c r="G1144" s="65" t="str">
        <f>_xlfn.XLOOKUP(TJUL22[[#This Row],[CODIGO]],Tabla5[codigo],Tabla5[Lugar Funciones])</f>
        <v>DIRECCION GENERAL DE MUSEOS</v>
      </c>
      <c r="H1144" s="65" t="str">
        <f>_xlfn.XLOOKUP(TJUL22[[#This Row],[CODIGO]],Tabla5[codigo],Tabla5[SEGÚN JULIO],_xlfn.XLOOKUP(TJUL22[[#This Row],[cargo]],Tabla19[CARGO],Tabla19[CATEGORIA]))</f>
        <v>CARRERA ADMINISTRATIVA</v>
      </c>
      <c r="I1144" s="43">
        <v>16500</v>
      </c>
      <c r="J1144" s="44">
        <v>0</v>
      </c>
      <c r="K1144" s="43">
        <v>501.6</v>
      </c>
      <c r="L1144" s="43">
        <v>473.55</v>
      </c>
      <c r="M1144" s="43">
        <v>8233.25</v>
      </c>
      <c r="N1144" s="43">
        <v>7291.6</v>
      </c>
      <c r="O1144" s="65" t="str">
        <f>LEFT(_xlfn.XLOOKUP(TJUL22[[#This Row],[CODIGO]],Tabla5[codigo],Tabla5[Genero]),1)</f>
        <v>F</v>
      </c>
      <c r="P1144" s="15" t="str">
        <f>_xlfn.XLOOKUP(TJUL22[[#This Row],[nomdepto]],tdepto[DEPTO],tdepto[CODLUG])</f>
        <v>01.83.03.04</v>
      </c>
    </row>
    <row r="1145" spans="1:16" hidden="1">
      <c r="A1145" s="65" t="s">
        <v>3417</v>
      </c>
      <c r="B1145" s="65" t="str">
        <f t="shared" si="17"/>
        <v>2.1.1.1.0110400123633</v>
      </c>
      <c r="C1145" s="65" t="s">
        <v>3368</v>
      </c>
      <c r="D1145" s="65" t="s">
        <v>2539</v>
      </c>
      <c r="E1145" s="65" t="s">
        <v>426</v>
      </c>
      <c r="F1145" s="65" t="s">
        <v>427</v>
      </c>
      <c r="G1145" s="65" t="str">
        <f>_xlfn.XLOOKUP(TJUL22[[#This Row],[CODIGO]],Tabla5[codigo],Tabla5[Lugar Funciones])</f>
        <v>DIRECCION GENERAL DE MUSEOS</v>
      </c>
      <c r="H1145" s="65" t="str">
        <f>_xlfn.XLOOKUP(TJUL22[[#This Row],[CODIGO]],Tabla5[codigo],Tabla5[SEGÚN JULIO],_xlfn.XLOOKUP(TJUL22[[#This Row],[cargo]],Tabla19[CARGO],Tabla19[CATEGORIA]))</f>
        <v>FIJO</v>
      </c>
      <c r="I1145" s="43">
        <v>16500</v>
      </c>
      <c r="J1145" s="46">
        <v>0</v>
      </c>
      <c r="K1145" s="43">
        <v>501.6</v>
      </c>
      <c r="L1145" s="43">
        <v>473.55</v>
      </c>
      <c r="M1145" s="43">
        <v>816.00000000000011</v>
      </c>
      <c r="N1145" s="43">
        <v>14708.85</v>
      </c>
      <c r="O1145" s="65" t="str">
        <f>LEFT(_xlfn.XLOOKUP(TJUL22[[#This Row],[CODIGO]],Tabla5[codigo],Tabla5[Genero]),1)</f>
        <v>M</v>
      </c>
      <c r="P1145" s="15" t="str">
        <f>_xlfn.XLOOKUP(TJUL22[[#This Row],[nomdepto]],tdepto[DEPTO],tdepto[CODLUG])</f>
        <v>01.83.03.04</v>
      </c>
    </row>
    <row r="1146" spans="1:16" hidden="1">
      <c r="A1146" s="65" t="s">
        <v>3417</v>
      </c>
      <c r="B1146" s="65" t="str">
        <f t="shared" si="17"/>
        <v>2.1.1.1.0100102628146</v>
      </c>
      <c r="C1146" s="65" t="s">
        <v>3368</v>
      </c>
      <c r="D1146" s="65" t="s">
        <v>1480</v>
      </c>
      <c r="E1146" s="65" t="s">
        <v>429</v>
      </c>
      <c r="F1146" s="65" t="s">
        <v>42</v>
      </c>
      <c r="G1146" s="65" t="str">
        <f>_xlfn.XLOOKUP(TJUL22[[#This Row],[CODIGO]],Tabla5[codigo],Tabla5[Lugar Funciones])</f>
        <v>DIRECCION GENERAL DE MUSEOS</v>
      </c>
      <c r="H1146" s="65" t="str">
        <f>_xlfn.XLOOKUP(TJUL22[[#This Row],[CODIGO]],Tabla5[codigo],Tabla5[SEGÚN JULIO],_xlfn.XLOOKUP(TJUL22[[#This Row],[cargo]],Tabla19[CARGO],Tabla19[CATEGORIA]))</f>
        <v>CARRERA ADMINISTRATIVA</v>
      </c>
      <c r="I1146" s="43">
        <v>16500</v>
      </c>
      <c r="J1146" s="44">
        <v>0</v>
      </c>
      <c r="K1146" s="43">
        <v>501.6</v>
      </c>
      <c r="L1146" s="43">
        <v>473.55</v>
      </c>
      <c r="M1146" s="43">
        <v>24.999999999999886</v>
      </c>
      <c r="N1146" s="43">
        <v>15499.85</v>
      </c>
      <c r="O1146" s="65" t="str">
        <f>LEFT(_xlfn.XLOOKUP(TJUL22[[#This Row],[CODIGO]],Tabla5[codigo],Tabla5[Genero]),1)</f>
        <v>M</v>
      </c>
      <c r="P1146" s="15" t="str">
        <f>_xlfn.XLOOKUP(TJUL22[[#This Row],[nomdepto]],tdepto[DEPTO],tdepto[CODLUG])</f>
        <v>01.83.03.04</v>
      </c>
    </row>
    <row r="1147" spans="1:16" hidden="1">
      <c r="A1147" s="65" t="s">
        <v>3417</v>
      </c>
      <c r="B1147" s="65" t="str">
        <f t="shared" si="17"/>
        <v>2.1.1.1.0100109997650</v>
      </c>
      <c r="C1147" s="65" t="s">
        <v>3368</v>
      </c>
      <c r="D1147" s="65" t="s">
        <v>1485</v>
      </c>
      <c r="E1147" s="65" t="s">
        <v>447</v>
      </c>
      <c r="F1147" s="65" t="s">
        <v>27</v>
      </c>
      <c r="G1147" s="65" t="str">
        <f>_xlfn.XLOOKUP(TJUL22[[#This Row],[CODIGO]],Tabla5[codigo],Tabla5[Lugar Funciones])</f>
        <v>DIRECCION GENERAL DE MUSEOS</v>
      </c>
      <c r="H1147" s="65" t="str">
        <f>_xlfn.XLOOKUP(TJUL22[[#This Row],[CODIGO]],Tabla5[codigo],Tabla5[SEGÚN JULIO],_xlfn.XLOOKUP(TJUL22[[#This Row],[cargo]],Tabla19[CARGO],Tabla19[CATEGORIA]))</f>
        <v>CARRERA ADMINISTRATIVA</v>
      </c>
      <c r="I1147" s="43">
        <v>16500</v>
      </c>
      <c r="J1147" s="44">
        <v>0</v>
      </c>
      <c r="K1147" s="43">
        <v>501.6</v>
      </c>
      <c r="L1147" s="43">
        <v>473.55</v>
      </c>
      <c r="M1147" s="43">
        <v>10005.1</v>
      </c>
      <c r="N1147" s="43">
        <v>5519.75</v>
      </c>
      <c r="O1147" s="65" t="str">
        <f>LEFT(_xlfn.XLOOKUP(TJUL22[[#This Row],[CODIGO]],Tabla5[codigo],Tabla5[Genero]),1)</f>
        <v>F</v>
      </c>
      <c r="P1147" s="15" t="str">
        <f>_xlfn.XLOOKUP(TJUL22[[#This Row],[nomdepto]],tdepto[DEPTO],tdepto[CODLUG])</f>
        <v>01.83.03.04</v>
      </c>
    </row>
    <row r="1148" spans="1:16" hidden="1">
      <c r="A1148" s="65" t="s">
        <v>3417</v>
      </c>
      <c r="B1148" s="65" t="str">
        <f t="shared" si="17"/>
        <v>2.1.1.1.0100111645636</v>
      </c>
      <c r="C1148" s="65" t="s">
        <v>3368</v>
      </c>
      <c r="D1148" s="65" t="s">
        <v>1490</v>
      </c>
      <c r="E1148" s="65" t="s">
        <v>458</v>
      </c>
      <c r="F1148" s="65" t="s">
        <v>139</v>
      </c>
      <c r="G1148" s="65" t="str">
        <f>_xlfn.XLOOKUP(TJUL22[[#This Row],[CODIGO]],Tabla5[codigo],Tabla5[Lugar Funciones])</f>
        <v>DIRECCION GENERAL DE MUSEOS</v>
      </c>
      <c r="H1148" s="65" t="str">
        <f>_xlfn.XLOOKUP(TJUL22[[#This Row],[CODIGO]],Tabla5[codigo],Tabla5[SEGÚN JULIO],_xlfn.XLOOKUP(TJUL22[[#This Row],[cargo]],Tabla19[CARGO],Tabla19[CATEGORIA]))</f>
        <v>CARRERA ADMINISTRATIVA</v>
      </c>
      <c r="I1148" s="43">
        <v>16500</v>
      </c>
      <c r="J1148" s="46">
        <v>0</v>
      </c>
      <c r="K1148" s="43">
        <v>501.6</v>
      </c>
      <c r="L1148" s="43">
        <v>473.55</v>
      </c>
      <c r="M1148" s="43">
        <v>125.00000000000011</v>
      </c>
      <c r="N1148" s="43">
        <v>15399.85</v>
      </c>
      <c r="O1148" s="65" t="str">
        <f>LEFT(_xlfn.XLOOKUP(TJUL22[[#This Row],[CODIGO]],Tabla5[codigo],Tabla5[Genero]),1)</f>
        <v>M</v>
      </c>
      <c r="P1148" s="15" t="str">
        <f>_xlfn.XLOOKUP(TJUL22[[#This Row],[nomdepto]],tdepto[DEPTO],tdepto[CODLUG])</f>
        <v>01.83.03.04</v>
      </c>
    </row>
    <row r="1149" spans="1:16" hidden="1">
      <c r="A1149" s="65" t="s">
        <v>3417</v>
      </c>
      <c r="B1149" s="65" t="str">
        <f t="shared" si="17"/>
        <v>2.1.1.1.0100118321256</v>
      </c>
      <c r="C1149" s="65" t="s">
        <v>3368</v>
      </c>
      <c r="D1149" s="65" t="s">
        <v>2711</v>
      </c>
      <c r="E1149" s="65" t="s">
        <v>587</v>
      </c>
      <c r="F1149" s="65" t="s">
        <v>588</v>
      </c>
      <c r="G1149" s="65" t="str">
        <f>_xlfn.XLOOKUP(TJUL22[[#This Row],[CODIGO]],Tabla5[codigo],Tabla5[Lugar Funciones])</f>
        <v>DIRECCION GENERAL DE MUSEOS</v>
      </c>
      <c r="H1149" s="65" t="str">
        <f>_xlfn.XLOOKUP(TJUL22[[#This Row],[CODIGO]],Tabla5[codigo],Tabla5[SEGÚN JULIO],_xlfn.XLOOKUP(TJUL22[[#This Row],[cargo]],Tabla19[CARGO],Tabla19[CATEGORIA]))</f>
        <v>FIJO</v>
      </c>
      <c r="I1149" s="43">
        <v>16500</v>
      </c>
      <c r="J1149" s="44">
        <v>0</v>
      </c>
      <c r="K1149" s="43">
        <v>501.6</v>
      </c>
      <c r="L1149" s="43">
        <v>473.55</v>
      </c>
      <c r="M1149" s="43">
        <v>6402.48</v>
      </c>
      <c r="N1149" s="43">
        <v>9122.3700000000008</v>
      </c>
      <c r="O1149" s="65" t="str">
        <f>LEFT(_xlfn.XLOOKUP(TJUL22[[#This Row],[CODIGO]],Tabla5[codigo],Tabla5[Genero]),1)</f>
        <v>M</v>
      </c>
      <c r="P1149" s="15" t="str">
        <f>_xlfn.XLOOKUP(TJUL22[[#This Row],[nomdepto]],tdepto[DEPTO],tdepto[CODLUG])</f>
        <v>01.83.03.04</v>
      </c>
    </row>
    <row r="1150" spans="1:16" hidden="1">
      <c r="A1150" s="65" t="s">
        <v>3417</v>
      </c>
      <c r="B1150" s="65" t="str">
        <f t="shared" si="17"/>
        <v>2.1.1.1.0100116959552</v>
      </c>
      <c r="C1150" s="65" t="s">
        <v>3368</v>
      </c>
      <c r="D1150" s="65" t="s">
        <v>2712</v>
      </c>
      <c r="E1150" s="65" t="s">
        <v>987</v>
      </c>
      <c r="F1150" s="65" t="s">
        <v>8</v>
      </c>
      <c r="G1150" s="65" t="str">
        <f>_xlfn.XLOOKUP(TJUL22[[#This Row],[CODIGO]],Tabla5[codigo],Tabla5[Lugar Funciones])</f>
        <v>DIRECCION GENERAL DE MUSEOS</v>
      </c>
      <c r="H1150" s="65" t="str">
        <f>_xlfn.XLOOKUP(TJUL22[[#This Row],[CODIGO]],Tabla5[codigo],Tabla5[SEGÚN JULIO],_xlfn.XLOOKUP(TJUL22[[#This Row],[cargo]],Tabla19[CARGO],Tabla19[CATEGORIA]))</f>
        <v>ESTATUTO SIMPLIFICADO</v>
      </c>
      <c r="I1150" s="43">
        <v>16500</v>
      </c>
      <c r="J1150" s="44">
        <v>0</v>
      </c>
      <c r="K1150" s="43">
        <v>501.6</v>
      </c>
      <c r="L1150" s="43">
        <v>473.55</v>
      </c>
      <c r="M1150" s="43">
        <v>10745.48</v>
      </c>
      <c r="N1150" s="43">
        <v>4779.37</v>
      </c>
      <c r="O1150" s="65" t="str">
        <f>LEFT(_xlfn.XLOOKUP(TJUL22[[#This Row],[CODIGO]],Tabla5[codigo],Tabla5[Genero]),1)</f>
        <v>F</v>
      </c>
      <c r="P1150" s="15" t="str">
        <f>_xlfn.XLOOKUP(TJUL22[[#This Row],[nomdepto]],tdepto[DEPTO],tdepto[CODLUG])</f>
        <v>01.83.03.04</v>
      </c>
    </row>
    <row r="1151" spans="1:16" hidden="1">
      <c r="A1151" s="65" t="s">
        <v>3417</v>
      </c>
      <c r="B1151" s="65" t="str">
        <f t="shared" si="17"/>
        <v>2.1.1.1.0100109479261</v>
      </c>
      <c r="C1151" s="65" t="s">
        <v>3368</v>
      </c>
      <c r="D1151" s="65" t="s">
        <v>2725</v>
      </c>
      <c r="E1151" s="65" t="s">
        <v>600</v>
      </c>
      <c r="F1151" s="65" t="s">
        <v>601</v>
      </c>
      <c r="G1151" s="65" t="str">
        <f>_xlfn.XLOOKUP(TJUL22[[#This Row],[CODIGO]],Tabla5[codigo],Tabla5[Lugar Funciones])</f>
        <v>DIRECCION GENERAL DE MUSEOS</v>
      </c>
      <c r="H1151" s="65" t="str">
        <f>_xlfn.XLOOKUP(TJUL22[[#This Row],[CODIGO]],Tabla5[codigo],Tabla5[SEGÚN JULIO],_xlfn.XLOOKUP(TJUL22[[#This Row],[cargo]],Tabla19[CARGO],Tabla19[CATEGORIA]))</f>
        <v>CARRERA ADMINISTRATIVA</v>
      </c>
      <c r="I1151" s="43">
        <v>16500</v>
      </c>
      <c r="J1151" s="46">
        <v>0</v>
      </c>
      <c r="K1151" s="43">
        <v>501.6</v>
      </c>
      <c r="L1151" s="43">
        <v>473.55</v>
      </c>
      <c r="M1151" s="43">
        <v>11921.62</v>
      </c>
      <c r="N1151" s="43">
        <v>3603.23</v>
      </c>
      <c r="O1151" s="65" t="str">
        <f>LEFT(_xlfn.XLOOKUP(TJUL22[[#This Row],[CODIGO]],Tabla5[codigo],Tabla5[Genero]),1)</f>
        <v>M</v>
      </c>
      <c r="P1151" s="15" t="str">
        <f>_xlfn.XLOOKUP(TJUL22[[#This Row],[nomdepto]],tdepto[DEPTO],tdepto[CODLUG])</f>
        <v>01.83.03.04</v>
      </c>
    </row>
    <row r="1152" spans="1:16" hidden="1">
      <c r="A1152" s="65" t="s">
        <v>3417</v>
      </c>
      <c r="B1152" s="65" t="str">
        <f t="shared" si="17"/>
        <v>2.1.1.1.0100107408270</v>
      </c>
      <c r="C1152" s="65" t="s">
        <v>3368</v>
      </c>
      <c r="D1152" s="65" t="s">
        <v>2727</v>
      </c>
      <c r="E1152" s="65" t="s">
        <v>1091</v>
      </c>
      <c r="F1152" s="65" t="s">
        <v>134</v>
      </c>
      <c r="G1152" s="65" t="str">
        <f>_xlfn.XLOOKUP(TJUL22[[#This Row],[CODIGO]],Tabla5[codigo],Tabla5[Lugar Funciones])</f>
        <v>DIRECCION GENERAL DE MUSEOS</v>
      </c>
      <c r="H1152" s="65" t="str">
        <f>_xlfn.XLOOKUP(TJUL22[[#This Row],[CODIGO]],Tabla5[codigo],Tabla5[SEGÚN JULIO],_xlfn.XLOOKUP(TJUL22[[#This Row],[cargo]],Tabla19[CARGO],Tabla19[CATEGORIA]))</f>
        <v>ESTATUTO SIMPLIFICADO</v>
      </c>
      <c r="I1152" s="43">
        <v>16500</v>
      </c>
      <c r="J1152" s="44">
        <v>0</v>
      </c>
      <c r="K1152" s="43">
        <v>501.6</v>
      </c>
      <c r="L1152" s="43">
        <v>473.55</v>
      </c>
      <c r="M1152" s="43">
        <v>24.999999999999886</v>
      </c>
      <c r="N1152" s="43">
        <v>15499.85</v>
      </c>
      <c r="O1152" s="65" t="str">
        <f>LEFT(_xlfn.XLOOKUP(TJUL22[[#This Row],[CODIGO]],Tabla5[codigo],Tabla5[Genero]),1)</f>
        <v>M</v>
      </c>
      <c r="P1152" s="15" t="str">
        <f>_xlfn.XLOOKUP(TJUL22[[#This Row],[nomdepto]],tdepto[DEPTO],tdepto[CODLUG])</f>
        <v>01.83.03.04</v>
      </c>
    </row>
    <row r="1153" spans="1:16" hidden="1">
      <c r="A1153" s="65" t="s">
        <v>3462</v>
      </c>
      <c r="B1153" s="65" t="str">
        <f t="shared" si="17"/>
        <v>2.1.1.3.0100106133812</v>
      </c>
      <c r="C1153" s="65" t="s">
        <v>3370</v>
      </c>
      <c r="D1153" s="65" t="s">
        <v>1495</v>
      </c>
      <c r="E1153" s="65" t="s">
        <v>462</v>
      </c>
      <c r="F1153" s="65" t="s">
        <v>8</v>
      </c>
      <c r="G1153" s="65" t="str">
        <f>_xlfn.XLOOKUP(TJUL22[[#This Row],[CODIGO]],Tabla5[codigo],Tabla5[Lugar Funciones])</f>
        <v>DIRECCION GENERAL DE MUSEOS</v>
      </c>
      <c r="H1153" s="65" t="str">
        <f>_xlfn.XLOOKUP(TJUL22[[#This Row],[CODIGO]],Tabla5[codigo],Tabla5[SEGÚN JULIO],_xlfn.XLOOKUP(TJUL22[[#This Row],[cargo]],Tabla19[CARGO],Tabla19[CATEGORIA]))</f>
        <v>CARRERA ADMINISTRATIVA</v>
      </c>
      <c r="I1153" s="43">
        <v>16500</v>
      </c>
      <c r="J1153" s="44">
        <v>0</v>
      </c>
      <c r="K1153" s="43">
        <v>501.6</v>
      </c>
      <c r="L1153" s="43">
        <v>473.55</v>
      </c>
      <c r="M1153" s="43">
        <v>24.999999999999886</v>
      </c>
      <c r="N1153" s="43">
        <v>15499.85</v>
      </c>
      <c r="O1153" s="65" t="str">
        <f>LEFT(_xlfn.XLOOKUP(TJUL22[[#This Row],[CODIGO]],Tabla5[codigo],Tabla5[Genero]),1)</f>
        <v>M</v>
      </c>
      <c r="P1153" s="15" t="str">
        <f>_xlfn.XLOOKUP(TJUL22[[#This Row],[nomdepto]],tdepto[DEPTO],tdepto[CODLUG])</f>
        <v>01.83.03.04</v>
      </c>
    </row>
    <row r="1154" spans="1:16" hidden="1">
      <c r="A1154" s="65" t="s">
        <v>3417</v>
      </c>
      <c r="B1154" s="65" t="str">
        <f t="shared" si="17"/>
        <v>2.1.1.1.0100104975149</v>
      </c>
      <c r="C1154" s="65" t="s">
        <v>3368</v>
      </c>
      <c r="D1154" s="65" t="s">
        <v>1554</v>
      </c>
      <c r="E1154" s="65" t="s">
        <v>585</v>
      </c>
      <c r="F1154" s="65" t="s">
        <v>376</v>
      </c>
      <c r="G1154" s="65" t="str">
        <f>_xlfn.XLOOKUP(TJUL22[[#This Row],[CODIGO]],Tabla5[codigo],Tabla5[Lugar Funciones])</f>
        <v>DIRECCION GENERAL DE MUSEOS</v>
      </c>
      <c r="H1154" s="65" t="str">
        <f>_xlfn.XLOOKUP(TJUL22[[#This Row],[CODIGO]],Tabla5[codigo],Tabla5[SEGÚN JULIO],_xlfn.XLOOKUP(TJUL22[[#This Row],[cargo]],Tabla19[CARGO],Tabla19[CATEGORIA]))</f>
        <v>CARRERA ADMINISTRATIVA</v>
      </c>
      <c r="I1154" s="43">
        <v>16445</v>
      </c>
      <c r="J1154" s="44">
        <v>0</v>
      </c>
      <c r="K1154" s="43">
        <v>499.93</v>
      </c>
      <c r="L1154" s="43">
        <v>471.97</v>
      </c>
      <c r="M1154" s="43">
        <v>24.999999999999943</v>
      </c>
      <c r="N1154" s="43">
        <v>15448.1</v>
      </c>
      <c r="O1154" s="65" t="str">
        <f>LEFT(_xlfn.XLOOKUP(TJUL22[[#This Row],[CODIGO]],Tabla5[codigo],Tabla5[Genero]),1)</f>
        <v>F</v>
      </c>
      <c r="P1154" s="15" t="str">
        <f>_xlfn.XLOOKUP(TJUL22[[#This Row],[nomdepto]],tdepto[DEPTO],tdepto[CODLUG])</f>
        <v>01.83.03.04</v>
      </c>
    </row>
    <row r="1155" spans="1:16" hidden="1">
      <c r="A1155" s="65" t="s">
        <v>3417</v>
      </c>
      <c r="B1155" s="65" t="str">
        <f t="shared" si="17"/>
        <v>2.1.1.1.0100800184632</v>
      </c>
      <c r="C1155" s="65" t="s">
        <v>3368</v>
      </c>
      <c r="D1155" s="65" t="s">
        <v>1458</v>
      </c>
      <c r="E1155" s="65" t="s">
        <v>383</v>
      </c>
      <c r="F1155" s="65" t="s">
        <v>8</v>
      </c>
      <c r="G1155" s="65" t="str">
        <f>_xlfn.XLOOKUP(TJUL22[[#This Row],[CODIGO]],Tabla5[codigo],Tabla5[Lugar Funciones])</f>
        <v>DIRECCION GENERAL DE MUSEOS</v>
      </c>
      <c r="H1155" s="65" t="str">
        <f>_xlfn.XLOOKUP(TJUL22[[#This Row],[CODIGO]],Tabla5[codigo],Tabla5[SEGÚN JULIO],_xlfn.XLOOKUP(TJUL22[[#This Row],[cargo]],Tabla19[CARGO],Tabla19[CATEGORIA]))</f>
        <v>CARRERA ADMINISTRATIVA</v>
      </c>
      <c r="I1155" s="43">
        <v>15000</v>
      </c>
      <c r="J1155" s="44">
        <v>0</v>
      </c>
      <c r="K1155" s="43">
        <v>456</v>
      </c>
      <c r="L1155" s="43">
        <v>430.5</v>
      </c>
      <c r="M1155" s="43">
        <v>375</v>
      </c>
      <c r="N1155" s="43">
        <v>13738.5</v>
      </c>
      <c r="O1155" s="65" t="str">
        <f>LEFT(_xlfn.XLOOKUP(TJUL22[[#This Row],[CODIGO]],Tabla5[codigo],Tabla5[Genero]),1)</f>
        <v>F</v>
      </c>
      <c r="P1155" s="15" t="str">
        <f>_xlfn.XLOOKUP(TJUL22[[#This Row],[nomdepto]],tdepto[DEPTO],tdepto[CODLUG])</f>
        <v>01.83.03.04</v>
      </c>
    </row>
    <row r="1156" spans="1:16" hidden="1">
      <c r="A1156" s="65" t="s">
        <v>3417</v>
      </c>
      <c r="B1156" s="65" t="str">
        <f t="shared" ref="B1156:B1219" si="18">C1156&amp;D1156</f>
        <v>2.1.1.1.0140220259622</v>
      </c>
      <c r="C1156" s="65" t="s">
        <v>3368</v>
      </c>
      <c r="D1156" s="65" t="s">
        <v>2506</v>
      </c>
      <c r="E1156" s="65" t="s">
        <v>805</v>
      </c>
      <c r="F1156" s="65" t="s">
        <v>8</v>
      </c>
      <c r="G1156" s="65" t="str">
        <f>_xlfn.XLOOKUP(TJUL22[[#This Row],[CODIGO]],Tabla5[codigo],Tabla5[Lugar Funciones])</f>
        <v>DIRECCION GENERAL DE MUSEOS</v>
      </c>
      <c r="H1156" s="65" t="str">
        <f>_xlfn.XLOOKUP(TJUL22[[#This Row],[CODIGO]],Tabla5[codigo],Tabla5[SEGÚN JULIO],_xlfn.XLOOKUP(TJUL22[[#This Row],[cargo]],Tabla19[CARGO],Tabla19[CATEGORIA]))</f>
        <v>ESTATUTO SIMPLIFICADO</v>
      </c>
      <c r="I1156" s="43">
        <v>15000</v>
      </c>
      <c r="J1156" s="46">
        <v>0</v>
      </c>
      <c r="K1156" s="43">
        <v>456</v>
      </c>
      <c r="L1156" s="43">
        <v>430.5</v>
      </c>
      <c r="M1156" s="43">
        <v>10777.11</v>
      </c>
      <c r="N1156" s="43">
        <v>3336.39</v>
      </c>
      <c r="O1156" s="65" t="str">
        <f>LEFT(_xlfn.XLOOKUP(TJUL22[[#This Row],[CODIGO]],Tabla5[codigo],Tabla5[Genero]),1)</f>
        <v>F</v>
      </c>
      <c r="P1156" s="15" t="str">
        <f>_xlfn.XLOOKUP(TJUL22[[#This Row],[nomdepto]],tdepto[DEPTO],tdepto[CODLUG])</f>
        <v>01.83.03.04</v>
      </c>
    </row>
    <row r="1157" spans="1:16" hidden="1">
      <c r="A1157" s="65" t="s">
        <v>3417</v>
      </c>
      <c r="B1157" s="65" t="str">
        <f t="shared" si="18"/>
        <v>2.1.1.1.0100108390956</v>
      </c>
      <c r="C1157" s="65" t="s">
        <v>3368</v>
      </c>
      <c r="D1157" s="65" t="s">
        <v>1498</v>
      </c>
      <c r="E1157" s="65" t="s">
        <v>472</v>
      </c>
      <c r="F1157" s="65" t="s">
        <v>8</v>
      </c>
      <c r="G1157" s="65" t="str">
        <f>_xlfn.XLOOKUP(TJUL22[[#This Row],[CODIGO]],Tabla5[codigo],Tabla5[Lugar Funciones])</f>
        <v>DIRECCION GENERAL DE MUSEOS</v>
      </c>
      <c r="H1157" s="65" t="str">
        <f>_xlfn.XLOOKUP(TJUL22[[#This Row],[CODIGO]],Tabla5[codigo],Tabla5[SEGÚN JULIO],_xlfn.XLOOKUP(TJUL22[[#This Row],[cargo]],Tabla19[CARGO],Tabla19[CATEGORIA]))</f>
        <v>CARRERA ADMINISTRATIVA</v>
      </c>
      <c r="I1157" s="43">
        <v>15000</v>
      </c>
      <c r="J1157" s="44">
        <v>0</v>
      </c>
      <c r="K1157" s="43">
        <v>456</v>
      </c>
      <c r="L1157" s="43">
        <v>430.5</v>
      </c>
      <c r="M1157" s="43">
        <v>11281.11</v>
      </c>
      <c r="N1157" s="43">
        <v>2832.39</v>
      </c>
      <c r="O1157" s="65" t="str">
        <f>LEFT(_xlfn.XLOOKUP(TJUL22[[#This Row],[CODIGO]],Tabla5[codigo],Tabla5[Genero]),1)</f>
        <v>F</v>
      </c>
      <c r="P1157" s="15" t="str">
        <f>_xlfn.XLOOKUP(TJUL22[[#This Row],[nomdepto]],tdepto[DEPTO],tdepto[CODLUG])</f>
        <v>01.83.03.04</v>
      </c>
    </row>
    <row r="1158" spans="1:16" hidden="1">
      <c r="A1158" s="65" t="s">
        <v>3417</v>
      </c>
      <c r="B1158" s="65" t="str">
        <f t="shared" si="18"/>
        <v>2.1.1.1.0101300366661</v>
      </c>
      <c r="C1158" s="65" t="s">
        <v>3368</v>
      </c>
      <c r="D1158" s="65" t="s">
        <v>2662</v>
      </c>
      <c r="E1158" s="65" t="s">
        <v>1205</v>
      </c>
      <c r="F1158" s="65" t="s">
        <v>8</v>
      </c>
      <c r="G1158" s="65" t="str">
        <f>_xlfn.XLOOKUP(TJUL22[[#This Row],[CODIGO]],Tabla5[codigo],Tabla5[Lugar Funciones])</f>
        <v>DIRECCION GENERAL DE MUSEOS</v>
      </c>
      <c r="H1158" s="65" t="str">
        <f>_xlfn.XLOOKUP(TJUL22[[#This Row],[CODIGO]],Tabla5[codigo],Tabla5[SEGÚN JULIO],_xlfn.XLOOKUP(TJUL22[[#This Row],[cargo]],Tabla19[CARGO],Tabla19[CATEGORIA]))</f>
        <v>ESTATUTO SIMPLIFICADO</v>
      </c>
      <c r="I1158" s="43">
        <v>15000</v>
      </c>
      <c r="J1158" s="44">
        <v>0</v>
      </c>
      <c r="K1158" s="43">
        <v>456</v>
      </c>
      <c r="L1158" s="43">
        <v>430.5</v>
      </c>
      <c r="M1158" s="43">
        <v>4765.3900000000003</v>
      </c>
      <c r="N1158" s="43">
        <v>9348.11</v>
      </c>
      <c r="O1158" s="65" t="str">
        <f>LEFT(_xlfn.XLOOKUP(TJUL22[[#This Row],[CODIGO]],Tabla5[codigo],Tabla5[Genero]),1)</f>
        <v>F</v>
      </c>
      <c r="P1158" s="15" t="str">
        <f>_xlfn.XLOOKUP(TJUL22[[#This Row],[nomdepto]],tdepto[DEPTO],tdepto[CODLUG])</f>
        <v>01.83.03.04</v>
      </c>
    </row>
    <row r="1159" spans="1:16" hidden="1">
      <c r="A1159" s="65" t="s">
        <v>3417</v>
      </c>
      <c r="B1159" s="65" t="str">
        <f t="shared" si="18"/>
        <v>2.1.1.1.0100109104927</v>
      </c>
      <c r="C1159" s="65" t="s">
        <v>3368</v>
      </c>
      <c r="D1159" s="65" t="s">
        <v>1536</v>
      </c>
      <c r="E1159" s="65" t="s">
        <v>547</v>
      </c>
      <c r="F1159" s="65" t="s">
        <v>8</v>
      </c>
      <c r="G1159" s="65" t="str">
        <f>_xlfn.XLOOKUP(TJUL22[[#This Row],[CODIGO]],Tabla5[codigo],Tabla5[Lugar Funciones])</f>
        <v>DIRECCION GENERAL DE MUSEOS</v>
      </c>
      <c r="H1159" s="65" t="str">
        <f>_xlfn.XLOOKUP(TJUL22[[#This Row],[CODIGO]],Tabla5[codigo],Tabla5[SEGÚN JULIO],_xlfn.XLOOKUP(TJUL22[[#This Row],[cargo]],Tabla19[CARGO],Tabla19[CATEGORIA]))</f>
        <v>CARRERA ADMINISTRATIVA</v>
      </c>
      <c r="I1159" s="43">
        <v>15000</v>
      </c>
      <c r="J1159" s="44">
        <v>0</v>
      </c>
      <c r="K1159" s="43">
        <v>456</v>
      </c>
      <c r="L1159" s="43">
        <v>430.5</v>
      </c>
      <c r="M1159" s="43">
        <v>11299.12</v>
      </c>
      <c r="N1159" s="43">
        <v>2814.38</v>
      </c>
      <c r="O1159" s="65" t="str">
        <f>LEFT(_xlfn.XLOOKUP(TJUL22[[#This Row],[CODIGO]],Tabla5[codigo],Tabla5[Genero]),1)</f>
        <v>F</v>
      </c>
      <c r="P1159" s="15" t="str">
        <f>_xlfn.XLOOKUP(TJUL22[[#This Row],[nomdepto]],tdepto[DEPTO],tdepto[CODLUG])</f>
        <v>01.83.03.04</v>
      </c>
    </row>
    <row r="1160" spans="1:16" hidden="1">
      <c r="A1160" s="65" t="s">
        <v>3417</v>
      </c>
      <c r="B1160" s="65" t="str">
        <f t="shared" si="18"/>
        <v>2.1.1.1.0122300152372</v>
      </c>
      <c r="C1160" s="65" t="s">
        <v>3368</v>
      </c>
      <c r="D1160" s="65" t="s">
        <v>2674</v>
      </c>
      <c r="E1160" s="65" t="s">
        <v>1086</v>
      </c>
      <c r="F1160" s="65" t="s">
        <v>27</v>
      </c>
      <c r="G1160" s="65" t="str">
        <f>_xlfn.XLOOKUP(TJUL22[[#This Row],[CODIGO]],Tabla5[codigo],Tabla5[Lugar Funciones])</f>
        <v>DIRECCION GENERAL DE MUSEOS</v>
      </c>
      <c r="H1160" s="65" t="str">
        <f>_xlfn.XLOOKUP(TJUL22[[#This Row],[CODIGO]],Tabla5[codigo],Tabla5[SEGÚN JULIO],_xlfn.XLOOKUP(TJUL22[[#This Row],[cargo]],Tabla19[CARGO],Tabla19[CATEGORIA]))</f>
        <v>ESTATUTO SIMPLIFICADO</v>
      </c>
      <c r="I1160" s="43">
        <v>15000</v>
      </c>
      <c r="J1160" s="44">
        <v>0</v>
      </c>
      <c r="K1160" s="43">
        <v>456</v>
      </c>
      <c r="L1160" s="43">
        <v>430.5</v>
      </c>
      <c r="M1160" s="43">
        <v>25</v>
      </c>
      <c r="N1160" s="43">
        <v>14088.5</v>
      </c>
      <c r="O1160" s="65" t="str">
        <f>LEFT(_xlfn.XLOOKUP(TJUL22[[#This Row],[CODIGO]],Tabla5[codigo],Tabla5[Genero]),1)</f>
        <v>M</v>
      </c>
      <c r="P1160" s="15" t="str">
        <f>_xlfn.XLOOKUP(TJUL22[[#This Row],[nomdepto]],tdepto[DEPTO],tdepto[CODLUG])</f>
        <v>01.83.03.04</v>
      </c>
    </row>
    <row r="1161" spans="1:16" hidden="1">
      <c r="A1161" s="65" t="s">
        <v>3417</v>
      </c>
      <c r="B1161" s="65" t="str">
        <f t="shared" si="18"/>
        <v>2.1.1.1.0102200126536</v>
      </c>
      <c r="C1161" s="65" t="s">
        <v>3368</v>
      </c>
      <c r="D1161" s="65" t="s">
        <v>2702</v>
      </c>
      <c r="E1161" s="65" t="s">
        <v>580</v>
      </c>
      <c r="F1161" s="65" t="s">
        <v>8</v>
      </c>
      <c r="G1161" s="65" t="str">
        <f>_xlfn.XLOOKUP(TJUL22[[#This Row],[CODIGO]],Tabla5[codigo],Tabla5[Lugar Funciones])</f>
        <v>DIRECCION GENERAL DE MUSEOS</v>
      </c>
      <c r="H1161" s="65" t="str">
        <f>_xlfn.XLOOKUP(TJUL22[[#This Row],[CODIGO]],Tabla5[codigo],Tabla5[SEGÚN JULIO],_xlfn.XLOOKUP(TJUL22[[#This Row],[cargo]],Tabla19[CARGO],Tabla19[CATEGORIA]))</f>
        <v>ESTATUTO SIMPLIFICADO</v>
      </c>
      <c r="I1161" s="43">
        <v>15000</v>
      </c>
      <c r="J1161" s="44">
        <v>0</v>
      </c>
      <c r="K1161" s="43">
        <v>456</v>
      </c>
      <c r="L1161" s="43">
        <v>430.5</v>
      </c>
      <c r="M1161" s="43">
        <v>3371</v>
      </c>
      <c r="N1161" s="43">
        <v>10742.5</v>
      </c>
      <c r="O1161" s="65" t="str">
        <f>LEFT(_xlfn.XLOOKUP(TJUL22[[#This Row],[CODIGO]],Tabla5[codigo],Tabla5[Genero]),1)</f>
        <v>F</v>
      </c>
      <c r="P1161" s="15" t="str">
        <f>_xlfn.XLOOKUP(TJUL22[[#This Row],[nomdepto]],tdepto[DEPTO],tdepto[CODLUG])</f>
        <v>01.83.03.04</v>
      </c>
    </row>
    <row r="1162" spans="1:16" hidden="1">
      <c r="A1162" s="65" t="s">
        <v>3417</v>
      </c>
      <c r="B1162" s="65" t="str">
        <f t="shared" si="18"/>
        <v>2.1.1.1.0100117313148</v>
      </c>
      <c r="C1162" s="65" t="s">
        <v>3368</v>
      </c>
      <c r="D1162" s="65" t="s">
        <v>2710</v>
      </c>
      <c r="E1162" s="65" t="s">
        <v>3442</v>
      </c>
      <c r="F1162" s="65" t="s">
        <v>8</v>
      </c>
      <c r="G1162" s="65" t="str">
        <f>_xlfn.XLOOKUP(TJUL22[[#This Row],[CODIGO]],Tabla5[codigo],Tabla5[Lugar Funciones])</f>
        <v>DIRECCION GENERAL DE MUSEOS</v>
      </c>
      <c r="H1162" s="65" t="str">
        <f>_xlfn.XLOOKUP(TJUL22[[#This Row],[CODIGO]],Tabla5[codigo],Tabla5[SEGÚN JULIO],_xlfn.XLOOKUP(TJUL22[[#This Row],[cargo]],Tabla19[CARGO],Tabla19[CATEGORIA]))</f>
        <v>ESTATUTO SIMPLIFICADO</v>
      </c>
      <c r="I1162" s="43">
        <v>15000</v>
      </c>
      <c r="J1162" s="44">
        <v>0</v>
      </c>
      <c r="K1162" s="43">
        <v>456</v>
      </c>
      <c r="L1162" s="43">
        <v>430.5</v>
      </c>
      <c r="M1162" s="43">
        <v>7131.4</v>
      </c>
      <c r="N1162" s="43">
        <v>6982.1</v>
      </c>
      <c r="O1162" s="65" t="str">
        <f>LEFT(_xlfn.XLOOKUP(TJUL22[[#This Row],[CODIGO]],Tabla5[codigo],Tabla5[Genero]),1)</f>
        <v>F</v>
      </c>
      <c r="P1162" s="15" t="str">
        <f>_xlfn.XLOOKUP(TJUL22[[#This Row],[nomdepto]],tdepto[DEPTO],tdepto[CODLUG])</f>
        <v>01.83.03.04</v>
      </c>
    </row>
    <row r="1163" spans="1:16" hidden="1">
      <c r="A1163" s="65" t="s">
        <v>3417</v>
      </c>
      <c r="B1163" s="65" t="str">
        <f t="shared" si="18"/>
        <v>2.1.1.1.0100107482721</v>
      </c>
      <c r="C1163" s="65" t="s">
        <v>3368</v>
      </c>
      <c r="D1163" s="65" t="s">
        <v>2628</v>
      </c>
      <c r="E1163" s="65" t="s">
        <v>503</v>
      </c>
      <c r="F1163" s="65" t="s">
        <v>504</v>
      </c>
      <c r="G1163" s="65" t="str">
        <f>_xlfn.XLOOKUP(TJUL22[[#This Row],[CODIGO]],Tabla5[codigo],Tabla5[Lugar Funciones])</f>
        <v>DIRECCION GENERAL DE MUSEOS</v>
      </c>
      <c r="H1163" s="65" t="str">
        <f>_xlfn.XLOOKUP(TJUL22[[#This Row],[CODIGO]],Tabla5[codigo],Tabla5[SEGÚN JULIO],_xlfn.XLOOKUP(TJUL22[[#This Row],[cargo]],Tabla19[CARGO],Tabla19[CATEGORIA]))</f>
        <v>FIJO</v>
      </c>
      <c r="I1163" s="43">
        <v>14591.03</v>
      </c>
      <c r="J1163" s="44">
        <v>0</v>
      </c>
      <c r="K1163" s="43">
        <v>443.57</v>
      </c>
      <c r="L1163" s="43">
        <v>418.76</v>
      </c>
      <c r="M1163" s="43">
        <v>10997.06</v>
      </c>
      <c r="N1163" s="43">
        <v>2731.64</v>
      </c>
      <c r="O1163" s="65" t="str">
        <f>LEFT(_xlfn.XLOOKUP(TJUL22[[#This Row],[CODIGO]],Tabla5[codigo],Tabla5[Genero]),1)</f>
        <v>M</v>
      </c>
      <c r="P1163" s="15" t="str">
        <f>_xlfn.XLOOKUP(TJUL22[[#This Row],[nomdepto]],tdepto[DEPTO],tdepto[CODLUG])</f>
        <v>01.83.03.04</v>
      </c>
    </row>
    <row r="1164" spans="1:16" hidden="1">
      <c r="A1164" s="65" t="s">
        <v>3417</v>
      </c>
      <c r="B1164" s="65" t="str">
        <f t="shared" si="18"/>
        <v>2.1.1.1.0103200360935</v>
      </c>
      <c r="C1164" s="65" t="s">
        <v>3368</v>
      </c>
      <c r="D1164" s="65" t="s">
        <v>2518</v>
      </c>
      <c r="E1164" s="65" t="s">
        <v>399</v>
      </c>
      <c r="F1164" s="65" t="s">
        <v>400</v>
      </c>
      <c r="G1164" s="65" t="str">
        <f>_xlfn.XLOOKUP(TJUL22[[#This Row],[CODIGO]],Tabla5[codigo],Tabla5[Lugar Funciones])</f>
        <v>DIRECCION GENERAL DE MUSEOS</v>
      </c>
      <c r="H1164" s="65" t="str">
        <f>_xlfn.XLOOKUP(TJUL22[[#This Row],[CODIGO]],Tabla5[codigo],Tabla5[SEGÚN JULIO],_xlfn.XLOOKUP(TJUL22[[#This Row],[cargo]],Tabla19[CARGO],Tabla19[CATEGORIA]))</f>
        <v>FIJO</v>
      </c>
      <c r="I1164" s="43">
        <v>12650</v>
      </c>
      <c r="J1164" s="44">
        <v>0</v>
      </c>
      <c r="K1164" s="43">
        <v>384.56</v>
      </c>
      <c r="L1164" s="43">
        <v>363.06</v>
      </c>
      <c r="M1164" s="43">
        <v>324.99999999999994</v>
      </c>
      <c r="N1164" s="43">
        <v>11577.38</v>
      </c>
      <c r="O1164" s="65" t="str">
        <f>LEFT(_xlfn.XLOOKUP(TJUL22[[#This Row],[CODIGO]],Tabla5[codigo],Tabla5[Genero]),1)</f>
        <v>F</v>
      </c>
      <c r="P1164" s="15" t="str">
        <f>_xlfn.XLOOKUP(TJUL22[[#This Row],[nomdepto]],tdepto[DEPTO],tdepto[CODLUG])</f>
        <v>01.83.03.04</v>
      </c>
    </row>
    <row r="1165" spans="1:16" hidden="1">
      <c r="A1165" s="65" t="s">
        <v>3417</v>
      </c>
      <c r="B1165" s="65" t="str">
        <f t="shared" si="18"/>
        <v>2.1.1.1.0103105079028</v>
      </c>
      <c r="C1165" s="65" t="s">
        <v>3368</v>
      </c>
      <c r="D1165" s="65" t="s">
        <v>1491</v>
      </c>
      <c r="E1165" s="65" t="s">
        <v>459</v>
      </c>
      <c r="F1165" s="65" t="s">
        <v>400</v>
      </c>
      <c r="G1165" s="65" t="str">
        <f>_xlfn.XLOOKUP(TJUL22[[#This Row],[CODIGO]],Tabla5[codigo],Tabla5[Lugar Funciones])</f>
        <v>DIRECCION GENERAL DE MUSEOS</v>
      </c>
      <c r="H1165" s="65" t="str">
        <f>_xlfn.XLOOKUP(TJUL22[[#This Row],[CODIGO]],Tabla5[codigo],Tabla5[SEGÚN JULIO],_xlfn.XLOOKUP(TJUL22[[#This Row],[cargo]],Tabla19[CARGO],Tabla19[CATEGORIA]))</f>
        <v>CARRERA ADMINISTRATIVA</v>
      </c>
      <c r="I1165" s="43">
        <v>12650</v>
      </c>
      <c r="J1165" s="44">
        <v>0</v>
      </c>
      <c r="K1165" s="43">
        <v>384.56</v>
      </c>
      <c r="L1165" s="43">
        <v>363.06</v>
      </c>
      <c r="M1165" s="43">
        <v>1375.12</v>
      </c>
      <c r="N1165" s="43">
        <v>10527.26</v>
      </c>
      <c r="O1165" s="65" t="str">
        <f>LEFT(_xlfn.XLOOKUP(TJUL22[[#This Row],[CODIGO]],Tabla5[codigo],Tabla5[Genero]),1)</f>
        <v>M</v>
      </c>
      <c r="P1165" s="15" t="str">
        <f>_xlfn.XLOOKUP(TJUL22[[#This Row],[nomdepto]],tdepto[DEPTO],tdepto[CODLUG])</f>
        <v>01.83.03.04</v>
      </c>
    </row>
    <row r="1166" spans="1:16" hidden="1">
      <c r="A1166" s="65" t="s">
        <v>3417</v>
      </c>
      <c r="B1166" s="65" t="str">
        <f t="shared" si="18"/>
        <v>2.1.1.1.0103104997576</v>
      </c>
      <c r="C1166" s="65" t="s">
        <v>3368</v>
      </c>
      <c r="D1166" s="65" t="s">
        <v>2594</v>
      </c>
      <c r="E1166" s="65" t="s">
        <v>476</v>
      </c>
      <c r="F1166" s="65" t="s">
        <v>400</v>
      </c>
      <c r="G1166" s="65" t="str">
        <f>_xlfn.XLOOKUP(TJUL22[[#This Row],[CODIGO]],Tabla5[codigo],Tabla5[Lugar Funciones])</f>
        <v>DIRECCION GENERAL DE MUSEOS</v>
      </c>
      <c r="H1166" s="65" t="str">
        <f>_xlfn.XLOOKUP(TJUL22[[#This Row],[CODIGO]],Tabla5[codigo],Tabla5[SEGÚN JULIO],_xlfn.XLOOKUP(TJUL22[[#This Row],[cargo]],Tabla19[CARGO],Tabla19[CATEGORIA]))</f>
        <v>FIJO</v>
      </c>
      <c r="I1166" s="43">
        <v>12650</v>
      </c>
      <c r="J1166" s="44">
        <v>0</v>
      </c>
      <c r="K1166" s="43">
        <v>384.56</v>
      </c>
      <c r="L1166" s="43">
        <v>363.06</v>
      </c>
      <c r="M1166" s="43">
        <v>2725.2400000000002</v>
      </c>
      <c r="N1166" s="43">
        <v>9177.14</v>
      </c>
      <c r="O1166" s="65" t="str">
        <f>LEFT(_xlfn.XLOOKUP(TJUL22[[#This Row],[CODIGO]],Tabla5[codigo],Tabla5[Genero]),1)</f>
        <v>M</v>
      </c>
      <c r="P1166" s="15" t="str">
        <f>_xlfn.XLOOKUP(TJUL22[[#This Row],[nomdepto]],tdepto[DEPTO],tdepto[CODLUG])</f>
        <v>01.83.03.04</v>
      </c>
    </row>
    <row r="1167" spans="1:16" hidden="1">
      <c r="A1167" s="65" t="s">
        <v>3417</v>
      </c>
      <c r="B1167" s="65" t="str">
        <f t="shared" si="18"/>
        <v>2.1.1.1.0100103388179</v>
      </c>
      <c r="C1167" s="65" t="s">
        <v>3368</v>
      </c>
      <c r="D1167" s="65" t="s">
        <v>2614</v>
      </c>
      <c r="E1167" s="65" t="s">
        <v>491</v>
      </c>
      <c r="F1167" s="65" t="s">
        <v>416</v>
      </c>
      <c r="G1167" s="65" t="str">
        <f>_xlfn.XLOOKUP(TJUL22[[#This Row],[CODIGO]],Tabla5[codigo],Tabla5[Lugar Funciones])</f>
        <v>DIRECCION GENERAL DE MUSEOS</v>
      </c>
      <c r="H1167" s="65" t="str">
        <f>_xlfn.XLOOKUP(TJUL22[[#This Row],[CODIGO]],Tabla5[codigo],Tabla5[SEGÚN JULIO],_xlfn.XLOOKUP(TJUL22[[#This Row],[cargo]],Tabla19[CARGO],Tabla19[CATEGORIA]))</f>
        <v>CARRERA ADMINISTRATIVA</v>
      </c>
      <c r="I1167" s="43">
        <v>12311.75</v>
      </c>
      <c r="J1167" s="44">
        <v>0</v>
      </c>
      <c r="K1167" s="43">
        <v>374.28</v>
      </c>
      <c r="L1167" s="43">
        <v>353.35</v>
      </c>
      <c r="M1167" s="43">
        <v>740.35000000000014</v>
      </c>
      <c r="N1167" s="43">
        <v>10843.77</v>
      </c>
      <c r="O1167" s="65" t="str">
        <f>LEFT(_xlfn.XLOOKUP(TJUL22[[#This Row],[CODIGO]],Tabla5[codigo],Tabla5[Genero]),1)</f>
        <v>M</v>
      </c>
      <c r="P1167" s="15" t="str">
        <f>_xlfn.XLOOKUP(TJUL22[[#This Row],[nomdepto]],tdepto[DEPTO],tdepto[CODLUG])</f>
        <v>01.83.03.04</v>
      </c>
    </row>
    <row r="1168" spans="1:16" hidden="1">
      <c r="A1168" s="65" t="s">
        <v>3417</v>
      </c>
      <c r="B1168" s="65" t="str">
        <f t="shared" si="18"/>
        <v>2.1.1.1.0100110242708</v>
      </c>
      <c r="C1168" s="65" t="s">
        <v>3368</v>
      </c>
      <c r="D1168" s="65" t="s">
        <v>1453</v>
      </c>
      <c r="E1168" s="65" t="s">
        <v>369</v>
      </c>
      <c r="F1168" s="65" t="s">
        <v>56</v>
      </c>
      <c r="G1168" s="65" t="str">
        <f>_xlfn.XLOOKUP(TJUL22[[#This Row],[CODIGO]],Tabla5[codigo],Tabla5[Lugar Funciones])</f>
        <v>DIRECCION GENERAL DE MUSEOS</v>
      </c>
      <c r="H1168" s="65" t="str">
        <f>_xlfn.XLOOKUP(TJUL22[[#This Row],[CODIGO]],Tabla5[codigo],Tabla5[SEGÚN JULIO],_xlfn.XLOOKUP(TJUL22[[#This Row],[cargo]],Tabla19[CARGO],Tabla19[CATEGORIA]))</f>
        <v>CARRERA ADMINISTRATIVA</v>
      </c>
      <c r="I1168" s="43">
        <v>12242.81</v>
      </c>
      <c r="J1168" s="44">
        <v>0</v>
      </c>
      <c r="K1168" s="43">
        <v>372.18</v>
      </c>
      <c r="L1168" s="43">
        <v>351.37</v>
      </c>
      <c r="M1168" s="43">
        <v>374.99999999999994</v>
      </c>
      <c r="N1168" s="43">
        <v>11144.26</v>
      </c>
      <c r="O1168" s="65" t="str">
        <f>LEFT(_xlfn.XLOOKUP(TJUL22[[#This Row],[CODIGO]],Tabla5[codigo],Tabla5[Genero]),1)</f>
        <v>F</v>
      </c>
      <c r="P1168" s="15" t="str">
        <f>_xlfn.XLOOKUP(TJUL22[[#This Row],[nomdepto]],tdepto[DEPTO],tdepto[CODLUG])</f>
        <v>01.83.03.04</v>
      </c>
    </row>
    <row r="1169" spans="1:16" hidden="1">
      <c r="A1169" s="65" t="s">
        <v>3417</v>
      </c>
      <c r="B1169" s="65" t="str">
        <f t="shared" si="18"/>
        <v>2.1.1.1.0106500028284</v>
      </c>
      <c r="C1169" s="65" t="s">
        <v>3368</v>
      </c>
      <c r="D1169" s="65" t="s">
        <v>2490</v>
      </c>
      <c r="E1169" s="65" t="s">
        <v>377</v>
      </c>
      <c r="F1169" s="65" t="s">
        <v>10</v>
      </c>
      <c r="G1169" s="65" t="str">
        <f>_xlfn.XLOOKUP(TJUL22[[#This Row],[CODIGO]],Tabla5[codigo],Tabla5[Lugar Funciones])</f>
        <v>DIRECCION GENERAL DE MUSEOS</v>
      </c>
      <c r="H1169" s="65" t="str">
        <f>_xlfn.XLOOKUP(TJUL22[[#This Row],[CODIGO]],Tabla5[codigo],Tabla5[SEGÚN JULIO],_xlfn.XLOOKUP(TJUL22[[#This Row],[cargo]],Tabla19[CARGO],Tabla19[CATEGORIA]))</f>
        <v>CARRERA ADMINISTRATIVA</v>
      </c>
      <c r="I1169" s="43">
        <v>11875.35</v>
      </c>
      <c r="J1169" s="44">
        <v>0</v>
      </c>
      <c r="K1169" s="43">
        <v>361.01</v>
      </c>
      <c r="L1169" s="43">
        <v>340.82</v>
      </c>
      <c r="M1169" s="43">
        <v>1139.78</v>
      </c>
      <c r="N1169" s="43">
        <v>10033.74</v>
      </c>
      <c r="O1169" s="65" t="str">
        <f>LEFT(_xlfn.XLOOKUP(TJUL22[[#This Row],[CODIGO]],Tabla5[codigo],Tabla5[Genero]),1)</f>
        <v>F</v>
      </c>
      <c r="P1169" s="15" t="str">
        <f>_xlfn.XLOOKUP(TJUL22[[#This Row],[nomdepto]],tdepto[DEPTO],tdepto[CODLUG])</f>
        <v>01.83.03.04</v>
      </c>
    </row>
    <row r="1170" spans="1:16" hidden="1">
      <c r="A1170" s="65" t="s">
        <v>3417</v>
      </c>
      <c r="B1170" s="65" t="str">
        <f t="shared" si="18"/>
        <v>2.1.1.1.0100104554605</v>
      </c>
      <c r="C1170" s="65" t="s">
        <v>3368</v>
      </c>
      <c r="D1170" s="65" t="s">
        <v>1493</v>
      </c>
      <c r="E1170" s="65" t="s">
        <v>1492</v>
      </c>
      <c r="F1170" s="65" t="s">
        <v>1494</v>
      </c>
      <c r="G1170" s="65" t="str">
        <f>_xlfn.XLOOKUP(TJUL22[[#This Row],[CODIGO]],Tabla5[codigo],Tabla5[Lugar Funciones])</f>
        <v>DIRECCION GENERAL DE MUSEOS</v>
      </c>
      <c r="H1170" s="65" t="str">
        <f>_xlfn.XLOOKUP(TJUL22[[#This Row],[CODIGO]],Tabla5[codigo],Tabla5[SEGÚN JULIO],_xlfn.XLOOKUP(TJUL22[[#This Row],[cargo]],Tabla19[CARGO],Tabla19[CATEGORIA]))</f>
        <v>CARRERA ADMINISTRATIVA</v>
      </c>
      <c r="I1170" s="43">
        <v>11559.93</v>
      </c>
      <c r="J1170" s="44">
        <v>0</v>
      </c>
      <c r="K1170" s="43">
        <v>351.42</v>
      </c>
      <c r="L1170" s="43">
        <v>331.77</v>
      </c>
      <c r="M1170" s="43">
        <v>25.000000000000057</v>
      </c>
      <c r="N1170" s="43">
        <v>10851.74</v>
      </c>
      <c r="O1170" s="65" t="str">
        <f>LEFT(_xlfn.XLOOKUP(TJUL22[[#This Row],[CODIGO]],Tabla5[codigo],Tabla5[Genero]),1)</f>
        <v>F</v>
      </c>
      <c r="P1170" s="15" t="str">
        <f>_xlfn.XLOOKUP(TJUL22[[#This Row],[nomdepto]],tdepto[DEPTO],tdepto[CODLUG])</f>
        <v>01.83.03.04</v>
      </c>
    </row>
    <row r="1171" spans="1:16" hidden="1">
      <c r="A1171" s="65" t="s">
        <v>3417</v>
      </c>
      <c r="B1171" s="65" t="str">
        <f t="shared" si="18"/>
        <v>2.1.1.1.0100106569221</v>
      </c>
      <c r="C1171" s="65" t="s">
        <v>3368</v>
      </c>
      <c r="D1171" s="65" t="s">
        <v>1500</v>
      </c>
      <c r="E1171" s="65" t="s">
        <v>485</v>
      </c>
      <c r="F1171" s="65" t="s">
        <v>413</v>
      </c>
      <c r="G1171" s="65" t="str">
        <f>_xlfn.XLOOKUP(TJUL22[[#This Row],[CODIGO]],Tabla5[codigo],Tabla5[Lugar Funciones])</f>
        <v>DIRECCION GENERAL DE MUSEOS</v>
      </c>
      <c r="H1171" s="65" t="str">
        <f>_xlfn.XLOOKUP(TJUL22[[#This Row],[CODIGO]],Tabla5[codigo],Tabla5[SEGÚN JULIO],_xlfn.XLOOKUP(TJUL22[[#This Row],[cargo]],Tabla19[CARGO],Tabla19[CATEGORIA]))</f>
        <v>CARRERA ADMINISTRATIVA</v>
      </c>
      <c r="I1171" s="43">
        <v>11385</v>
      </c>
      <c r="J1171" s="44">
        <v>0</v>
      </c>
      <c r="K1171" s="43">
        <v>346.1</v>
      </c>
      <c r="L1171" s="43">
        <v>326.75</v>
      </c>
      <c r="M1171" s="43">
        <v>75</v>
      </c>
      <c r="N1171" s="43">
        <v>10637.15</v>
      </c>
      <c r="O1171" s="65" t="str">
        <f>LEFT(_xlfn.XLOOKUP(TJUL22[[#This Row],[CODIGO]],Tabla5[codigo],Tabla5[Genero]),1)</f>
        <v>M</v>
      </c>
      <c r="P1171" s="15" t="str">
        <f>_xlfn.XLOOKUP(TJUL22[[#This Row],[nomdepto]],tdepto[DEPTO],tdepto[CODLUG])</f>
        <v>01.83.03.04</v>
      </c>
    </row>
    <row r="1172" spans="1:16" hidden="1">
      <c r="A1172" s="65" t="s">
        <v>3417</v>
      </c>
      <c r="B1172" s="65" t="str">
        <f t="shared" si="18"/>
        <v>2.1.1.1.0105400631338</v>
      </c>
      <c r="C1172" s="65" t="s">
        <v>3368</v>
      </c>
      <c r="D1172" s="65" t="s">
        <v>2493</v>
      </c>
      <c r="E1172" s="65" t="s">
        <v>1344</v>
      </c>
      <c r="F1172" s="65" t="s">
        <v>8</v>
      </c>
      <c r="G1172" s="65" t="str">
        <f>_xlfn.XLOOKUP(TJUL22[[#This Row],[CODIGO]],Tabla5[codigo],Tabla5[Lugar Funciones])</f>
        <v>DIRECCION GENERAL DE MUSEOS</v>
      </c>
      <c r="H1172" s="65" t="str">
        <f>_xlfn.XLOOKUP(TJUL22[[#This Row],[CODIGO]],Tabla5[codigo],Tabla5[SEGÚN JULIO],_xlfn.XLOOKUP(TJUL22[[#This Row],[cargo]],Tabla19[CARGO],Tabla19[CATEGORIA]))</f>
        <v>ESTATUTO SIMPLIFICADO</v>
      </c>
      <c r="I1172" s="43">
        <v>11000</v>
      </c>
      <c r="J1172" s="44">
        <v>0</v>
      </c>
      <c r="K1172" s="43">
        <v>334.4</v>
      </c>
      <c r="L1172" s="43">
        <v>315.7</v>
      </c>
      <c r="M1172" s="43">
        <v>25.000000000000057</v>
      </c>
      <c r="N1172" s="43">
        <v>10324.9</v>
      </c>
      <c r="O1172" s="65" t="str">
        <f>LEFT(_xlfn.XLOOKUP(TJUL22[[#This Row],[CODIGO]],Tabla5[codigo],Tabla5[Genero]),1)</f>
        <v>F</v>
      </c>
      <c r="P1172" s="15" t="str">
        <f>_xlfn.XLOOKUP(TJUL22[[#This Row],[nomdepto]],tdepto[DEPTO],tdepto[CODLUG])</f>
        <v>01.83.03.04</v>
      </c>
    </row>
    <row r="1173" spans="1:16" hidden="1">
      <c r="A1173" s="65" t="s">
        <v>3417</v>
      </c>
      <c r="B1173" s="65" t="str">
        <f t="shared" si="18"/>
        <v>2.1.1.1.0104400095180</v>
      </c>
      <c r="C1173" s="65" t="s">
        <v>3368</v>
      </c>
      <c r="D1173" s="65" t="s">
        <v>2500</v>
      </c>
      <c r="E1173" s="65" t="s">
        <v>386</v>
      </c>
      <c r="F1173" s="65" t="s">
        <v>134</v>
      </c>
      <c r="G1173" s="65" t="str">
        <f>_xlfn.XLOOKUP(TJUL22[[#This Row],[CODIGO]],Tabla5[codigo],Tabla5[Lugar Funciones])</f>
        <v>DIRECCION GENERAL DE MUSEOS</v>
      </c>
      <c r="H1173" s="65" t="str">
        <f>_xlfn.XLOOKUP(TJUL22[[#This Row],[CODIGO]],Tabla5[codigo],Tabla5[SEGÚN JULIO],_xlfn.XLOOKUP(TJUL22[[#This Row],[cargo]],Tabla19[CARGO],Tabla19[CATEGORIA]))</f>
        <v>ESTATUTO SIMPLIFICADO</v>
      </c>
      <c r="I1173" s="43">
        <v>11000</v>
      </c>
      <c r="J1173" s="44">
        <v>0</v>
      </c>
      <c r="K1173" s="43">
        <v>334.4</v>
      </c>
      <c r="L1173" s="43">
        <v>315.7</v>
      </c>
      <c r="M1173" s="43">
        <v>25.000000000000057</v>
      </c>
      <c r="N1173" s="43">
        <v>10324.9</v>
      </c>
      <c r="O1173" s="65" t="str">
        <f>LEFT(_xlfn.XLOOKUP(TJUL22[[#This Row],[CODIGO]],Tabla5[codigo],Tabla5[Genero]),1)</f>
        <v>M</v>
      </c>
      <c r="P1173" s="15" t="str">
        <f>_xlfn.XLOOKUP(TJUL22[[#This Row],[nomdepto]],tdepto[DEPTO],tdepto[CODLUG])</f>
        <v>01.83.03.04</v>
      </c>
    </row>
    <row r="1174" spans="1:16" hidden="1">
      <c r="A1174" s="65" t="s">
        <v>3417</v>
      </c>
      <c r="B1174" s="65" t="str">
        <f t="shared" si="18"/>
        <v>2.1.1.1.0100109060970</v>
      </c>
      <c r="C1174" s="65" t="s">
        <v>3368</v>
      </c>
      <c r="D1174" s="65" t="s">
        <v>1461</v>
      </c>
      <c r="E1174" s="65" t="s">
        <v>387</v>
      </c>
      <c r="F1174" s="65" t="s">
        <v>8</v>
      </c>
      <c r="G1174" s="65" t="str">
        <f>_xlfn.XLOOKUP(TJUL22[[#This Row],[CODIGO]],Tabla5[codigo],Tabla5[Lugar Funciones])</f>
        <v>DIRECCION GENERAL DE MUSEOS</v>
      </c>
      <c r="H1174" s="65" t="str">
        <f>_xlfn.XLOOKUP(TJUL22[[#This Row],[CODIGO]],Tabla5[codigo],Tabla5[SEGÚN JULIO],_xlfn.XLOOKUP(TJUL22[[#This Row],[cargo]],Tabla19[CARGO],Tabla19[CATEGORIA]))</f>
        <v>CARRERA ADMINISTRATIVA</v>
      </c>
      <c r="I1174" s="43">
        <v>11000</v>
      </c>
      <c r="J1174" s="44">
        <v>0</v>
      </c>
      <c r="K1174" s="43">
        <v>334.4</v>
      </c>
      <c r="L1174" s="43">
        <v>315.7</v>
      </c>
      <c r="M1174" s="43">
        <v>2859.38</v>
      </c>
      <c r="N1174" s="43">
        <v>7490.52</v>
      </c>
      <c r="O1174" s="65" t="str">
        <f>LEFT(_xlfn.XLOOKUP(TJUL22[[#This Row],[CODIGO]],Tabla5[codigo],Tabla5[Genero]),1)</f>
        <v>F</v>
      </c>
      <c r="P1174" s="15" t="str">
        <f>_xlfn.XLOOKUP(TJUL22[[#This Row],[nomdepto]],tdepto[DEPTO],tdepto[CODLUG])</f>
        <v>01.83.03.04</v>
      </c>
    </row>
    <row r="1175" spans="1:16" hidden="1">
      <c r="A1175" s="65" t="s">
        <v>3417</v>
      </c>
      <c r="B1175" s="65" t="str">
        <f t="shared" si="18"/>
        <v>2.1.1.1.0108500027027</v>
      </c>
      <c r="C1175" s="65" t="s">
        <v>3368</v>
      </c>
      <c r="D1175" s="65" t="s">
        <v>2511</v>
      </c>
      <c r="E1175" s="65" t="s">
        <v>395</v>
      </c>
      <c r="F1175" s="65" t="s">
        <v>8</v>
      </c>
      <c r="G1175" s="65" t="str">
        <f>_xlfn.XLOOKUP(TJUL22[[#This Row],[CODIGO]],Tabla5[codigo],Tabla5[Lugar Funciones])</f>
        <v>DIRECCION GENERAL DE MUSEOS</v>
      </c>
      <c r="H1175" s="65" t="str">
        <f>_xlfn.XLOOKUP(TJUL22[[#This Row],[CODIGO]],Tabla5[codigo],Tabla5[SEGÚN JULIO],_xlfn.XLOOKUP(TJUL22[[#This Row],[cargo]],Tabla19[CARGO],Tabla19[CATEGORIA]))</f>
        <v>ESTATUTO SIMPLIFICADO</v>
      </c>
      <c r="I1175" s="43">
        <v>11000</v>
      </c>
      <c r="J1175" s="44">
        <v>0</v>
      </c>
      <c r="K1175" s="43">
        <v>334.4</v>
      </c>
      <c r="L1175" s="43">
        <v>315.7</v>
      </c>
      <c r="M1175" s="43">
        <v>25.000000000000057</v>
      </c>
      <c r="N1175" s="43">
        <v>10324.9</v>
      </c>
      <c r="O1175" s="65" t="str">
        <f>LEFT(_xlfn.XLOOKUP(TJUL22[[#This Row],[CODIGO]],Tabla5[codigo],Tabla5[Genero]),1)</f>
        <v>F</v>
      </c>
      <c r="P1175" s="15" t="str">
        <f>_xlfn.XLOOKUP(TJUL22[[#This Row],[nomdepto]],tdepto[DEPTO],tdepto[CODLUG])</f>
        <v>01.83.03.04</v>
      </c>
    </row>
    <row r="1176" spans="1:16" hidden="1">
      <c r="A1176" s="65" t="s">
        <v>3417</v>
      </c>
      <c r="B1176" s="65" t="str">
        <f t="shared" si="18"/>
        <v>2.1.1.1.0122400743328</v>
      </c>
      <c r="C1176" s="65" t="s">
        <v>3368</v>
      </c>
      <c r="D1176" s="65" t="s">
        <v>2525</v>
      </c>
      <c r="E1176" s="65" t="s">
        <v>406</v>
      </c>
      <c r="F1176" s="65" t="s">
        <v>220</v>
      </c>
      <c r="G1176" s="65" t="str">
        <f>_xlfn.XLOOKUP(TJUL22[[#This Row],[CODIGO]],Tabla5[codigo],Tabla5[Lugar Funciones])</f>
        <v>DIRECCION GENERAL DE MUSEOS</v>
      </c>
      <c r="H1176" s="65" t="str">
        <f>_xlfn.XLOOKUP(TJUL22[[#This Row],[CODIGO]],Tabla5[codigo],Tabla5[SEGÚN JULIO],_xlfn.XLOOKUP(TJUL22[[#This Row],[cargo]],Tabla19[CARGO],Tabla19[CATEGORIA]))</f>
        <v>FIJO</v>
      </c>
      <c r="I1176" s="43">
        <v>11000</v>
      </c>
      <c r="J1176" s="44">
        <v>0</v>
      </c>
      <c r="K1176" s="43">
        <v>334.4</v>
      </c>
      <c r="L1176" s="43">
        <v>315.7</v>
      </c>
      <c r="M1176" s="43">
        <v>7313.8</v>
      </c>
      <c r="N1176" s="43">
        <v>3036.1</v>
      </c>
      <c r="O1176" s="65" t="str">
        <f>LEFT(_xlfn.XLOOKUP(TJUL22[[#This Row],[CODIGO]],Tabla5[codigo],Tabla5[Genero]),1)</f>
        <v>F</v>
      </c>
      <c r="P1176" s="15" t="str">
        <f>_xlfn.XLOOKUP(TJUL22[[#This Row],[nomdepto]],tdepto[DEPTO],tdepto[CODLUG])</f>
        <v>01.83.03.04</v>
      </c>
    </row>
    <row r="1177" spans="1:16" hidden="1">
      <c r="A1177" s="65" t="s">
        <v>3417</v>
      </c>
      <c r="B1177" s="65" t="str">
        <f t="shared" si="18"/>
        <v>2.1.1.1.0103100992464</v>
      </c>
      <c r="C1177" s="65" t="s">
        <v>3368</v>
      </c>
      <c r="D1177" s="65" t="s">
        <v>2542</v>
      </c>
      <c r="E1177" s="65" t="s">
        <v>431</v>
      </c>
      <c r="F1177" s="65" t="s">
        <v>134</v>
      </c>
      <c r="G1177" s="65" t="str">
        <f>_xlfn.XLOOKUP(TJUL22[[#This Row],[CODIGO]],Tabla5[codigo],Tabla5[Lugar Funciones])</f>
        <v>DIRECCION GENERAL DE MUSEOS</v>
      </c>
      <c r="H1177" s="65" t="str">
        <f>_xlfn.XLOOKUP(TJUL22[[#This Row],[CODIGO]],Tabla5[codigo],Tabla5[SEGÚN JULIO],_xlfn.XLOOKUP(TJUL22[[#This Row],[cargo]],Tabla19[CARGO],Tabla19[CATEGORIA]))</f>
        <v>ESTATUTO SIMPLIFICADO</v>
      </c>
      <c r="I1177" s="43">
        <v>11000</v>
      </c>
      <c r="J1177" s="44">
        <v>0</v>
      </c>
      <c r="K1177" s="43">
        <v>334.4</v>
      </c>
      <c r="L1177" s="43">
        <v>315.7</v>
      </c>
      <c r="M1177" s="43">
        <v>25.000000000000057</v>
      </c>
      <c r="N1177" s="43">
        <v>10324.9</v>
      </c>
      <c r="O1177" s="65" t="str">
        <f>LEFT(_xlfn.XLOOKUP(TJUL22[[#This Row],[CODIGO]],Tabla5[codigo],Tabla5[Genero]),1)</f>
        <v>M</v>
      </c>
      <c r="P1177" s="15" t="str">
        <f>_xlfn.XLOOKUP(TJUL22[[#This Row],[nomdepto]],tdepto[DEPTO],tdepto[CODLUG])</f>
        <v>01.83.03.04</v>
      </c>
    </row>
    <row r="1178" spans="1:16" hidden="1">
      <c r="A1178" s="65" t="s">
        <v>3417</v>
      </c>
      <c r="B1178" s="65" t="str">
        <f t="shared" si="18"/>
        <v>2.1.1.1.0100109197913</v>
      </c>
      <c r="C1178" s="65" t="s">
        <v>3368</v>
      </c>
      <c r="D1178" s="65" t="s">
        <v>2544</v>
      </c>
      <c r="E1178" s="65" t="s">
        <v>432</v>
      </c>
      <c r="F1178" s="65" t="s">
        <v>8</v>
      </c>
      <c r="G1178" s="65" t="str">
        <f>_xlfn.XLOOKUP(TJUL22[[#This Row],[CODIGO]],Tabla5[codigo],Tabla5[Lugar Funciones])</f>
        <v>DIRECCION GENERAL DE MUSEOS</v>
      </c>
      <c r="H1178" s="65" t="str">
        <f>_xlfn.XLOOKUP(TJUL22[[#This Row],[CODIGO]],Tabla5[codigo],Tabla5[SEGÚN JULIO],_xlfn.XLOOKUP(TJUL22[[#This Row],[cargo]],Tabla19[CARGO],Tabla19[CATEGORIA]))</f>
        <v>ESTATUTO SIMPLIFICADO</v>
      </c>
      <c r="I1178" s="43">
        <v>11000</v>
      </c>
      <c r="J1178" s="46">
        <v>0</v>
      </c>
      <c r="K1178" s="43">
        <v>334.4</v>
      </c>
      <c r="L1178" s="43">
        <v>315.7</v>
      </c>
      <c r="M1178" s="43">
        <v>3371</v>
      </c>
      <c r="N1178" s="43">
        <v>6978.9</v>
      </c>
      <c r="O1178" s="65" t="str">
        <f>LEFT(_xlfn.XLOOKUP(TJUL22[[#This Row],[CODIGO]],Tabla5[codigo],Tabla5[Genero]),1)</f>
        <v>F</v>
      </c>
      <c r="P1178" s="15" t="str">
        <f>_xlfn.XLOOKUP(TJUL22[[#This Row],[nomdepto]],tdepto[DEPTO],tdepto[CODLUG])</f>
        <v>01.83.03.04</v>
      </c>
    </row>
    <row r="1179" spans="1:16" hidden="1">
      <c r="A1179" s="65" t="s">
        <v>3417</v>
      </c>
      <c r="B1179" s="65" t="str">
        <f t="shared" si="18"/>
        <v>2.1.1.1.0100114010291</v>
      </c>
      <c r="C1179" s="65" t="s">
        <v>3368</v>
      </c>
      <c r="D1179" s="65" t="s">
        <v>1482</v>
      </c>
      <c r="E1179" s="65" t="s">
        <v>434</v>
      </c>
      <c r="F1179" s="65" t="s">
        <v>8</v>
      </c>
      <c r="G1179" s="65" t="str">
        <f>_xlfn.XLOOKUP(TJUL22[[#This Row],[CODIGO]],Tabla5[codigo],Tabla5[Lugar Funciones])</f>
        <v>DIRECCION GENERAL DE MUSEOS</v>
      </c>
      <c r="H1179" s="65" t="str">
        <f>_xlfn.XLOOKUP(TJUL22[[#This Row],[CODIGO]],Tabla5[codigo],Tabla5[SEGÚN JULIO],_xlfn.XLOOKUP(TJUL22[[#This Row],[cargo]],Tabla19[CARGO],Tabla19[CATEGORIA]))</f>
        <v>CARRERA ADMINISTRATIVA</v>
      </c>
      <c r="I1179" s="43">
        <v>11000</v>
      </c>
      <c r="J1179" s="44">
        <v>0</v>
      </c>
      <c r="K1179" s="43">
        <v>334.4</v>
      </c>
      <c r="L1179" s="43">
        <v>315.7</v>
      </c>
      <c r="M1179" s="43">
        <v>6654.6100000000006</v>
      </c>
      <c r="N1179" s="43">
        <v>3695.29</v>
      </c>
      <c r="O1179" s="65" t="str">
        <f>LEFT(_xlfn.XLOOKUP(TJUL22[[#This Row],[CODIGO]],Tabla5[codigo],Tabla5[Genero]),1)</f>
        <v>F</v>
      </c>
      <c r="P1179" s="15" t="str">
        <f>_xlfn.XLOOKUP(TJUL22[[#This Row],[nomdepto]],tdepto[DEPTO],tdepto[CODLUG])</f>
        <v>01.83.03.04</v>
      </c>
    </row>
    <row r="1180" spans="1:16" hidden="1">
      <c r="A1180" s="65" t="s">
        <v>3417</v>
      </c>
      <c r="B1180" s="65" t="str">
        <f t="shared" si="18"/>
        <v>2.1.1.1.0102200032262</v>
      </c>
      <c r="C1180" s="65" t="s">
        <v>3368</v>
      </c>
      <c r="D1180" s="65" t="s">
        <v>2549</v>
      </c>
      <c r="E1180" s="65" t="s">
        <v>437</v>
      </c>
      <c r="F1180" s="65" t="s">
        <v>438</v>
      </c>
      <c r="G1180" s="65" t="str">
        <f>_xlfn.XLOOKUP(TJUL22[[#This Row],[CODIGO]],Tabla5[codigo],Tabla5[Lugar Funciones])</f>
        <v>DIRECCION GENERAL DE MUSEOS</v>
      </c>
      <c r="H1180" s="65" t="str">
        <f>_xlfn.XLOOKUP(TJUL22[[#This Row],[CODIGO]],Tabla5[codigo],Tabla5[SEGÚN JULIO],_xlfn.XLOOKUP(TJUL22[[#This Row],[cargo]],Tabla19[CARGO],Tabla19[CATEGORIA]))</f>
        <v>FIJO</v>
      </c>
      <c r="I1180" s="43">
        <v>11000</v>
      </c>
      <c r="J1180" s="44">
        <v>0</v>
      </c>
      <c r="K1180" s="43">
        <v>334.4</v>
      </c>
      <c r="L1180" s="43">
        <v>315.7</v>
      </c>
      <c r="M1180" s="43">
        <v>4947.8700000000008</v>
      </c>
      <c r="N1180" s="43">
        <v>5402.03</v>
      </c>
      <c r="O1180" s="65" t="str">
        <f>LEFT(_xlfn.XLOOKUP(TJUL22[[#This Row],[CODIGO]],Tabla5[codigo],Tabla5[Genero]),1)</f>
        <v>M</v>
      </c>
      <c r="P1180" s="15" t="str">
        <f>_xlfn.XLOOKUP(TJUL22[[#This Row],[nomdepto]],tdepto[DEPTO],tdepto[CODLUG])</f>
        <v>01.83.03.04</v>
      </c>
    </row>
    <row r="1181" spans="1:16" hidden="1">
      <c r="A1181" s="65" t="s">
        <v>3417</v>
      </c>
      <c r="B1181" s="65" t="str">
        <f t="shared" si="18"/>
        <v>2.1.1.1.0105400143391</v>
      </c>
      <c r="C1181" s="65" t="s">
        <v>3368</v>
      </c>
      <c r="D1181" s="65" t="s">
        <v>2550</v>
      </c>
      <c r="E1181" s="65" t="s">
        <v>1674</v>
      </c>
      <c r="F1181" s="65" t="s">
        <v>27</v>
      </c>
      <c r="G1181" s="65" t="str">
        <f>_xlfn.XLOOKUP(TJUL22[[#This Row],[CODIGO]],Tabla5[codigo],Tabla5[Lugar Funciones])</f>
        <v>DIRECCION GENERAL DE MUSEOS</v>
      </c>
      <c r="H1181" s="65" t="str">
        <f>_xlfn.XLOOKUP(TJUL22[[#This Row],[CODIGO]],Tabla5[codigo],Tabla5[SEGÚN JULIO],_xlfn.XLOOKUP(TJUL22[[#This Row],[cargo]],Tabla19[CARGO],Tabla19[CATEGORIA]))</f>
        <v>ESTATUTO SIMPLIFICADO</v>
      </c>
      <c r="I1181" s="43">
        <v>11000</v>
      </c>
      <c r="J1181" s="44">
        <v>0</v>
      </c>
      <c r="K1181" s="43">
        <v>334.4</v>
      </c>
      <c r="L1181" s="43">
        <v>315.7</v>
      </c>
      <c r="M1181" s="43">
        <v>25.000000000000057</v>
      </c>
      <c r="N1181" s="43">
        <v>10324.9</v>
      </c>
      <c r="O1181" s="65" t="str">
        <f>LEFT(_xlfn.XLOOKUP(TJUL22[[#This Row],[CODIGO]],Tabla5[codigo],Tabla5[Genero]),1)</f>
        <v>M</v>
      </c>
      <c r="P1181" s="15" t="str">
        <f>_xlfn.XLOOKUP(TJUL22[[#This Row],[nomdepto]],tdepto[DEPTO],tdepto[CODLUG])</f>
        <v>01.83.03.04</v>
      </c>
    </row>
    <row r="1182" spans="1:16" hidden="1">
      <c r="A1182" s="65" t="s">
        <v>3417</v>
      </c>
      <c r="B1182" s="65" t="str">
        <f t="shared" si="18"/>
        <v>2.1.1.1.0100106424351</v>
      </c>
      <c r="C1182" s="65" t="s">
        <v>3368</v>
      </c>
      <c r="D1182" s="65" t="s">
        <v>2558</v>
      </c>
      <c r="E1182" s="65" t="s">
        <v>443</v>
      </c>
      <c r="F1182" s="65" t="s">
        <v>8</v>
      </c>
      <c r="G1182" s="65" t="str">
        <f>_xlfn.XLOOKUP(TJUL22[[#This Row],[CODIGO]],Tabla5[codigo],Tabla5[Lugar Funciones])</f>
        <v>DIRECCION GENERAL DE MUSEOS</v>
      </c>
      <c r="H1182" s="65" t="str">
        <f>_xlfn.XLOOKUP(TJUL22[[#This Row],[CODIGO]],Tabla5[codigo],Tabla5[SEGÚN JULIO],_xlfn.XLOOKUP(TJUL22[[#This Row],[cargo]],Tabla19[CARGO],Tabla19[CATEGORIA]))</f>
        <v>CARRERA ADMINISTRATIVA</v>
      </c>
      <c r="I1182" s="43">
        <v>11000</v>
      </c>
      <c r="J1182" s="44">
        <v>0</v>
      </c>
      <c r="K1182" s="43">
        <v>334.4</v>
      </c>
      <c r="L1182" s="43">
        <v>315.7</v>
      </c>
      <c r="M1182" s="43">
        <v>7610.86</v>
      </c>
      <c r="N1182" s="43">
        <v>2739.04</v>
      </c>
      <c r="O1182" s="65" t="str">
        <f>LEFT(_xlfn.XLOOKUP(TJUL22[[#This Row],[CODIGO]],Tabla5[codigo],Tabla5[Genero]),1)</f>
        <v>F</v>
      </c>
      <c r="P1182" s="15" t="str">
        <f>_xlfn.XLOOKUP(TJUL22[[#This Row],[nomdepto]],tdepto[DEPTO],tdepto[CODLUG])</f>
        <v>01.83.03.04</v>
      </c>
    </row>
    <row r="1183" spans="1:16" hidden="1">
      <c r="A1183" s="65" t="s">
        <v>3417</v>
      </c>
      <c r="B1183" s="65" t="str">
        <f t="shared" si="18"/>
        <v>2.1.1.1.0100118929009</v>
      </c>
      <c r="C1183" s="65" t="s">
        <v>3368</v>
      </c>
      <c r="D1183" s="65" t="s">
        <v>2592</v>
      </c>
      <c r="E1183" s="65" t="s">
        <v>473</v>
      </c>
      <c r="F1183" s="65" t="s">
        <v>220</v>
      </c>
      <c r="G1183" s="65" t="str">
        <f>_xlfn.XLOOKUP(TJUL22[[#This Row],[CODIGO]],Tabla5[codigo],Tabla5[Lugar Funciones])</f>
        <v>DIRECCION GENERAL DE MUSEOS</v>
      </c>
      <c r="H1183" s="65" t="str">
        <f>_xlfn.XLOOKUP(TJUL22[[#This Row],[CODIGO]],Tabla5[codigo],Tabla5[SEGÚN JULIO],_xlfn.XLOOKUP(TJUL22[[#This Row],[cargo]],Tabla19[CARGO],Tabla19[CATEGORIA]))</f>
        <v>FIJO</v>
      </c>
      <c r="I1183" s="43">
        <v>11000</v>
      </c>
      <c r="J1183" s="44">
        <v>0</v>
      </c>
      <c r="K1183" s="43">
        <v>334.4</v>
      </c>
      <c r="L1183" s="43">
        <v>315.7</v>
      </c>
      <c r="M1183" s="43">
        <v>4451.3500000000004</v>
      </c>
      <c r="N1183" s="43">
        <v>5898.55</v>
      </c>
      <c r="O1183" s="65" t="str">
        <f>LEFT(_xlfn.XLOOKUP(TJUL22[[#This Row],[CODIGO]],Tabla5[codigo],Tabla5[Genero]),1)</f>
        <v>F</v>
      </c>
      <c r="P1183" s="15" t="str">
        <f>_xlfn.XLOOKUP(TJUL22[[#This Row],[nomdepto]],tdepto[DEPTO],tdepto[CODLUG])</f>
        <v>01.83.03.04</v>
      </c>
    </row>
    <row r="1184" spans="1:16" hidden="1">
      <c r="A1184" s="65" t="s">
        <v>3417</v>
      </c>
      <c r="B1184" s="65" t="str">
        <f t="shared" si="18"/>
        <v>2.1.1.1.0103103890871</v>
      </c>
      <c r="C1184" s="65" t="s">
        <v>3368</v>
      </c>
      <c r="D1184" s="65" t="s">
        <v>2604</v>
      </c>
      <c r="E1184" s="65" t="s">
        <v>484</v>
      </c>
      <c r="F1184" s="65" t="s">
        <v>98</v>
      </c>
      <c r="G1184" s="65" t="str">
        <f>_xlfn.XLOOKUP(TJUL22[[#This Row],[CODIGO]],Tabla5[codigo],Tabla5[Lugar Funciones])</f>
        <v>DIRECCION GENERAL DE MUSEOS</v>
      </c>
      <c r="H1184" s="65" t="str">
        <f>_xlfn.XLOOKUP(TJUL22[[#This Row],[CODIGO]],Tabla5[codigo],Tabla5[SEGÚN JULIO],_xlfn.XLOOKUP(TJUL22[[#This Row],[cargo]],Tabla19[CARGO],Tabla19[CATEGORIA]))</f>
        <v>ESTATUTO SIMPLIFICADO</v>
      </c>
      <c r="I1184" s="43">
        <v>11000</v>
      </c>
      <c r="J1184" s="44">
        <v>0</v>
      </c>
      <c r="K1184" s="43">
        <v>334.4</v>
      </c>
      <c r="L1184" s="43">
        <v>315.7</v>
      </c>
      <c r="M1184" s="43">
        <v>25.000000000000057</v>
      </c>
      <c r="N1184" s="43">
        <v>10324.9</v>
      </c>
      <c r="O1184" s="65" t="str">
        <f>LEFT(_xlfn.XLOOKUP(TJUL22[[#This Row],[CODIGO]],Tabla5[codigo],Tabla5[Genero]),1)</f>
        <v>M</v>
      </c>
      <c r="P1184" s="15" t="str">
        <f>_xlfn.XLOOKUP(TJUL22[[#This Row],[nomdepto]],tdepto[DEPTO],tdepto[CODLUG])</f>
        <v>01.83.03.04</v>
      </c>
    </row>
    <row r="1185" spans="1:16" hidden="1">
      <c r="A1185" s="65" t="s">
        <v>3417</v>
      </c>
      <c r="B1185" s="65" t="str">
        <f t="shared" si="18"/>
        <v>2.1.1.1.0103700459948</v>
      </c>
      <c r="C1185" s="65" t="s">
        <v>3368</v>
      </c>
      <c r="D1185" s="65" t="s">
        <v>2613</v>
      </c>
      <c r="E1185" s="65" t="s">
        <v>490</v>
      </c>
      <c r="F1185" s="65" t="s">
        <v>220</v>
      </c>
      <c r="G1185" s="65" t="str">
        <f>_xlfn.XLOOKUP(TJUL22[[#This Row],[CODIGO]],Tabla5[codigo],Tabla5[Lugar Funciones])</f>
        <v>DIRECCION GENERAL DE MUSEOS</v>
      </c>
      <c r="H1185" s="65" t="str">
        <f>_xlfn.XLOOKUP(TJUL22[[#This Row],[CODIGO]],Tabla5[codigo],Tabla5[SEGÚN JULIO],_xlfn.XLOOKUP(TJUL22[[#This Row],[cargo]],Tabla19[CARGO],Tabla19[CATEGORIA]))</f>
        <v>FIJO</v>
      </c>
      <c r="I1185" s="43">
        <v>11000</v>
      </c>
      <c r="J1185" s="44">
        <v>0</v>
      </c>
      <c r="K1185" s="43">
        <v>334.4</v>
      </c>
      <c r="L1185" s="43">
        <v>315.7</v>
      </c>
      <c r="M1185" s="43">
        <v>25.000000000000057</v>
      </c>
      <c r="N1185" s="43">
        <v>10324.9</v>
      </c>
      <c r="O1185" s="65" t="str">
        <f>LEFT(_xlfn.XLOOKUP(TJUL22[[#This Row],[CODIGO]],Tabla5[codigo],Tabla5[Genero]),1)</f>
        <v>F</v>
      </c>
      <c r="P1185" s="15" t="str">
        <f>_xlfn.XLOOKUP(TJUL22[[#This Row],[nomdepto]],tdepto[DEPTO],tdepto[CODLUG])</f>
        <v>01.83.03.04</v>
      </c>
    </row>
    <row r="1186" spans="1:16" hidden="1">
      <c r="A1186" s="65" t="s">
        <v>3417</v>
      </c>
      <c r="B1186" s="65" t="str">
        <f t="shared" si="18"/>
        <v>2.1.1.1.0103500187962</v>
      </c>
      <c r="C1186" s="65" t="s">
        <v>3368</v>
      </c>
      <c r="D1186" s="65" t="s">
        <v>2619</v>
      </c>
      <c r="E1186" s="65" t="s">
        <v>494</v>
      </c>
      <c r="F1186" s="65" t="s">
        <v>134</v>
      </c>
      <c r="G1186" s="65" t="str">
        <f>_xlfn.XLOOKUP(TJUL22[[#This Row],[CODIGO]],Tabla5[codigo],Tabla5[Lugar Funciones])</f>
        <v>DIRECCION GENERAL DE MUSEOS</v>
      </c>
      <c r="H1186" s="65" t="str">
        <f>_xlfn.XLOOKUP(TJUL22[[#This Row],[CODIGO]],Tabla5[codigo],Tabla5[SEGÚN JULIO],_xlfn.XLOOKUP(TJUL22[[#This Row],[cargo]],Tabla19[CARGO],Tabla19[CATEGORIA]))</f>
        <v>ESTATUTO SIMPLIFICADO</v>
      </c>
      <c r="I1186" s="43">
        <v>11000</v>
      </c>
      <c r="J1186" s="44">
        <v>0</v>
      </c>
      <c r="K1186" s="43">
        <v>334.4</v>
      </c>
      <c r="L1186" s="43">
        <v>315.7</v>
      </c>
      <c r="M1186" s="43">
        <v>25.000000000000057</v>
      </c>
      <c r="N1186" s="43">
        <v>10324.9</v>
      </c>
      <c r="O1186" s="65" t="str">
        <f>LEFT(_xlfn.XLOOKUP(TJUL22[[#This Row],[CODIGO]],Tabla5[codigo],Tabla5[Genero]),1)</f>
        <v>M</v>
      </c>
      <c r="P1186" s="15" t="str">
        <f>_xlfn.XLOOKUP(TJUL22[[#This Row],[nomdepto]],tdepto[DEPTO],tdepto[CODLUG])</f>
        <v>01.83.03.04</v>
      </c>
    </row>
    <row r="1187" spans="1:16" hidden="1">
      <c r="A1187" s="65" t="s">
        <v>3417</v>
      </c>
      <c r="B1187" s="65" t="str">
        <f t="shared" si="18"/>
        <v>2.1.1.1.0100106039746</v>
      </c>
      <c r="C1187" s="65" t="s">
        <v>3368</v>
      </c>
      <c r="D1187" s="65" t="s">
        <v>1504</v>
      </c>
      <c r="E1187" s="65" t="s">
        <v>495</v>
      </c>
      <c r="F1187" s="65" t="s">
        <v>27</v>
      </c>
      <c r="G1187" s="65" t="str">
        <f>_xlfn.XLOOKUP(TJUL22[[#This Row],[CODIGO]],Tabla5[codigo],Tabla5[Lugar Funciones])</f>
        <v>DIRECCION GENERAL DE MUSEOS</v>
      </c>
      <c r="H1187" s="65" t="str">
        <f>_xlfn.XLOOKUP(TJUL22[[#This Row],[CODIGO]],Tabla5[codigo],Tabla5[SEGÚN JULIO],_xlfn.XLOOKUP(TJUL22[[#This Row],[cargo]],Tabla19[CARGO],Tabla19[CATEGORIA]))</f>
        <v>CARRERA ADMINISTRATIVA</v>
      </c>
      <c r="I1187" s="43">
        <v>11000</v>
      </c>
      <c r="J1187" s="44">
        <v>0</v>
      </c>
      <c r="K1187" s="43">
        <v>334.4</v>
      </c>
      <c r="L1187" s="43">
        <v>315.7</v>
      </c>
      <c r="M1187" s="43">
        <v>1425.12</v>
      </c>
      <c r="N1187" s="43">
        <v>8924.7800000000007</v>
      </c>
      <c r="O1187" s="65" t="str">
        <f>LEFT(_xlfn.XLOOKUP(TJUL22[[#This Row],[CODIGO]],Tabla5[codigo],Tabla5[Genero]),1)</f>
        <v>M</v>
      </c>
      <c r="P1187" s="15" t="str">
        <f>_xlfn.XLOOKUP(TJUL22[[#This Row],[nomdepto]],tdepto[DEPTO],tdepto[CODLUG])</f>
        <v>01.83.03.04</v>
      </c>
    </row>
    <row r="1188" spans="1:16" hidden="1">
      <c r="A1188" s="65" t="s">
        <v>3417</v>
      </c>
      <c r="B1188" s="65" t="str">
        <f t="shared" si="18"/>
        <v>2.1.1.1.0100107590762</v>
      </c>
      <c r="C1188" s="65" t="s">
        <v>3368</v>
      </c>
      <c r="D1188" s="65" t="s">
        <v>2627</v>
      </c>
      <c r="E1188" s="65" t="s">
        <v>502</v>
      </c>
      <c r="F1188" s="65" t="s">
        <v>467</v>
      </c>
      <c r="G1188" s="65" t="str">
        <f>_xlfn.XLOOKUP(TJUL22[[#This Row],[CODIGO]],Tabla5[codigo],Tabla5[Lugar Funciones])</f>
        <v>DIRECCION GENERAL DE MUSEOS</v>
      </c>
      <c r="H1188" s="65" t="str">
        <f>_xlfn.XLOOKUP(TJUL22[[#This Row],[CODIGO]],Tabla5[codigo],Tabla5[SEGÚN JULIO],_xlfn.XLOOKUP(TJUL22[[#This Row],[cargo]],Tabla19[CARGO],Tabla19[CATEGORIA]))</f>
        <v>FIJO</v>
      </c>
      <c r="I1188" s="43">
        <v>11000</v>
      </c>
      <c r="J1188" s="46">
        <v>0</v>
      </c>
      <c r="K1188" s="43">
        <v>334.4</v>
      </c>
      <c r="L1188" s="43">
        <v>315.7</v>
      </c>
      <c r="M1188" s="43">
        <v>75.000000000000057</v>
      </c>
      <c r="N1188" s="43">
        <v>10274.9</v>
      </c>
      <c r="O1188" s="65" t="str">
        <f>LEFT(_xlfn.XLOOKUP(TJUL22[[#This Row],[CODIGO]],Tabla5[codigo],Tabla5[Genero]),1)</f>
        <v>M</v>
      </c>
      <c r="P1188" s="15" t="str">
        <f>_xlfn.XLOOKUP(TJUL22[[#This Row],[nomdepto]],tdepto[DEPTO],tdepto[CODLUG])</f>
        <v>01.83.03.04</v>
      </c>
    </row>
    <row r="1189" spans="1:16" hidden="1">
      <c r="A1189" s="65" t="s">
        <v>3417</v>
      </c>
      <c r="B1189" s="65" t="str">
        <f t="shared" si="18"/>
        <v>2.1.1.1.0100109440776</v>
      </c>
      <c r="C1189" s="65" t="s">
        <v>3368</v>
      </c>
      <c r="D1189" s="65" t="s">
        <v>2633</v>
      </c>
      <c r="E1189" s="65" t="s">
        <v>1257</v>
      </c>
      <c r="F1189" s="65" t="s">
        <v>465</v>
      </c>
      <c r="G1189" s="65" t="str">
        <f>_xlfn.XLOOKUP(TJUL22[[#This Row],[CODIGO]],Tabla5[codigo],Tabla5[Lugar Funciones])</f>
        <v>DIRECCION GENERAL DE MUSEOS</v>
      </c>
      <c r="H1189" s="65" t="str">
        <f>_xlfn.XLOOKUP(TJUL22[[#This Row],[CODIGO]],Tabla5[codigo],Tabla5[SEGÚN JULIO],_xlfn.XLOOKUP(TJUL22[[#This Row],[cargo]],Tabla19[CARGO],Tabla19[CATEGORIA]))</f>
        <v>ESTATUTO SIMPLIFICADO</v>
      </c>
      <c r="I1189" s="43">
        <v>11000</v>
      </c>
      <c r="J1189" s="44">
        <v>0</v>
      </c>
      <c r="K1189" s="43">
        <v>334.4</v>
      </c>
      <c r="L1189" s="43">
        <v>315.7</v>
      </c>
      <c r="M1189" s="43">
        <v>25.000000000000057</v>
      </c>
      <c r="N1189" s="43">
        <v>10324.9</v>
      </c>
      <c r="O1189" s="65" t="str">
        <f>LEFT(_xlfn.XLOOKUP(TJUL22[[#This Row],[CODIGO]],Tabla5[codigo],Tabla5[Genero]),1)</f>
        <v>M</v>
      </c>
      <c r="P1189" s="15" t="str">
        <f>_xlfn.XLOOKUP(TJUL22[[#This Row],[nomdepto]],tdepto[DEPTO],tdepto[CODLUG])</f>
        <v>01.83.03.04</v>
      </c>
    </row>
    <row r="1190" spans="1:16" hidden="1">
      <c r="A1190" s="65" t="s">
        <v>3417</v>
      </c>
      <c r="B1190" s="65" t="str">
        <f t="shared" si="18"/>
        <v>2.1.1.1.0103103846006</v>
      </c>
      <c r="C1190" s="65" t="s">
        <v>3368</v>
      </c>
      <c r="D1190" s="65" t="s">
        <v>2636</v>
      </c>
      <c r="E1190" s="65" t="s">
        <v>511</v>
      </c>
      <c r="F1190" s="65" t="s">
        <v>134</v>
      </c>
      <c r="G1190" s="65" t="str">
        <f>_xlfn.XLOOKUP(TJUL22[[#This Row],[CODIGO]],Tabla5[codigo],Tabla5[Lugar Funciones])</f>
        <v>DIRECCION GENERAL DE MUSEOS</v>
      </c>
      <c r="H1190" s="65" t="str">
        <f>_xlfn.XLOOKUP(TJUL22[[#This Row],[CODIGO]],Tabla5[codigo],Tabla5[SEGÚN JULIO],_xlfn.XLOOKUP(TJUL22[[#This Row],[cargo]],Tabla19[CARGO],Tabla19[CATEGORIA]))</f>
        <v>ESTATUTO SIMPLIFICADO</v>
      </c>
      <c r="I1190" s="43">
        <v>11000</v>
      </c>
      <c r="J1190" s="46">
        <v>0</v>
      </c>
      <c r="K1190" s="43">
        <v>334.4</v>
      </c>
      <c r="L1190" s="43">
        <v>315.7</v>
      </c>
      <c r="M1190" s="43">
        <v>25.000000000000057</v>
      </c>
      <c r="N1190" s="43">
        <v>10324.9</v>
      </c>
      <c r="O1190" s="65" t="str">
        <f>LEFT(_xlfn.XLOOKUP(TJUL22[[#This Row],[CODIGO]],Tabla5[codigo],Tabla5[Genero]),1)</f>
        <v>M</v>
      </c>
      <c r="P1190" s="15" t="str">
        <f>_xlfn.XLOOKUP(TJUL22[[#This Row],[nomdepto]],tdepto[DEPTO],tdepto[CODLUG])</f>
        <v>01.83.03.04</v>
      </c>
    </row>
    <row r="1191" spans="1:16" hidden="1">
      <c r="A1191" s="65" t="s">
        <v>3417</v>
      </c>
      <c r="B1191" s="65" t="str">
        <f t="shared" si="18"/>
        <v>2.1.1.1.0100105499438</v>
      </c>
      <c r="C1191" s="65" t="s">
        <v>3368</v>
      </c>
      <c r="D1191" s="65" t="s">
        <v>1515</v>
      </c>
      <c r="E1191" s="65" t="s">
        <v>517</v>
      </c>
      <c r="F1191" s="65" t="s">
        <v>465</v>
      </c>
      <c r="G1191" s="65" t="str">
        <f>_xlfn.XLOOKUP(TJUL22[[#This Row],[CODIGO]],Tabla5[codigo],Tabla5[Lugar Funciones])</f>
        <v>DIRECCION GENERAL DE MUSEOS</v>
      </c>
      <c r="H1191" s="65" t="str">
        <f>_xlfn.XLOOKUP(TJUL22[[#This Row],[CODIGO]],Tabla5[codigo],Tabla5[SEGÚN JULIO],_xlfn.XLOOKUP(TJUL22[[#This Row],[cargo]],Tabla19[CARGO],Tabla19[CATEGORIA]))</f>
        <v>CARRERA ADMINISTRATIVA</v>
      </c>
      <c r="I1191" s="43">
        <v>11000</v>
      </c>
      <c r="J1191" s="44">
        <v>0</v>
      </c>
      <c r="K1191" s="43">
        <v>334.4</v>
      </c>
      <c r="L1191" s="43">
        <v>315.7</v>
      </c>
      <c r="M1191" s="43">
        <v>1725.12</v>
      </c>
      <c r="N1191" s="43">
        <v>8624.7800000000007</v>
      </c>
      <c r="O1191" s="65" t="str">
        <f>LEFT(_xlfn.XLOOKUP(TJUL22[[#This Row],[CODIGO]],Tabla5[codigo],Tabla5[Genero]),1)</f>
        <v>M</v>
      </c>
      <c r="P1191" s="15" t="str">
        <f>_xlfn.XLOOKUP(TJUL22[[#This Row],[nomdepto]],tdepto[DEPTO],tdepto[CODLUG])</f>
        <v>01.83.03.04</v>
      </c>
    </row>
    <row r="1192" spans="1:16" hidden="1">
      <c r="A1192" s="65" t="s">
        <v>3417</v>
      </c>
      <c r="B1192" s="65" t="str">
        <f t="shared" si="18"/>
        <v>2.1.1.1.0100106962939</v>
      </c>
      <c r="C1192" s="65" t="s">
        <v>3368</v>
      </c>
      <c r="D1192" s="65" t="s">
        <v>2644</v>
      </c>
      <c r="E1192" s="65" t="s">
        <v>519</v>
      </c>
      <c r="F1192" s="65" t="s">
        <v>220</v>
      </c>
      <c r="G1192" s="65" t="str">
        <f>_xlfn.XLOOKUP(TJUL22[[#This Row],[CODIGO]],Tabla5[codigo],Tabla5[Lugar Funciones])</f>
        <v>DIRECCION GENERAL DE MUSEOS</v>
      </c>
      <c r="H1192" s="65" t="str">
        <f>_xlfn.XLOOKUP(TJUL22[[#This Row],[CODIGO]],Tabla5[codigo],Tabla5[SEGÚN JULIO],_xlfn.XLOOKUP(TJUL22[[#This Row],[cargo]],Tabla19[CARGO],Tabla19[CATEGORIA]))</f>
        <v>FIJO</v>
      </c>
      <c r="I1192" s="43">
        <v>11000</v>
      </c>
      <c r="J1192" s="44">
        <v>0</v>
      </c>
      <c r="K1192" s="43">
        <v>334.4</v>
      </c>
      <c r="L1192" s="43">
        <v>315.7</v>
      </c>
      <c r="M1192" s="43">
        <v>25.000000000000057</v>
      </c>
      <c r="N1192" s="43">
        <v>10324.9</v>
      </c>
      <c r="O1192" s="65" t="str">
        <f>LEFT(_xlfn.XLOOKUP(TJUL22[[#This Row],[CODIGO]],Tabla5[codigo],Tabla5[Genero]),1)</f>
        <v>M</v>
      </c>
      <c r="P1192" s="15" t="str">
        <f>_xlfn.XLOOKUP(TJUL22[[#This Row],[nomdepto]],tdepto[DEPTO],tdepto[CODLUG])</f>
        <v>01.83.03.04</v>
      </c>
    </row>
    <row r="1193" spans="1:16" hidden="1">
      <c r="A1193" s="65" t="s">
        <v>3417</v>
      </c>
      <c r="B1193" s="65" t="str">
        <f t="shared" si="18"/>
        <v>2.1.1.1.0103104092030</v>
      </c>
      <c r="C1193" s="65" t="s">
        <v>3368</v>
      </c>
      <c r="D1193" s="65" t="s">
        <v>2654</v>
      </c>
      <c r="E1193" s="65" t="s">
        <v>531</v>
      </c>
      <c r="F1193" s="65" t="s">
        <v>8</v>
      </c>
      <c r="G1193" s="65" t="str">
        <f>_xlfn.XLOOKUP(TJUL22[[#This Row],[CODIGO]],Tabla5[codigo],Tabla5[Lugar Funciones])</f>
        <v>DIRECCION GENERAL DE MUSEOS</v>
      </c>
      <c r="H1193" s="65" t="str">
        <f>_xlfn.XLOOKUP(TJUL22[[#This Row],[CODIGO]],Tabla5[codigo],Tabla5[SEGÚN JULIO],_xlfn.XLOOKUP(TJUL22[[#This Row],[cargo]],Tabla19[CARGO],Tabla19[CATEGORIA]))</f>
        <v>ESTATUTO SIMPLIFICADO</v>
      </c>
      <c r="I1193" s="43">
        <v>11000</v>
      </c>
      <c r="J1193" s="46">
        <v>0</v>
      </c>
      <c r="K1193" s="43">
        <v>334.4</v>
      </c>
      <c r="L1193" s="43">
        <v>315.7</v>
      </c>
      <c r="M1193" s="43">
        <v>25.000000000000057</v>
      </c>
      <c r="N1193" s="43">
        <v>10324.9</v>
      </c>
      <c r="O1193" s="65" t="str">
        <f>LEFT(_xlfn.XLOOKUP(TJUL22[[#This Row],[CODIGO]],Tabla5[codigo],Tabla5[Genero]),1)</f>
        <v>F</v>
      </c>
      <c r="P1193" s="15" t="str">
        <f>_xlfn.XLOOKUP(TJUL22[[#This Row],[nomdepto]],tdepto[DEPTO],tdepto[CODLUG])</f>
        <v>01.83.03.04</v>
      </c>
    </row>
    <row r="1194" spans="1:16" hidden="1">
      <c r="A1194" s="65" t="s">
        <v>3417</v>
      </c>
      <c r="B1194" s="65" t="str">
        <f t="shared" si="18"/>
        <v>2.1.1.1.0100113332068</v>
      </c>
      <c r="C1194" s="65" t="s">
        <v>3368</v>
      </c>
      <c r="D1194" s="65" t="s">
        <v>1527</v>
      </c>
      <c r="E1194" s="65" t="s">
        <v>537</v>
      </c>
      <c r="F1194" s="65" t="s">
        <v>497</v>
      </c>
      <c r="G1194" s="65" t="str">
        <f>_xlfn.XLOOKUP(TJUL22[[#This Row],[CODIGO]],Tabla5[codigo],Tabla5[Lugar Funciones])</f>
        <v>DIRECCION GENERAL DE MUSEOS</v>
      </c>
      <c r="H1194" s="65" t="str">
        <f>_xlfn.XLOOKUP(TJUL22[[#This Row],[CODIGO]],Tabla5[codigo],Tabla5[SEGÚN JULIO],_xlfn.XLOOKUP(TJUL22[[#This Row],[cargo]],Tabla19[CARGO],Tabla19[CATEGORIA]))</f>
        <v>CARRERA ADMINISTRATIVA</v>
      </c>
      <c r="I1194" s="43">
        <v>11000</v>
      </c>
      <c r="J1194" s="44">
        <v>0</v>
      </c>
      <c r="K1194" s="43">
        <v>334.4</v>
      </c>
      <c r="L1194" s="43">
        <v>315.7</v>
      </c>
      <c r="M1194" s="43">
        <v>7292.670000000001</v>
      </c>
      <c r="N1194" s="43">
        <v>3057.23</v>
      </c>
      <c r="O1194" s="65" t="str">
        <f>LEFT(_xlfn.XLOOKUP(TJUL22[[#This Row],[CODIGO]],Tabla5[codigo],Tabla5[Genero]),1)</f>
        <v>M</v>
      </c>
      <c r="P1194" s="15" t="str">
        <f>_xlfn.XLOOKUP(TJUL22[[#This Row],[nomdepto]],tdepto[DEPTO],tdepto[CODLUG])</f>
        <v>01.83.03.04</v>
      </c>
    </row>
    <row r="1195" spans="1:16" hidden="1">
      <c r="A1195" s="65" t="s">
        <v>3417</v>
      </c>
      <c r="B1195" s="65" t="str">
        <f t="shared" si="18"/>
        <v>2.1.1.1.0104400073864</v>
      </c>
      <c r="C1195" s="65" t="s">
        <v>3368</v>
      </c>
      <c r="D1195" s="65" t="s">
        <v>2669</v>
      </c>
      <c r="E1195" s="65" t="s">
        <v>550</v>
      </c>
      <c r="F1195" s="65" t="s">
        <v>8</v>
      </c>
      <c r="G1195" s="65" t="str">
        <f>_xlfn.XLOOKUP(TJUL22[[#This Row],[CODIGO]],Tabla5[codigo],Tabla5[Lugar Funciones])</f>
        <v>DIRECCION GENERAL DE MUSEOS</v>
      </c>
      <c r="H1195" s="65" t="str">
        <f>_xlfn.XLOOKUP(TJUL22[[#This Row],[CODIGO]],Tabla5[codigo],Tabla5[SEGÚN JULIO],_xlfn.XLOOKUP(TJUL22[[#This Row],[cargo]],Tabla19[CARGO],Tabla19[CATEGORIA]))</f>
        <v>ESTATUTO SIMPLIFICADO</v>
      </c>
      <c r="I1195" s="43">
        <v>11000</v>
      </c>
      <c r="J1195" s="44">
        <v>0</v>
      </c>
      <c r="K1195" s="43">
        <v>334.4</v>
      </c>
      <c r="L1195" s="43">
        <v>315.7</v>
      </c>
      <c r="M1195" s="43">
        <v>75.000000000000057</v>
      </c>
      <c r="N1195" s="43">
        <v>10274.9</v>
      </c>
      <c r="O1195" s="65" t="str">
        <f>LEFT(_xlfn.XLOOKUP(TJUL22[[#This Row],[CODIGO]],Tabla5[codigo],Tabla5[Genero]),1)</f>
        <v>M</v>
      </c>
      <c r="P1195" s="15" t="str">
        <f>_xlfn.XLOOKUP(TJUL22[[#This Row],[nomdepto]],tdepto[DEPTO],tdepto[CODLUG])</f>
        <v>01.83.03.04</v>
      </c>
    </row>
    <row r="1196" spans="1:16" hidden="1">
      <c r="A1196" s="65" t="s">
        <v>3417</v>
      </c>
      <c r="B1196" s="65" t="str">
        <f t="shared" si="18"/>
        <v>2.1.1.1.0100500105614</v>
      </c>
      <c r="C1196" s="65" t="s">
        <v>3368</v>
      </c>
      <c r="D1196" s="65" t="s">
        <v>2684</v>
      </c>
      <c r="E1196" s="65" t="s">
        <v>562</v>
      </c>
      <c r="F1196" s="65" t="s">
        <v>563</v>
      </c>
      <c r="G1196" s="65" t="str">
        <f>_xlfn.XLOOKUP(TJUL22[[#This Row],[CODIGO]],Tabla5[codigo],Tabla5[Lugar Funciones])</f>
        <v>DIRECCION GENERAL DE MUSEOS</v>
      </c>
      <c r="H1196" s="65" t="str">
        <f>_xlfn.XLOOKUP(TJUL22[[#This Row],[CODIGO]],Tabla5[codigo],Tabla5[SEGÚN JULIO],_xlfn.XLOOKUP(TJUL22[[#This Row],[cargo]],Tabla19[CARGO],Tabla19[CATEGORIA]))</f>
        <v>FIJO</v>
      </c>
      <c r="I1196" s="43">
        <v>11000</v>
      </c>
      <c r="J1196" s="44">
        <v>0</v>
      </c>
      <c r="K1196" s="43">
        <v>334.4</v>
      </c>
      <c r="L1196" s="43">
        <v>315.7</v>
      </c>
      <c r="M1196" s="43">
        <v>125.00000000000006</v>
      </c>
      <c r="N1196" s="43">
        <v>10224.9</v>
      </c>
      <c r="O1196" s="65" t="str">
        <f>LEFT(_xlfn.XLOOKUP(TJUL22[[#This Row],[CODIGO]],Tabla5[codigo],Tabla5[Genero]),1)</f>
        <v>M</v>
      </c>
      <c r="P1196" s="15" t="str">
        <f>_xlfn.XLOOKUP(TJUL22[[#This Row],[nomdepto]],tdepto[DEPTO],tdepto[CODLUG])</f>
        <v>01.83.03.04</v>
      </c>
    </row>
    <row r="1197" spans="1:16" hidden="1">
      <c r="A1197" s="65" t="s">
        <v>3417</v>
      </c>
      <c r="B1197" s="65" t="str">
        <f t="shared" si="18"/>
        <v>2.1.1.1.0108500009066</v>
      </c>
      <c r="C1197" s="65" t="s">
        <v>3368</v>
      </c>
      <c r="D1197" s="65" t="s">
        <v>2689</v>
      </c>
      <c r="E1197" s="65" t="s">
        <v>570</v>
      </c>
      <c r="F1197" s="65" t="s">
        <v>134</v>
      </c>
      <c r="G1197" s="65" t="str">
        <f>_xlfn.XLOOKUP(TJUL22[[#This Row],[CODIGO]],Tabla5[codigo],Tabla5[Lugar Funciones])</f>
        <v>DIRECCION GENERAL DE MUSEOS</v>
      </c>
      <c r="H1197" s="65" t="str">
        <f>_xlfn.XLOOKUP(TJUL22[[#This Row],[CODIGO]],Tabla5[codigo],Tabla5[SEGÚN JULIO],_xlfn.XLOOKUP(TJUL22[[#This Row],[cargo]],Tabla19[CARGO],Tabla19[CATEGORIA]))</f>
        <v>ESTATUTO SIMPLIFICADO</v>
      </c>
      <c r="I1197" s="43">
        <v>11000</v>
      </c>
      <c r="J1197" s="44">
        <v>0</v>
      </c>
      <c r="K1197" s="43">
        <v>334.4</v>
      </c>
      <c r="L1197" s="43">
        <v>315.7</v>
      </c>
      <c r="M1197" s="43">
        <v>25.000000000000057</v>
      </c>
      <c r="N1197" s="43">
        <v>10324.9</v>
      </c>
      <c r="O1197" s="65" t="str">
        <f>LEFT(_xlfn.XLOOKUP(TJUL22[[#This Row],[CODIGO]],Tabla5[codigo],Tabla5[Genero]),1)</f>
        <v>M</v>
      </c>
      <c r="P1197" s="15" t="str">
        <f>_xlfn.XLOOKUP(TJUL22[[#This Row],[nomdepto]],tdepto[DEPTO],tdepto[CODLUG])</f>
        <v>01.83.03.04</v>
      </c>
    </row>
    <row r="1198" spans="1:16" hidden="1">
      <c r="A1198" s="65" t="s">
        <v>3417</v>
      </c>
      <c r="B1198" s="65" t="str">
        <f t="shared" si="18"/>
        <v>2.1.1.1.0104900285414</v>
      </c>
      <c r="C1198" s="65" t="s">
        <v>3368</v>
      </c>
      <c r="D1198" s="65" t="s">
        <v>2720</v>
      </c>
      <c r="E1198" s="65" t="s">
        <v>595</v>
      </c>
      <c r="F1198" s="65" t="s">
        <v>134</v>
      </c>
      <c r="G1198" s="65" t="str">
        <f>_xlfn.XLOOKUP(TJUL22[[#This Row],[CODIGO]],Tabla5[codigo],Tabla5[Lugar Funciones])</f>
        <v>DIRECCION GENERAL DE MUSEOS</v>
      </c>
      <c r="H1198" s="65" t="str">
        <f>_xlfn.XLOOKUP(TJUL22[[#This Row],[CODIGO]],Tabla5[codigo],Tabla5[SEGÚN JULIO],_xlfn.XLOOKUP(TJUL22[[#This Row],[cargo]],Tabla19[CARGO],Tabla19[CATEGORIA]))</f>
        <v>ESTATUTO SIMPLIFICADO</v>
      </c>
      <c r="I1198" s="43">
        <v>11000</v>
      </c>
      <c r="J1198" s="44">
        <v>0</v>
      </c>
      <c r="K1198" s="43">
        <v>334.4</v>
      </c>
      <c r="L1198" s="43">
        <v>315.7</v>
      </c>
      <c r="M1198" s="43">
        <v>25.000000000000057</v>
      </c>
      <c r="N1198" s="43">
        <v>10324.9</v>
      </c>
      <c r="O1198" s="65" t="str">
        <f>LEFT(_xlfn.XLOOKUP(TJUL22[[#This Row],[CODIGO]],Tabla5[codigo],Tabla5[Genero]),1)</f>
        <v>M</v>
      </c>
      <c r="P1198" s="15" t="str">
        <f>_xlfn.XLOOKUP(TJUL22[[#This Row],[nomdepto]],tdepto[DEPTO],tdepto[CODLUG])</f>
        <v>01.83.03.04</v>
      </c>
    </row>
    <row r="1199" spans="1:16" hidden="1">
      <c r="A1199" s="65" t="s">
        <v>3417</v>
      </c>
      <c r="B1199" s="65" t="str">
        <f t="shared" si="18"/>
        <v>2.1.1.1.0108500092310</v>
      </c>
      <c r="C1199" s="65" t="s">
        <v>3368</v>
      </c>
      <c r="D1199" s="65" t="s">
        <v>2721</v>
      </c>
      <c r="E1199" s="65" t="s">
        <v>596</v>
      </c>
      <c r="F1199" s="65" t="s">
        <v>134</v>
      </c>
      <c r="G1199" s="65" t="str">
        <f>_xlfn.XLOOKUP(TJUL22[[#This Row],[CODIGO]],Tabla5[codigo],Tabla5[Lugar Funciones])</f>
        <v>DIRECCION GENERAL DE MUSEOS</v>
      </c>
      <c r="H1199" s="65" t="str">
        <f>_xlfn.XLOOKUP(TJUL22[[#This Row],[CODIGO]],Tabla5[codigo],Tabla5[SEGÚN JULIO],_xlfn.XLOOKUP(TJUL22[[#This Row],[cargo]],Tabla19[CARGO],Tabla19[CATEGORIA]))</f>
        <v>ESTATUTO SIMPLIFICADO</v>
      </c>
      <c r="I1199" s="43">
        <v>11000</v>
      </c>
      <c r="J1199" s="46">
        <v>0</v>
      </c>
      <c r="K1199" s="43">
        <v>334.4</v>
      </c>
      <c r="L1199" s="43">
        <v>315.7</v>
      </c>
      <c r="M1199" s="43">
        <v>25.000000000000057</v>
      </c>
      <c r="N1199" s="43">
        <v>10324.9</v>
      </c>
      <c r="O1199" s="65" t="str">
        <f>LEFT(_xlfn.XLOOKUP(TJUL22[[#This Row],[CODIGO]],Tabla5[codigo],Tabla5[Genero]),1)</f>
        <v>M</v>
      </c>
      <c r="P1199" s="15" t="str">
        <f>_xlfn.XLOOKUP(TJUL22[[#This Row],[nomdepto]],tdepto[DEPTO],tdepto[CODLUG])</f>
        <v>01.83.03.04</v>
      </c>
    </row>
    <row r="1200" spans="1:16" hidden="1">
      <c r="A1200" s="65" t="s">
        <v>3417</v>
      </c>
      <c r="B1200" s="65" t="str">
        <f t="shared" si="18"/>
        <v>2.1.1.1.0100103160826</v>
      </c>
      <c r="C1200" s="65" t="s">
        <v>3368</v>
      </c>
      <c r="D1200" s="65" t="s">
        <v>1561</v>
      </c>
      <c r="E1200" s="65" t="s">
        <v>599</v>
      </c>
      <c r="F1200" s="65" t="s">
        <v>488</v>
      </c>
      <c r="G1200" s="65" t="str">
        <f>_xlfn.XLOOKUP(TJUL22[[#This Row],[CODIGO]],Tabla5[codigo],Tabla5[Lugar Funciones])</f>
        <v>DIRECCION GENERAL DE MUSEOS</v>
      </c>
      <c r="H1200" s="65" t="str">
        <f>_xlfn.XLOOKUP(TJUL22[[#This Row],[CODIGO]],Tabla5[codigo],Tabla5[SEGÚN JULIO],_xlfn.XLOOKUP(TJUL22[[#This Row],[cargo]],Tabla19[CARGO],Tabla19[CATEGORIA]))</f>
        <v>CARRERA ADMINISTRATIVA</v>
      </c>
      <c r="I1200" s="43">
        <v>11000</v>
      </c>
      <c r="J1200" s="44">
        <v>0</v>
      </c>
      <c r="K1200" s="43">
        <v>334.4</v>
      </c>
      <c r="L1200" s="43">
        <v>315.7</v>
      </c>
      <c r="M1200" s="43">
        <v>620.99999999999989</v>
      </c>
      <c r="N1200" s="43">
        <v>9728.9</v>
      </c>
      <c r="O1200" s="65" t="str">
        <f>LEFT(_xlfn.XLOOKUP(TJUL22[[#This Row],[CODIGO]],Tabla5[codigo],Tabla5[Genero]),1)</f>
        <v>F</v>
      </c>
      <c r="P1200" s="15" t="str">
        <f>_xlfn.XLOOKUP(TJUL22[[#This Row],[nomdepto]],tdepto[DEPTO],tdepto[CODLUG])</f>
        <v>01.83.03.04</v>
      </c>
    </row>
    <row r="1201" spans="1:16" hidden="1">
      <c r="A1201" s="65" t="s">
        <v>3417</v>
      </c>
      <c r="B1201" s="65" t="str">
        <f t="shared" si="18"/>
        <v>2.1.1.1.0103100503220</v>
      </c>
      <c r="C1201" s="65" t="s">
        <v>3368</v>
      </c>
      <c r="D1201" s="65" t="s">
        <v>2734</v>
      </c>
      <c r="E1201" s="65" t="s">
        <v>608</v>
      </c>
      <c r="F1201" s="65" t="s">
        <v>8</v>
      </c>
      <c r="G1201" s="65" t="str">
        <f>_xlfn.XLOOKUP(TJUL22[[#This Row],[CODIGO]],Tabla5[codigo],Tabla5[Lugar Funciones])</f>
        <v>DIRECCION GENERAL DE MUSEOS</v>
      </c>
      <c r="H1201" s="65" t="str">
        <f>_xlfn.XLOOKUP(TJUL22[[#This Row],[CODIGO]],Tabla5[codigo],Tabla5[SEGÚN JULIO],_xlfn.XLOOKUP(TJUL22[[#This Row],[cargo]],Tabla19[CARGO],Tabla19[CATEGORIA]))</f>
        <v>ESTATUTO SIMPLIFICADO</v>
      </c>
      <c r="I1201" s="43">
        <v>11000</v>
      </c>
      <c r="J1201" s="44">
        <v>0</v>
      </c>
      <c r="K1201" s="43">
        <v>334.4</v>
      </c>
      <c r="L1201" s="43">
        <v>315.7</v>
      </c>
      <c r="M1201" s="43">
        <v>325.00000000000011</v>
      </c>
      <c r="N1201" s="43">
        <v>10024.9</v>
      </c>
      <c r="O1201" s="65" t="str">
        <f>LEFT(_xlfn.XLOOKUP(TJUL22[[#This Row],[CODIGO]],Tabla5[codigo],Tabla5[Genero]),1)</f>
        <v>F</v>
      </c>
      <c r="P1201" s="15" t="str">
        <f>_xlfn.XLOOKUP(TJUL22[[#This Row],[nomdepto]],tdepto[DEPTO],tdepto[CODLUG])</f>
        <v>01.83.03.04</v>
      </c>
    </row>
    <row r="1202" spans="1:16" hidden="1">
      <c r="A1202" s="65" t="s">
        <v>3417</v>
      </c>
      <c r="B1202" s="65" t="str">
        <f t="shared" si="18"/>
        <v>2.1.1.1.0105300026332</v>
      </c>
      <c r="C1202" s="65" t="s">
        <v>3368</v>
      </c>
      <c r="D1202" s="65" t="s">
        <v>2492</v>
      </c>
      <c r="E1202" s="65" t="s">
        <v>381</v>
      </c>
      <c r="F1202" s="65" t="s">
        <v>382</v>
      </c>
      <c r="G1202" s="65" t="str">
        <f>_xlfn.XLOOKUP(TJUL22[[#This Row],[CODIGO]],Tabla5[codigo],Tabla5[Lugar Funciones])</f>
        <v>DIRECCION GENERAL DE MUSEOS</v>
      </c>
      <c r="H1202" s="65" t="str">
        <f>_xlfn.XLOOKUP(TJUL22[[#This Row],[CODIGO]],Tabla5[codigo],Tabla5[SEGÚN JULIO],_xlfn.XLOOKUP(TJUL22[[#This Row],[cargo]],Tabla19[CARGO],Tabla19[CATEGORIA]))</f>
        <v>FIJO</v>
      </c>
      <c r="I1202" s="43">
        <v>10000</v>
      </c>
      <c r="J1202" s="44">
        <v>0</v>
      </c>
      <c r="K1202" s="43">
        <v>304</v>
      </c>
      <c r="L1202" s="43">
        <v>287</v>
      </c>
      <c r="M1202" s="43">
        <v>7545.48</v>
      </c>
      <c r="N1202" s="43">
        <v>1863.52</v>
      </c>
      <c r="O1202" s="65" t="str">
        <f>LEFT(_xlfn.XLOOKUP(TJUL22[[#This Row],[CODIGO]],Tabla5[codigo],Tabla5[Genero]),1)</f>
        <v>F</v>
      </c>
      <c r="P1202" s="15" t="str">
        <f>_xlfn.XLOOKUP(TJUL22[[#This Row],[nomdepto]],tdepto[DEPTO],tdepto[CODLUG])</f>
        <v>01.83.03.04</v>
      </c>
    </row>
    <row r="1203" spans="1:16" hidden="1">
      <c r="A1203" s="65" t="s">
        <v>3417</v>
      </c>
      <c r="B1203" s="65" t="str">
        <f t="shared" si="18"/>
        <v>2.1.1.1.0100107665903</v>
      </c>
      <c r="C1203" s="65" t="s">
        <v>3368</v>
      </c>
      <c r="D1203" s="65" t="s">
        <v>2496</v>
      </c>
      <c r="E1203" s="65" t="s">
        <v>384</v>
      </c>
      <c r="F1203" s="65" t="s">
        <v>134</v>
      </c>
      <c r="G1203" s="65" t="str">
        <f>_xlfn.XLOOKUP(TJUL22[[#This Row],[CODIGO]],Tabla5[codigo],Tabla5[Lugar Funciones])</f>
        <v>DIRECCION GENERAL DE MUSEOS</v>
      </c>
      <c r="H1203" s="65" t="str">
        <f>_xlfn.XLOOKUP(TJUL22[[#This Row],[CODIGO]],Tabla5[codigo],Tabla5[SEGÚN JULIO],_xlfn.XLOOKUP(TJUL22[[#This Row],[cargo]],Tabla19[CARGO],Tabla19[CATEGORIA]))</f>
        <v>ESTATUTO SIMPLIFICADO</v>
      </c>
      <c r="I1203" s="43">
        <v>10000</v>
      </c>
      <c r="J1203" s="44">
        <v>0</v>
      </c>
      <c r="K1203" s="43">
        <v>304</v>
      </c>
      <c r="L1203" s="43">
        <v>287</v>
      </c>
      <c r="M1203" s="43">
        <v>7018.84</v>
      </c>
      <c r="N1203" s="43">
        <v>2390.16</v>
      </c>
      <c r="O1203" s="65" t="str">
        <f>LEFT(_xlfn.XLOOKUP(TJUL22[[#This Row],[CODIGO]],Tabla5[codigo],Tabla5[Genero]),1)</f>
        <v>M</v>
      </c>
      <c r="P1203" s="15" t="str">
        <f>_xlfn.XLOOKUP(TJUL22[[#This Row],[nomdepto]],tdepto[DEPTO],tdepto[CODLUG])</f>
        <v>01.83.03.04</v>
      </c>
    </row>
    <row r="1204" spans="1:16" hidden="1">
      <c r="A1204" s="65" t="s">
        <v>3417</v>
      </c>
      <c r="B1204" s="65" t="str">
        <f t="shared" si="18"/>
        <v>2.1.1.1.0100102979663</v>
      </c>
      <c r="C1204" s="65" t="s">
        <v>3368</v>
      </c>
      <c r="D1204" s="65" t="s">
        <v>2504</v>
      </c>
      <c r="E1204" s="65" t="s">
        <v>390</v>
      </c>
      <c r="F1204" s="65" t="s">
        <v>8</v>
      </c>
      <c r="G1204" s="65" t="str">
        <f>_xlfn.XLOOKUP(TJUL22[[#This Row],[CODIGO]],Tabla5[codigo],Tabla5[Lugar Funciones])</f>
        <v>DIRECCION GENERAL DE MUSEOS</v>
      </c>
      <c r="H1204" s="65" t="str">
        <f>_xlfn.XLOOKUP(TJUL22[[#This Row],[CODIGO]],Tabla5[codigo],Tabla5[SEGÚN JULIO],_xlfn.XLOOKUP(TJUL22[[#This Row],[cargo]],Tabla19[CARGO],Tabla19[CATEGORIA]))</f>
        <v>ESTATUTO SIMPLIFICADO</v>
      </c>
      <c r="I1204" s="43">
        <v>10000</v>
      </c>
      <c r="J1204" s="44">
        <v>0</v>
      </c>
      <c r="K1204" s="43">
        <v>304</v>
      </c>
      <c r="L1204" s="43">
        <v>287</v>
      </c>
      <c r="M1204" s="43">
        <v>4275.3100000000004</v>
      </c>
      <c r="N1204" s="43">
        <v>5133.6899999999996</v>
      </c>
      <c r="O1204" s="65" t="str">
        <f>LEFT(_xlfn.XLOOKUP(TJUL22[[#This Row],[CODIGO]],Tabla5[codigo],Tabla5[Genero]),1)</f>
        <v>F</v>
      </c>
      <c r="P1204" s="15" t="str">
        <f>_xlfn.XLOOKUP(TJUL22[[#This Row],[nomdepto]],tdepto[DEPTO],tdepto[CODLUG])</f>
        <v>01.83.03.04</v>
      </c>
    </row>
    <row r="1205" spans="1:16" hidden="1">
      <c r="A1205" s="65" t="s">
        <v>3417</v>
      </c>
      <c r="B1205" s="65" t="str">
        <f t="shared" si="18"/>
        <v>2.1.1.1.0100105143366</v>
      </c>
      <c r="C1205" s="65" t="s">
        <v>3368</v>
      </c>
      <c r="D1205" s="65" t="s">
        <v>2510</v>
      </c>
      <c r="E1205" s="65" t="s">
        <v>393</v>
      </c>
      <c r="F1205" s="65" t="s">
        <v>8</v>
      </c>
      <c r="G1205" s="65" t="str">
        <f>_xlfn.XLOOKUP(TJUL22[[#This Row],[CODIGO]],Tabla5[codigo],Tabla5[Lugar Funciones])</f>
        <v>DIRECCION GENERAL DE MUSEOS</v>
      </c>
      <c r="H1205" s="65" t="str">
        <f>_xlfn.XLOOKUP(TJUL22[[#This Row],[CODIGO]],Tabla5[codigo],Tabla5[SEGÚN JULIO],_xlfn.XLOOKUP(TJUL22[[#This Row],[cargo]],Tabla19[CARGO],Tabla19[CATEGORIA]))</f>
        <v>ESTATUTO SIMPLIFICADO</v>
      </c>
      <c r="I1205" s="43">
        <v>10000</v>
      </c>
      <c r="J1205" s="46">
        <v>0</v>
      </c>
      <c r="K1205" s="43">
        <v>304</v>
      </c>
      <c r="L1205" s="43">
        <v>287</v>
      </c>
      <c r="M1205" s="43">
        <v>75</v>
      </c>
      <c r="N1205" s="43">
        <v>9334</v>
      </c>
      <c r="O1205" s="65" t="str">
        <f>LEFT(_xlfn.XLOOKUP(TJUL22[[#This Row],[CODIGO]],Tabla5[codigo],Tabla5[Genero]),1)</f>
        <v>M</v>
      </c>
      <c r="P1205" s="15" t="str">
        <f>_xlfn.XLOOKUP(TJUL22[[#This Row],[nomdepto]],tdepto[DEPTO],tdepto[CODLUG])</f>
        <v>01.83.03.04</v>
      </c>
    </row>
    <row r="1206" spans="1:16" hidden="1">
      <c r="A1206" s="65" t="s">
        <v>3417</v>
      </c>
      <c r="B1206" s="65" t="str">
        <f t="shared" si="18"/>
        <v>2.1.1.1.0100102372687</v>
      </c>
      <c r="C1206" s="65" t="s">
        <v>3368</v>
      </c>
      <c r="D1206" s="65" t="s">
        <v>2517</v>
      </c>
      <c r="E1206" s="65" t="s">
        <v>398</v>
      </c>
      <c r="F1206" s="65" t="s">
        <v>8</v>
      </c>
      <c r="G1206" s="65" t="str">
        <f>_xlfn.XLOOKUP(TJUL22[[#This Row],[CODIGO]],Tabla5[codigo],Tabla5[Lugar Funciones])</f>
        <v>DIRECCION GENERAL DE MUSEOS</v>
      </c>
      <c r="H1206" s="65" t="str">
        <f>_xlfn.XLOOKUP(TJUL22[[#This Row],[CODIGO]],Tabla5[codigo],Tabla5[SEGÚN JULIO],_xlfn.XLOOKUP(TJUL22[[#This Row],[cargo]],Tabla19[CARGO],Tabla19[CATEGORIA]))</f>
        <v>ESTATUTO SIMPLIFICADO</v>
      </c>
      <c r="I1206" s="43">
        <v>10000</v>
      </c>
      <c r="J1206" s="46">
        <v>0</v>
      </c>
      <c r="K1206" s="43">
        <v>304</v>
      </c>
      <c r="L1206" s="43">
        <v>287</v>
      </c>
      <c r="M1206" s="43">
        <v>375</v>
      </c>
      <c r="N1206" s="43">
        <v>9034</v>
      </c>
      <c r="O1206" s="65" t="str">
        <f>LEFT(_xlfn.XLOOKUP(TJUL22[[#This Row],[CODIGO]],Tabla5[codigo],Tabla5[Genero]),1)</f>
        <v>F</v>
      </c>
      <c r="P1206" s="15" t="str">
        <f>_xlfn.XLOOKUP(TJUL22[[#This Row],[nomdepto]],tdepto[DEPTO],tdepto[CODLUG])</f>
        <v>01.83.03.04</v>
      </c>
    </row>
    <row r="1207" spans="1:16" hidden="1">
      <c r="A1207" s="65" t="s">
        <v>3417</v>
      </c>
      <c r="B1207" s="65" t="str">
        <f t="shared" si="18"/>
        <v>2.1.1.1.0100107864803</v>
      </c>
      <c r="C1207" s="65" t="s">
        <v>3368</v>
      </c>
      <c r="D1207" s="65" t="s">
        <v>1470</v>
      </c>
      <c r="E1207" s="65" t="s">
        <v>401</v>
      </c>
      <c r="F1207" s="65" t="s">
        <v>220</v>
      </c>
      <c r="G1207" s="65" t="str">
        <f>_xlfn.XLOOKUP(TJUL22[[#This Row],[CODIGO]],Tabla5[codigo],Tabla5[Lugar Funciones])</f>
        <v>DIRECCION GENERAL DE MUSEOS</v>
      </c>
      <c r="H1207" s="65" t="str">
        <f>_xlfn.XLOOKUP(TJUL22[[#This Row],[CODIGO]],Tabla5[codigo],Tabla5[SEGÚN JULIO],_xlfn.XLOOKUP(TJUL22[[#This Row],[cargo]],Tabla19[CARGO],Tabla19[CATEGORIA]))</f>
        <v>CARRERA ADMINISTRATIVA</v>
      </c>
      <c r="I1207" s="43">
        <v>10000</v>
      </c>
      <c r="J1207" s="46">
        <v>0</v>
      </c>
      <c r="K1207" s="43">
        <v>304</v>
      </c>
      <c r="L1207" s="43">
        <v>287</v>
      </c>
      <c r="M1207" s="43">
        <v>1885.9299999999998</v>
      </c>
      <c r="N1207" s="43">
        <v>7523.07</v>
      </c>
      <c r="O1207" s="65" t="str">
        <f>LEFT(_xlfn.XLOOKUP(TJUL22[[#This Row],[CODIGO]],Tabla5[codigo],Tabla5[Genero]),1)</f>
        <v>F</v>
      </c>
      <c r="P1207" s="15" t="str">
        <f>_xlfn.XLOOKUP(TJUL22[[#This Row],[nomdepto]],tdepto[DEPTO],tdepto[CODLUG])</f>
        <v>01.83.03.04</v>
      </c>
    </row>
    <row r="1208" spans="1:16" hidden="1">
      <c r="A1208" s="65" t="s">
        <v>3417</v>
      </c>
      <c r="B1208" s="65" t="str">
        <f t="shared" si="18"/>
        <v>2.1.1.1.0104900439383</v>
      </c>
      <c r="C1208" s="65" t="s">
        <v>3368</v>
      </c>
      <c r="D1208" s="65" t="s">
        <v>2521</v>
      </c>
      <c r="E1208" s="65" t="s">
        <v>402</v>
      </c>
      <c r="F1208" s="65" t="s">
        <v>134</v>
      </c>
      <c r="G1208" s="65" t="str">
        <f>_xlfn.XLOOKUP(TJUL22[[#This Row],[CODIGO]],Tabla5[codigo],Tabla5[Lugar Funciones])</f>
        <v>DIRECCION GENERAL DE MUSEOS</v>
      </c>
      <c r="H1208" s="65" t="str">
        <f>_xlfn.XLOOKUP(TJUL22[[#This Row],[CODIGO]],Tabla5[codigo],Tabla5[SEGÚN JULIO],_xlfn.XLOOKUP(TJUL22[[#This Row],[cargo]],Tabla19[CARGO],Tabla19[CATEGORIA]))</f>
        <v>ESTATUTO SIMPLIFICADO</v>
      </c>
      <c r="I1208" s="43">
        <v>10000</v>
      </c>
      <c r="J1208" s="46">
        <v>0</v>
      </c>
      <c r="K1208" s="43">
        <v>304</v>
      </c>
      <c r="L1208" s="43">
        <v>287</v>
      </c>
      <c r="M1208" s="43">
        <v>25</v>
      </c>
      <c r="N1208" s="43">
        <v>9384</v>
      </c>
      <c r="O1208" s="65" t="str">
        <f>LEFT(_xlfn.XLOOKUP(TJUL22[[#This Row],[CODIGO]],Tabla5[codigo],Tabla5[Genero]),1)</f>
        <v>M</v>
      </c>
      <c r="P1208" s="15" t="str">
        <f>_xlfn.XLOOKUP(TJUL22[[#This Row],[nomdepto]],tdepto[DEPTO],tdepto[CODLUG])</f>
        <v>01.83.03.04</v>
      </c>
    </row>
    <row r="1209" spans="1:16" hidden="1">
      <c r="A1209" s="65" t="s">
        <v>3417</v>
      </c>
      <c r="B1209" s="65" t="str">
        <f t="shared" si="18"/>
        <v>2.1.1.1.0100108342791</v>
      </c>
      <c r="C1209" s="65" t="s">
        <v>3368</v>
      </c>
      <c r="D1209" s="65" t="s">
        <v>2529</v>
      </c>
      <c r="E1209" s="65" t="s">
        <v>410</v>
      </c>
      <c r="F1209" s="65" t="s">
        <v>27</v>
      </c>
      <c r="G1209" s="65" t="str">
        <f>_xlfn.XLOOKUP(TJUL22[[#This Row],[CODIGO]],Tabla5[codigo],Tabla5[Lugar Funciones])</f>
        <v>DIRECCION GENERAL DE MUSEOS</v>
      </c>
      <c r="H1209" s="65" t="str">
        <f>_xlfn.XLOOKUP(TJUL22[[#This Row],[CODIGO]],Tabla5[codigo],Tabla5[SEGÚN JULIO],_xlfn.XLOOKUP(TJUL22[[#This Row],[cargo]],Tabla19[CARGO],Tabla19[CATEGORIA]))</f>
        <v>ESTATUTO SIMPLIFICADO</v>
      </c>
      <c r="I1209" s="43">
        <v>10000</v>
      </c>
      <c r="J1209" s="46">
        <v>0</v>
      </c>
      <c r="K1209" s="43">
        <v>304</v>
      </c>
      <c r="L1209" s="43">
        <v>287</v>
      </c>
      <c r="M1209" s="43">
        <v>375</v>
      </c>
      <c r="N1209" s="43">
        <v>9034</v>
      </c>
      <c r="O1209" s="65" t="str">
        <f>LEFT(_xlfn.XLOOKUP(TJUL22[[#This Row],[CODIGO]],Tabla5[codigo],Tabla5[Genero]),1)</f>
        <v>M</v>
      </c>
      <c r="P1209" s="15" t="str">
        <f>_xlfn.XLOOKUP(TJUL22[[#This Row],[nomdepto]],tdepto[DEPTO],tdepto[CODLUG])</f>
        <v>01.83.03.04</v>
      </c>
    </row>
    <row r="1210" spans="1:16" hidden="1">
      <c r="A1210" s="65" t="s">
        <v>3417</v>
      </c>
      <c r="B1210" s="65" t="str">
        <f t="shared" si="18"/>
        <v>2.1.1.1.0100100710367</v>
      </c>
      <c r="C1210" s="65" t="s">
        <v>3368</v>
      </c>
      <c r="D1210" s="65" t="s">
        <v>2530</v>
      </c>
      <c r="E1210" s="65" t="s">
        <v>412</v>
      </c>
      <c r="F1210" s="65" t="s">
        <v>413</v>
      </c>
      <c r="G1210" s="65" t="str">
        <f>_xlfn.XLOOKUP(TJUL22[[#This Row],[CODIGO]],Tabla5[codigo],Tabla5[Lugar Funciones])</f>
        <v>DIRECCION GENERAL DE MUSEOS</v>
      </c>
      <c r="H1210" s="65" t="str">
        <f>_xlfn.XLOOKUP(TJUL22[[#This Row],[CODIGO]],Tabla5[codigo],Tabla5[SEGÚN JULIO],_xlfn.XLOOKUP(TJUL22[[#This Row],[cargo]],Tabla19[CARGO],Tabla19[CATEGORIA]))</f>
        <v>FIJO</v>
      </c>
      <c r="I1210" s="43">
        <v>10000</v>
      </c>
      <c r="J1210" s="46">
        <v>0</v>
      </c>
      <c r="K1210" s="43">
        <v>304</v>
      </c>
      <c r="L1210" s="43">
        <v>287</v>
      </c>
      <c r="M1210" s="43">
        <v>7784.4500000000007</v>
      </c>
      <c r="N1210" s="43">
        <v>1624.55</v>
      </c>
      <c r="O1210" s="65" t="str">
        <f>LEFT(_xlfn.XLOOKUP(TJUL22[[#This Row],[CODIGO]],Tabla5[codigo],Tabla5[Genero]),1)</f>
        <v>M</v>
      </c>
      <c r="P1210" s="15" t="str">
        <f>_xlfn.XLOOKUP(TJUL22[[#This Row],[nomdepto]],tdepto[DEPTO],tdepto[CODLUG])</f>
        <v>01.83.03.04</v>
      </c>
    </row>
    <row r="1211" spans="1:16" hidden="1">
      <c r="A1211" s="65" t="s">
        <v>3417</v>
      </c>
      <c r="B1211" s="65" t="str">
        <f t="shared" si="18"/>
        <v>2.1.1.1.0100100062785</v>
      </c>
      <c r="C1211" s="65" t="s">
        <v>3368</v>
      </c>
      <c r="D1211" s="65" t="s">
        <v>2535</v>
      </c>
      <c r="E1211" s="65" t="s">
        <v>422</v>
      </c>
      <c r="F1211" s="65" t="s">
        <v>220</v>
      </c>
      <c r="G1211" s="65" t="str">
        <f>_xlfn.XLOOKUP(TJUL22[[#This Row],[CODIGO]],Tabla5[codigo],Tabla5[Lugar Funciones])</f>
        <v>DIRECCION GENERAL DE MUSEOS</v>
      </c>
      <c r="H1211" s="65" t="str">
        <f>_xlfn.XLOOKUP(TJUL22[[#This Row],[CODIGO]],Tabla5[codigo],Tabla5[SEGÚN JULIO],_xlfn.XLOOKUP(TJUL22[[#This Row],[cargo]],Tabla19[CARGO],Tabla19[CATEGORIA]))</f>
        <v>FIJO</v>
      </c>
      <c r="I1211" s="43">
        <v>10000</v>
      </c>
      <c r="J1211" s="46">
        <v>0</v>
      </c>
      <c r="K1211" s="43">
        <v>304</v>
      </c>
      <c r="L1211" s="43">
        <v>287</v>
      </c>
      <c r="M1211" s="43">
        <v>6952.1</v>
      </c>
      <c r="N1211" s="43">
        <v>2456.9</v>
      </c>
      <c r="O1211" s="65" t="str">
        <f>LEFT(_xlfn.XLOOKUP(TJUL22[[#This Row],[CODIGO]],Tabla5[codigo],Tabla5[Genero]),1)</f>
        <v>F</v>
      </c>
      <c r="P1211" s="15" t="str">
        <f>_xlfn.XLOOKUP(TJUL22[[#This Row],[nomdepto]],tdepto[DEPTO],tdepto[CODLUG])</f>
        <v>01.83.03.04</v>
      </c>
    </row>
    <row r="1212" spans="1:16" hidden="1">
      <c r="A1212" s="65" t="s">
        <v>3417</v>
      </c>
      <c r="B1212" s="65" t="str">
        <f t="shared" si="18"/>
        <v>2.1.1.1.0100500020516</v>
      </c>
      <c r="C1212" s="65" t="s">
        <v>3368</v>
      </c>
      <c r="D1212" s="65" t="s">
        <v>2548</v>
      </c>
      <c r="E1212" s="65" t="s">
        <v>435</v>
      </c>
      <c r="F1212" s="65" t="s">
        <v>436</v>
      </c>
      <c r="G1212" s="65" t="str">
        <f>_xlfn.XLOOKUP(TJUL22[[#This Row],[CODIGO]],Tabla5[codigo],Tabla5[Lugar Funciones])</f>
        <v>DIRECCION GENERAL DE MUSEOS</v>
      </c>
      <c r="H1212" s="65" t="str">
        <f>_xlfn.XLOOKUP(TJUL22[[#This Row],[CODIGO]],Tabla5[codigo],Tabla5[SEGÚN JULIO],_xlfn.XLOOKUP(TJUL22[[#This Row],[cargo]],Tabla19[CARGO],Tabla19[CATEGORIA]))</f>
        <v>FIJO</v>
      </c>
      <c r="I1212" s="43">
        <v>10000</v>
      </c>
      <c r="J1212" s="46">
        <v>0</v>
      </c>
      <c r="K1212" s="43">
        <v>304</v>
      </c>
      <c r="L1212" s="43">
        <v>287</v>
      </c>
      <c r="M1212" s="43">
        <v>511</v>
      </c>
      <c r="N1212" s="43">
        <v>8898</v>
      </c>
      <c r="O1212" s="65" t="str">
        <f>LEFT(_xlfn.XLOOKUP(TJUL22[[#This Row],[CODIGO]],Tabla5[codigo],Tabla5[Genero]),1)</f>
        <v>M</v>
      </c>
      <c r="P1212" s="15" t="str">
        <f>_xlfn.XLOOKUP(TJUL22[[#This Row],[nomdepto]],tdepto[DEPTO],tdepto[CODLUG])</f>
        <v>01.83.03.04</v>
      </c>
    </row>
    <row r="1213" spans="1:16" hidden="1">
      <c r="A1213" s="65" t="s">
        <v>3417</v>
      </c>
      <c r="B1213" s="65" t="str">
        <f t="shared" si="18"/>
        <v>2.1.1.1.0122500700939</v>
      </c>
      <c r="C1213" s="65" t="s">
        <v>3368</v>
      </c>
      <c r="D1213" s="65" t="s">
        <v>2556</v>
      </c>
      <c r="E1213" s="65" t="s">
        <v>442</v>
      </c>
      <c r="F1213" s="65" t="s">
        <v>8</v>
      </c>
      <c r="G1213" s="65" t="str">
        <f>_xlfn.XLOOKUP(TJUL22[[#This Row],[CODIGO]],Tabla5[codigo],Tabla5[Lugar Funciones])</f>
        <v>DIRECCION GENERAL DE MUSEOS</v>
      </c>
      <c r="H1213" s="65" t="str">
        <f>_xlfn.XLOOKUP(TJUL22[[#This Row],[CODIGO]],Tabla5[codigo],Tabla5[SEGÚN JULIO],_xlfn.XLOOKUP(TJUL22[[#This Row],[cargo]],Tabla19[CARGO],Tabla19[CATEGORIA]))</f>
        <v>ESTATUTO SIMPLIFICADO</v>
      </c>
      <c r="I1213" s="43">
        <v>10000</v>
      </c>
      <c r="J1213" s="46">
        <v>0</v>
      </c>
      <c r="K1213" s="43">
        <v>304</v>
      </c>
      <c r="L1213" s="43">
        <v>287</v>
      </c>
      <c r="M1213" s="43">
        <v>1921.12</v>
      </c>
      <c r="N1213" s="43">
        <v>7487.88</v>
      </c>
      <c r="O1213" s="65" t="str">
        <f>LEFT(_xlfn.XLOOKUP(TJUL22[[#This Row],[CODIGO]],Tabla5[codigo],Tabla5[Genero]),1)</f>
        <v>M</v>
      </c>
      <c r="P1213" s="15" t="str">
        <f>_xlfn.XLOOKUP(TJUL22[[#This Row],[nomdepto]],tdepto[DEPTO],tdepto[CODLUG])</f>
        <v>01.83.03.04</v>
      </c>
    </row>
    <row r="1214" spans="1:16" hidden="1">
      <c r="A1214" s="65" t="s">
        <v>3417</v>
      </c>
      <c r="B1214" s="65" t="str">
        <f t="shared" si="18"/>
        <v>2.1.1.1.0111800066661</v>
      </c>
      <c r="C1214" s="65" t="s">
        <v>3368</v>
      </c>
      <c r="D1214" s="65" t="s">
        <v>1487</v>
      </c>
      <c r="E1214" s="65" t="s">
        <v>451</v>
      </c>
      <c r="F1214" s="65" t="s">
        <v>8</v>
      </c>
      <c r="G1214" s="65" t="str">
        <f>_xlfn.XLOOKUP(TJUL22[[#This Row],[CODIGO]],Tabla5[codigo],Tabla5[Lugar Funciones])</f>
        <v>DIRECCION GENERAL DE MUSEOS</v>
      </c>
      <c r="H1214" s="65">
        <f>_xlfn.XLOOKUP(TJUL22[[#This Row],[CODIGO]],Tabla5[codigo],Tabla5[SEGÚN JULIO],_xlfn.XLOOKUP(TJUL22[[#This Row],[cargo]],Tabla19[CARGO],Tabla19[CATEGORIA]))</f>
        <v>0</v>
      </c>
      <c r="I1214" s="43">
        <v>10000</v>
      </c>
      <c r="J1214" s="46">
        <v>0</v>
      </c>
      <c r="K1214" s="43">
        <v>304</v>
      </c>
      <c r="L1214" s="43">
        <v>287</v>
      </c>
      <c r="M1214" s="43">
        <v>25</v>
      </c>
      <c r="N1214" s="43">
        <v>9384</v>
      </c>
      <c r="O1214" s="65" t="str">
        <f>LEFT(_xlfn.XLOOKUP(TJUL22[[#This Row],[CODIGO]],Tabla5[codigo],Tabla5[Genero]),1)</f>
        <v>M</v>
      </c>
      <c r="P1214" s="15" t="str">
        <f>_xlfn.XLOOKUP(TJUL22[[#This Row],[nomdepto]],tdepto[DEPTO],tdepto[CODLUG])</f>
        <v>01.83.03.04</v>
      </c>
    </row>
    <row r="1215" spans="1:16" hidden="1">
      <c r="A1215" s="65" t="s">
        <v>3417</v>
      </c>
      <c r="B1215" s="65" t="str">
        <f t="shared" si="18"/>
        <v>2.1.1.1.0100105162853</v>
      </c>
      <c r="C1215" s="65" t="s">
        <v>3368</v>
      </c>
      <c r="D1215" s="65" t="s">
        <v>2565</v>
      </c>
      <c r="E1215" s="65" t="s">
        <v>452</v>
      </c>
      <c r="F1215" s="65" t="s">
        <v>453</v>
      </c>
      <c r="G1215" s="65" t="str">
        <f>_xlfn.XLOOKUP(TJUL22[[#This Row],[CODIGO]],Tabla5[codigo],Tabla5[Lugar Funciones])</f>
        <v>DIRECCION GENERAL DE MUSEOS</v>
      </c>
      <c r="H1215" s="65" t="str">
        <f>_xlfn.XLOOKUP(TJUL22[[#This Row],[CODIGO]],Tabla5[codigo],Tabla5[SEGÚN JULIO],_xlfn.XLOOKUP(TJUL22[[#This Row],[cargo]],Tabla19[CARGO],Tabla19[CATEGORIA]))</f>
        <v>ESTATUTO SIMPLIFICADO</v>
      </c>
      <c r="I1215" s="43">
        <v>10000</v>
      </c>
      <c r="J1215" s="46">
        <v>0</v>
      </c>
      <c r="K1215" s="43">
        <v>304</v>
      </c>
      <c r="L1215" s="43">
        <v>287</v>
      </c>
      <c r="M1215" s="43">
        <v>75</v>
      </c>
      <c r="N1215" s="43">
        <v>9334</v>
      </c>
      <c r="O1215" s="65" t="str">
        <f>LEFT(_xlfn.XLOOKUP(TJUL22[[#This Row],[CODIGO]],Tabla5[codigo],Tabla5[Genero]),1)</f>
        <v>M</v>
      </c>
      <c r="P1215" s="15" t="str">
        <f>_xlfn.XLOOKUP(TJUL22[[#This Row],[nomdepto]],tdepto[DEPTO],tdepto[CODLUG])</f>
        <v>01.83.03.04</v>
      </c>
    </row>
    <row r="1216" spans="1:16" hidden="1">
      <c r="A1216" s="65" t="s">
        <v>3417</v>
      </c>
      <c r="B1216" s="65" t="str">
        <f t="shared" si="18"/>
        <v>2.1.1.1.0100109402099</v>
      </c>
      <c r="C1216" s="65" t="s">
        <v>3368</v>
      </c>
      <c r="D1216" s="65" t="s">
        <v>2574</v>
      </c>
      <c r="E1216" s="65" t="s">
        <v>1815</v>
      </c>
      <c r="F1216" s="65" t="s">
        <v>85</v>
      </c>
      <c r="G1216" s="65" t="str">
        <f>_xlfn.XLOOKUP(TJUL22[[#This Row],[CODIGO]],Tabla5[codigo],Tabla5[Lugar Funciones])</f>
        <v>DIRECCION GENERAL DE MUSEOS</v>
      </c>
      <c r="H1216" s="65" t="str">
        <f>_xlfn.XLOOKUP(TJUL22[[#This Row],[CODIGO]],Tabla5[codigo],Tabla5[SEGÚN JULIO],_xlfn.XLOOKUP(TJUL22[[#This Row],[cargo]],Tabla19[CARGO],Tabla19[CATEGORIA]))</f>
        <v>CARRERA ADMINISTRATIVA</v>
      </c>
      <c r="I1216" s="43">
        <v>10000</v>
      </c>
      <c r="J1216" s="46">
        <v>0</v>
      </c>
      <c r="K1216" s="43">
        <v>304</v>
      </c>
      <c r="L1216" s="43">
        <v>287</v>
      </c>
      <c r="M1216" s="43">
        <v>75</v>
      </c>
      <c r="N1216" s="43">
        <v>9334</v>
      </c>
      <c r="O1216" s="65" t="str">
        <f>LEFT(_xlfn.XLOOKUP(TJUL22[[#This Row],[CODIGO]],Tabla5[codigo],Tabla5[Genero]),1)</f>
        <v>F</v>
      </c>
      <c r="P1216" s="15" t="str">
        <f>_xlfn.XLOOKUP(TJUL22[[#This Row],[nomdepto]],tdepto[DEPTO],tdepto[CODLUG])</f>
        <v>01.83.03.04</v>
      </c>
    </row>
    <row r="1217" spans="1:16" hidden="1">
      <c r="A1217" s="65" t="s">
        <v>3417</v>
      </c>
      <c r="B1217" s="65" t="str">
        <f t="shared" si="18"/>
        <v>2.1.1.1.0100104719059</v>
      </c>
      <c r="C1217" s="65" t="s">
        <v>3368</v>
      </c>
      <c r="D1217" s="65" t="s">
        <v>2582</v>
      </c>
      <c r="E1217" s="65" t="s">
        <v>466</v>
      </c>
      <c r="F1217" s="65" t="s">
        <v>467</v>
      </c>
      <c r="G1217" s="65" t="str">
        <f>_xlfn.XLOOKUP(TJUL22[[#This Row],[CODIGO]],Tabla5[codigo],Tabla5[Lugar Funciones])</f>
        <v>DIRECCION GENERAL DE MUSEOS</v>
      </c>
      <c r="H1217" s="65" t="str">
        <f>_xlfn.XLOOKUP(TJUL22[[#This Row],[CODIGO]],Tabla5[codigo],Tabla5[SEGÚN JULIO],_xlfn.XLOOKUP(TJUL22[[#This Row],[cargo]],Tabla19[CARGO],Tabla19[CATEGORIA]))</f>
        <v>FIJO</v>
      </c>
      <c r="I1217" s="43">
        <v>10000</v>
      </c>
      <c r="J1217" s="46">
        <v>0</v>
      </c>
      <c r="K1217" s="43">
        <v>304</v>
      </c>
      <c r="L1217" s="43">
        <v>287</v>
      </c>
      <c r="M1217" s="43">
        <v>575</v>
      </c>
      <c r="N1217" s="43">
        <v>8834</v>
      </c>
      <c r="O1217" s="65" t="str">
        <f>LEFT(_xlfn.XLOOKUP(TJUL22[[#This Row],[CODIGO]],Tabla5[codigo],Tabla5[Genero]),1)</f>
        <v>M</v>
      </c>
      <c r="P1217" s="15" t="str">
        <f>_xlfn.XLOOKUP(TJUL22[[#This Row],[nomdepto]],tdepto[DEPTO],tdepto[CODLUG])</f>
        <v>01.83.03.04</v>
      </c>
    </row>
    <row r="1218" spans="1:16" hidden="1">
      <c r="A1218" s="65" t="s">
        <v>3417</v>
      </c>
      <c r="B1218" s="65" t="str">
        <f t="shared" si="18"/>
        <v>2.1.1.1.0100105592661</v>
      </c>
      <c r="C1218" s="65" t="s">
        <v>3368</v>
      </c>
      <c r="D1218" s="65" t="s">
        <v>2583</v>
      </c>
      <c r="E1218" s="65" t="s">
        <v>468</v>
      </c>
      <c r="F1218" s="65" t="s">
        <v>8</v>
      </c>
      <c r="G1218" s="65" t="str">
        <f>_xlfn.XLOOKUP(TJUL22[[#This Row],[CODIGO]],Tabla5[codigo],Tabla5[Lugar Funciones])</f>
        <v>DIRECCION GENERAL DE MUSEOS</v>
      </c>
      <c r="H1218" s="65" t="str">
        <f>_xlfn.XLOOKUP(TJUL22[[#This Row],[CODIGO]],Tabla5[codigo],Tabla5[SEGÚN JULIO],_xlfn.XLOOKUP(TJUL22[[#This Row],[cargo]],Tabla19[CARGO],Tabla19[CATEGORIA]))</f>
        <v>ESTATUTO SIMPLIFICADO</v>
      </c>
      <c r="I1218" s="43">
        <v>10000</v>
      </c>
      <c r="J1218" s="46">
        <v>0</v>
      </c>
      <c r="K1218" s="43">
        <v>304</v>
      </c>
      <c r="L1218" s="43">
        <v>287</v>
      </c>
      <c r="M1218" s="43">
        <v>7518.09</v>
      </c>
      <c r="N1218" s="43">
        <v>1890.91</v>
      </c>
      <c r="O1218" s="65" t="str">
        <f>LEFT(_xlfn.XLOOKUP(TJUL22[[#This Row],[CODIGO]],Tabla5[codigo],Tabla5[Genero]),1)</f>
        <v>F</v>
      </c>
      <c r="P1218" s="15" t="str">
        <f>_xlfn.XLOOKUP(TJUL22[[#This Row],[nomdepto]],tdepto[DEPTO],tdepto[CODLUG])</f>
        <v>01.83.03.04</v>
      </c>
    </row>
    <row r="1219" spans="1:16" hidden="1">
      <c r="A1219" s="65" t="s">
        <v>3417</v>
      </c>
      <c r="B1219" s="65" t="str">
        <f t="shared" si="18"/>
        <v>2.1.1.1.0100119149680</v>
      </c>
      <c r="C1219" s="65" t="s">
        <v>3368</v>
      </c>
      <c r="D1219" s="65" t="s">
        <v>2584</v>
      </c>
      <c r="E1219" s="65" t="s">
        <v>469</v>
      </c>
      <c r="F1219" s="65" t="s">
        <v>220</v>
      </c>
      <c r="G1219" s="65" t="str">
        <f>_xlfn.XLOOKUP(TJUL22[[#This Row],[CODIGO]],Tabla5[codigo],Tabla5[Lugar Funciones])</f>
        <v>DIRECCION GENERAL DE MUSEOS</v>
      </c>
      <c r="H1219" s="65" t="str">
        <f>_xlfn.XLOOKUP(TJUL22[[#This Row],[CODIGO]],Tabla5[codigo],Tabla5[SEGÚN JULIO],_xlfn.XLOOKUP(TJUL22[[#This Row],[cargo]],Tabla19[CARGO],Tabla19[CATEGORIA]))</f>
        <v>FIJO</v>
      </c>
      <c r="I1219" s="43">
        <v>10000</v>
      </c>
      <c r="J1219" s="46">
        <v>0</v>
      </c>
      <c r="K1219" s="43">
        <v>304</v>
      </c>
      <c r="L1219" s="43">
        <v>287</v>
      </c>
      <c r="M1219" s="43">
        <v>25</v>
      </c>
      <c r="N1219" s="43">
        <v>9384</v>
      </c>
      <c r="O1219" s="65" t="str">
        <f>LEFT(_xlfn.XLOOKUP(TJUL22[[#This Row],[CODIGO]],Tabla5[codigo],Tabla5[Genero]),1)</f>
        <v>F</v>
      </c>
      <c r="P1219" s="15" t="str">
        <f>_xlfn.XLOOKUP(TJUL22[[#This Row],[nomdepto]],tdepto[DEPTO],tdepto[CODLUG])</f>
        <v>01.83.03.04</v>
      </c>
    </row>
    <row r="1220" spans="1:16" hidden="1">
      <c r="A1220" s="65" t="s">
        <v>3417</v>
      </c>
      <c r="B1220" s="65" t="str">
        <f t="shared" ref="B1220:B1283" si="19">C1220&amp;D1220</f>
        <v>2.1.1.1.0100102465812</v>
      </c>
      <c r="C1220" s="65" t="s">
        <v>3368</v>
      </c>
      <c r="D1220" s="65" t="s">
        <v>2593</v>
      </c>
      <c r="E1220" s="65" t="s">
        <v>474</v>
      </c>
      <c r="F1220" s="65" t="s">
        <v>475</v>
      </c>
      <c r="G1220" s="65" t="str">
        <f>_xlfn.XLOOKUP(TJUL22[[#This Row],[CODIGO]],Tabla5[codigo],Tabla5[Lugar Funciones])</f>
        <v>DIRECCION GENERAL DE MUSEOS</v>
      </c>
      <c r="H1220" s="65" t="str">
        <f>_xlfn.XLOOKUP(TJUL22[[#This Row],[CODIGO]],Tabla5[codigo],Tabla5[SEGÚN JULIO],_xlfn.XLOOKUP(TJUL22[[#This Row],[cargo]],Tabla19[CARGO],Tabla19[CATEGORIA]))</f>
        <v>FIJO</v>
      </c>
      <c r="I1220" s="43">
        <v>10000</v>
      </c>
      <c r="J1220" s="46">
        <v>0</v>
      </c>
      <c r="K1220" s="43">
        <v>304</v>
      </c>
      <c r="L1220" s="43">
        <v>287</v>
      </c>
      <c r="M1220" s="43">
        <v>591</v>
      </c>
      <c r="N1220" s="43">
        <v>8818</v>
      </c>
      <c r="O1220" s="65" t="str">
        <f>LEFT(_xlfn.XLOOKUP(TJUL22[[#This Row],[CODIGO]],Tabla5[codigo],Tabla5[Genero]),1)</f>
        <v>M</v>
      </c>
      <c r="P1220" s="15" t="str">
        <f>_xlfn.XLOOKUP(TJUL22[[#This Row],[nomdepto]],tdepto[DEPTO],tdepto[CODLUG])</f>
        <v>01.83.03.04</v>
      </c>
    </row>
    <row r="1221" spans="1:16" hidden="1">
      <c r="A1221" s="65" t="s">
        <v>3417</v>
      </c>
      <c r="B1221" s="65" t="str">
        <f t="shared" si="19"/>
        <v>2.1.1.1.0103101598864</v>
      </c>
      <c r="C1221" s="65" t="s">
        <v>3368</v>
      </c>
      <c r="D1221" s="65" t="s">
        <v>2611</v>
      </c>
      <c r="E1221" s="65" t="s">
        <v>486</v>
      </c>
      <c r="F1221" s="65" t="s">
        <v>134</v>
      </c>
      <c r="G1221" s="65" t="str">
        <f>_xlfn.XLOOKUP(TJUL22[[#This Row],[CODIGO]],Tabla5[codigo],Tabla5[Lugar Funciones])</f>
        <v>DIRECCION GENERAL DE MUSEOS</v>
      </c>
      <c r="H1221" s="65" t="str">
        <f>_xlfn.XLOOKUP(TJUL22[[#This Row],[CODIGO]],Tabla5[codigo],Tabla5[SEGÚN JULIO],_xlfn.XLOOKUP(TJUL22[[#This Row],[cargo]],Tabla19[CARGO],Tabla19[CATEGORIA]))</f>
        <v>ESTATUTO SIMPLIFICADO</v>
      </c>
      <c r="I1221" s="43">
        <v>10000</v>
      </c>
      <c r="J1221" s="46">
        <v>0</v>
      </c>
      <c r="K1221" s="43">
        <v>304</v>
      </c>
      <c r="L1221" s="43">
        <v>287</v>
      </c>
      <c r="M1221" s="43">
        <v>25</v>
      </c>
      <c r="N1221" s="43">
        <v>9384</v>
      </c>
      <c r="O1221" s="65" t="str">
        <f>LEFT(_xlfn.XLOOKUP(TJUL22[[#This Row],[CODIGO]],Tabla5[codigo],Tabla5[Genero]),1)</f>
        <v>M</v>
      </c>
      <c r="P1221" s="15" t="str">
        <f>_xlfn.XLOOKUP(TJUL22[[#This Row],[nomdepto]],tdepto[DEPTO],tdepto[CODLUG])</f>
        <v>01.83.03.04</v>
      </c>
    </row>
    <row r="1222" spans="1:16" hidden="1">
      <c r="A1222" s="65" t="s">
        <v>3417</v>
      </c>
      <c r="B1222" s="65" t="str">
        <f t="shared" si="19"/>
        <v>2.1.1.1.0100107458796</v>
      </c>
      <c r="C1222" s="65" t="s">
        <v>3368</v>
      </c>
      <c r="D1222" s="65" t="s">
        <v>2616</v>
      </c>
      <c r="E1222" s="65" t="s">
        <v>493</v>
      </c>
      <c r="F1222" s="65" t="s">
        <v>220</v>
      </c>
      <c r="G1222" s="65" t="str">
        <f>_xlfn.XLOOKUP(TJUL22[[#This Row],[CODIGO]],Tabla5[codigo],Tabla5[Lugar Funciones])</f>
        <v>DIRECCION GENERAL DE MUSEOS</v>
      </c>
      <c r="H1222" s="65" t="str">
        <f>_xlfn.XLOOKUP(TJUL22[[#This Row],[CODIGO]],Tabla5[codigo],Tabla5[SEGÚN JULIO],_xlfn.XLOOKUP(TJUL22[[#This Row],[cargo]],Tabla19[CARGO],Tabla19[CATEGORIA]))</f>
        <v>CARRERA ADMINISTRATIVA</v>
      </c>
      <c r="I1222" s="43">
        <v>10000</v>
      </c>
      <c r="J1222" s="46">
        <v>0</v>
      </c>
      <c r="K1222" s="43">
        <v>304</v>
      </c>
      <c r="L1222" s="43">
        <v>287</v>
      </c>
      <c r="M1222" s="43">
        <v>6012.67</v>
      </c>
      <c r="N1222" s="43">
        <v>3396.33</v>
      </c>
      <c r="O1222" s="65" t="str">
        <f>LEFT(_xlfn.XLOOKUP(TJUL22[[#This Row],[CODIGO]],Tabla5[codigo],Tabla5[Genero]),1)</f>
        <v>M</v>
      </c>
      <c r="P1222" s="15" t="str">
        <f>_xlfn.XLOOKUP(TJUL22[[#This Row],[nomdepto]],tdepto[DEPTO],tdepto[CODLUG])</f>
        <v>01.83.03.04</v>
      </c>
    </row>
    <row r="1223" spans="1:16" hidden="1">
      <c r="A1223" s="65" t="s">
        <v>3417</v>
      </c>
      <c r="B1223" s="65" t="str">
        <f t="shared" si="19"/>
        <v>2.1.1.1.0100103915567</v>
      </c>
      <c r="C1223" s="65" t="s">
        <v>3368</v>
      </c>
      <c r="D1223" s="65" t="s">
        <v>1506</v>
      </c>
      <c r="E1223" s="65" t="s">
        <v>501</v>
      </c>
      <c r="F1223" s="65" t="s">
        <v>27</v>
      </c>
      <c r="G1223" s="65" t="str">
        <f>_xlfn.XLOOKUP(TJUL22[[#This Row],[CODIGO]],Tabla5[codigo],Tabla5[Lugar Funciones])</f>
        <v>DIRECCION GENERAL DE MUSEOS</v>
      </c>
      <c r="H1223" s="65" t="str">
        <f>_xlfn.XLOOKUP(TJUL22[[#This Row],[CODIGO]],Tabla5[codigo],Tabla5[SEGÚN JULIO],_xlfn.XLOOKUP(TJUL22[[#This Row],[cargo]],Tabla19[CARGO],Tabla19[CATEGORIA]))</f>
        <v>CARRERA ADMINISTRATIVA</v>
      </c>
      <c r="I1223" s="43">
        <v>10000</v>
      </c>
      <c r="J1223" s="46">
        <v>0</v>
      </c>
      <c r="K1223" s="43">
        <v>304</v>
      </c>
      <c r="L1223" s="43">
        <v>287</v>
      </c>
      <c r="M1223" s="43">
        <v>2784.3</v>
      </c>
      <c r="N1223" s="43">
        <v>6624.7</v>
      </c>
      <c r="O1223" s="65" t="str">
        <f>LEFT(_xlfn.XLOOKUP(TJUL22[[#This Row],[CODIGO]],Tabla5[codigo],Tabla5[Genero]),1)</f>
        <v>M</v>
      </c>
      <c r="P1223" s="15" t="str">
        <f>_xlfn.XLOOKUP(TJUL22[[#This Row],[nomdepto]],tdepto[DEPTO],tdepto[CODLUG])</f>
        <v>01.83.03.04</v>
      </c>
    </row>
    <row r="1224" spans="1:16" hidden="1">
      <c r="A1224" s="65" t="s">
        <v>3417</v>
      </c>
      <c r="B1224" s="65" t="str">
        <f t="shared" si="19"/>
        <v>2.1.1.1.0100109699892</v>
      </c>
      <c r="C1224" s="65" t="s">
        <v>3368</v>
      </c>
      <c r="D1224" s="65" t="s">
        <v>2635</v>
      </c>
      <c r="E1224" s="65" t="s">
        <v>510</v>
      </c>
      <c r="F1224" s="65" t="s">
        <v>220</v>
      </c>
      <c r="G1224" s="65" t="str">
        <f>_xlfn.XLOOKUP(TJUL22[[#This Row],[CODIGO]],Tabla5[codigo],Tabla5[Lugar Funciones])</f>
        <v>DIRECCION GENERAL DE MUSEOS</v>
      </c>
      <c r="H1224" s="65" t="str">
        <f>_xlfn.XLOOKUP(TJUL22[[#This Row],[CODIGO]],Tabla5[codigo],Tabla5[SEGÚN JULIO],_xlfn.XLOOKUP(TJUL22[[#This Row],[cargo]],Tabla19[CARGO],Tabla19[CATEGORIA]))</f>
        <v>FIJO</v>
      </c>
      <c r="I1224" s="43">
        <v>10000</v>
      </c>
      <c r="J1224" s="46">
        <v>0</v>
      </c>
      <c r="K1224" s="43">
        <v>304</v>
      </c>
      <c r="L1224" s="43">
        <v>287</v>
      </c>
      <c r="M1224" s="43">
        <v>6401.26</v>
      </c>
      <c r="N1224" s="43">
        <v>3007.74</v>
      </c>
      <c r="O1224" s="65" t="str">
        <f>LEFT(_xlfn.XLOOKUP(TJUL22[[#This Row],[CODIGO]],Tabla5[codigo],Tabla5[Genero]),1)</f>
        <v>F</v>
      </c>
      <c r="P1224" s="15" t="str">
        <f>_xlfn.XLOOKUP(TJUL22[[#This Row],[nomdepto]],tdepto[DEPTO],tdepto[CODLUG])</f>
        <v>01.83.03.04</v>
      </c>
    </row>
    <row r="1225" spans="1:16" hidden="1">
      <c r="A1225" s="65" t="s">
        <v>3417</v>
      </c>
      <c r="B1225" s="65" t="str">
        <f t="shared" si="19"/>
        <v>2.1.1.1.0100102901402</v>
      </c>
      <c r="C1225" s="65" t="s">
        <v>3368</v>
      </c>
      <c r="D1225" s="65" t="s">
        <v>2639</v>
      </c>
      <c r="E1225" s="65" t="s">
        <v>516</v>
      </c>
      <c r="F1225" s="65" t="s">
        <v>220</v>
      </c>
      <c r="G1225" s="65" t="str">
        <f>_xlfn.XLOOKUP(TJUL22[[#This Row],[CODIGO]],Tabla5[codigo],Tabla5[Lugar Funciones])</f>
        <v>DIRECCION GENERAL DE MUSEOS</v>
      </c>
      <c r="H1225" s="65" t="str">
        <f>_xlfn.XLOOKUP(TJUL22[[#This Row],[CODIGO]],Tabla5[codigo],Tabla5[SEGÚN JULIO],_xlfn.XLOOKUP(TJUL22[[#This Row],[cargo]],Tabla19[CARGO],Tabla19[CATEGORIA]))</f>
        <v>FIJO</v>
      </c>
      <c r="I1225" s="43">
        <v>10000</v>
      </c>
      <c r="J1225" s="46">
        <v>0</v>
      </c>
      <c r="K1225" s="43">
        <v>304</v>
      </c>
      <c r="L1225" s="43">
        <v>287</v>
      </c>
      <c r="M1225" s="43">
        <v>4831.28</v>
      </c>
      <c r="N1225" s="43">
        <v>4577.72</v>
      </c>
      <c r="O1225" s="65" t="str">
        <f>LEFT(_xlfn.XLOOKUP(TJUL22[[#This Row],[CODIGO]],Tabla5[codigo],Tabla5[Genero]),1)</f>
        <v>F</v>
      </c>
      <c r="P1225" s="15" t="str">
        <f>_xlfn.XLOOKUP(TJUL22[[#This Row],[nomdepto]],tdepto[DEPTO],tdepto[CODLUG])</f>
        <v>01.83.03.04</v>
      </c>
    </row>
    <row r="1226" spans="1:16" hidden="1">
      <c r="A1226" s="65" t="s">
        <v>3417</v>
      </c>
      <c r="B1226" s="65" t="str">
        <f t="shared" si="19"/>
        <v>2.1.1.1.0100109433904</v>
      </c>
      <c r="C1226" s="65" t="s">
        <v>3368</v>
      </c>
      <c r="D1226" s="65" t="s">
        <v>2653</v>
      </c>
      <c r="E1226" s="65" t="s">
        <v>3437</v>
      </c>
      <c r="F1226" s="65" t="s">
        <v>530</v>
      </c>
      <c r="G1226" s="65" t="str">
        <f>_xlfn.XLOOKUP(TJUL22[[#This Row],[CODIGO]],Tabla5[codigo],Tabla5[Lugar Funciones])</f>
        <v>DIRECCION GENERAL DE MUSEOS</v>
      </c>
      <c r="H1226" s="65" t="str">
        <f>_xlfn.XLOOKUP(TJUL22[[#This Row],[CODIGO]],Tabla5[codigo],Tabla5[SEGÚN JULIO],_xlfn.XLOOKUP(TJUL22[[#This Row],[cargo]],Tabla19[CARGO],Tabla19[CATEGORIA]))</f>
        <v>ESTATUTO SIMPLIFICADO</v>
      </c>
      <c r="I1226" s="43">
        <v>10000</v>
      </c>
      <c r="J1226" s="46">
        <v>0</v>
      </c>
      <c r="K1226" s="43">
        <v>304</v>
      </c>
      <c r="L1226" s="43">
        <v>287</v>
      </c>
      <c r="M1226" s="43">
        <v>7475.18</v>
      </c>
      <c r="N1226" s="43">
        <v>1933.82</v>
      </c>
      <c r="O1226" s="65" t="str">
        <f>LEFT(_xlfn.XLOOKUP(TJUL22[[#This Row],[CODIGO]],Tabla5[codigo],Tabla5[Genero]),1)</f>
        <v>F</v>
      </c>
      <c r="P1226" s="15" t="str">
        <f>_xlfn.XLOOKUP(TJUL22[[#This Row],[nomdepto]],tdepto[DEPTO],tdepto[CODLUG])</f>
        <v>01.83.03.04</v>
      </c>
    </row>
    <row r="1227" spans="1:16" hidden="1">
      <c r="A1227" s="65" t="s">
        <v>3417</v>
      </c>
      <c r="B1227" s="65" t="str">
        <f t="shared" si="19"/>
        <v>2.1.1.1.0103100400385</v>
      </c>
      <c r="C1227" s="65" t="s">
        <v>3368</v>
      </c>
      <c r="D1227" s="65" t="s">
        <v>2672</v>
      </c>
      <c r="E1227" s="65" t="s">
        <v>1539</v>
      </c>
      <c r="F1227" s="65" t="s">
        <v>27</v>
      </c>
      <c r="G1227" s="65" t="str">
        <f>_xlfn.XLOOKUP(TJUL22[[#This Row],[CODIGO]],Tabla5[codigo],Tabla5[Lugar Funciones])</f>
        <v>DIRECCION GENERAL DE MUSEOS</v>
      </c>
      <c r="H1227" s="65" t="str">
        <f>_xlfn.XLOOKUP(TJUL22[[#This Row],[CODIGO]],Tabla5[codigo],Tabla5[SEGÚN JULIO],_xlfn.XLOOKUP(TJUL22[[#This Row],[cargo]],Tabla19[CARGO],Tabla19[CATEGORIA]))</f>
        <v>ESTATUTO SIMPLIFICADO</v>
      </c>
      <c r="I1227" s="43">
        <v>10000</v>
      </c>
      <c r="J1227" s="46">
        <v>0</v>
      </c>
      <c r="K1227" s="45">
        <v>304</v>
      </c>
      <c r="L1227" s="45">
        <v>287</v>
      </c>
      <c r="M1227" s="43">
        <v>25</v>
      </c>
      <c r="N1227" s="43">
        <v>9384</v>
      </c>
      <c r="O1227" s="65" t="str">
        <f>LEFT(_xlfn.XLOOKUP(TJUL22[[#This Row],[CODIGO]],Tabla5[codigo],Tabla5[Genero]),1)</f>
        <v>M</v>
      </c>
      <c r="P1227" s="15" t="str">
        <f>_xlfn.XLOOKUP(TJUL22[[#This Row],[nomdepto]],tdepto[DEPTO],tdepto[CODLUG])</f>
        <v>01.83.03.04</v>
      </c>
    </row>
    <row r="1228" spans="1:16" hidden="1">
      <c r="A1228" s="65" t="s">
        <v>3417</v>
      </c>
      <c r="B1228" s="65" t="str">
        <f t="shared" si="19"/>
        <v>2.1.1.1.0100101184018</v>
      </c>
      <c r="C1228" s="65" t="s">
        <v>3368</v>
      </c>
      <c r="D1228" s="65" t="s">
        <v>2675</v>
      </c>
      <c r="E1228" s="65" t="s">
        <v>552</v>
      </c>
      <c r="F1228" s="65" t="s">
        <v>8</v>
      </c>
      <c r="G1228" s="65" t="str">
        <f>_xlfn.XLOOKUP(TJUL22[[#This Row],[CODIGO]],Tabla5[codigo],Tabla5[Lugar Funciones])</f>
        <v>DIRECCION GENERAL DE MUSEOS</v>
      </c>
      <c r="H1228" s="65" t="str">
        <f>_xlfn.XLOOKUP(TJUL22[[#This Row],[CODIGO]],Tabla5[codigo],Tabla5[SEGÚN JULIO],_xlfn.XLOOKUP(TJUL22[[#This Row],[cargo]],Tabla19[CARGO],Tabla19[CATEGORIA]))</f>
        <v>ESTATUTO SIMPLIFICADO</v>
      </c>
      <c r="I1228" s="43">
        <v>10000</v>
      </c>
      <c r="J1228" s="46">
        <v>0</v>
      </c>
      <c r="K1228" s="45">
        <v>304</v>
      </c>
      <c r="L1228" s="45">
        <v>287</v>
      </c>
      <c r="M1228" s="43">
        <v>621</v>
      </c>
      <c r="N1228" s="43">
        <v>8788</v>
      </c>
      <c r="O1228" s="65" t="str">
        <f>LEFT(_xlfn.XLOOKUP(TJUL22[[#This Row],[CODIGO]],Tabla5[codigo],Tabla5[Genero]),1)</f>
        <v>F</v>
      </c>
      <c r="P1228" s="15" t="str">
        <f>_xlfn.XLOOKUP(TJUL22[[#This Row],[nomdepto]],tdepto[DEPTO],tdepto[CODLUG])</f>
        <v>01.83.03.04</v>
      </c>
    </row>
    <row r="1229" spans="1:16" hidden="1">
      <c r="A1229" s="65" t="s">
        <v>3417</v>
      </c>
      <c r="B1229" s="65" t="str">
        <f t="shared" si="19"/>
        <v>2.1.1.1.0100100235035</v>
      </c>
      <c r="C1229" s="65" t="s">
        <v>3368</v>
      </c>
      <c r="D1229" s="65" t="s">
        <v>1540</v>
      </c>
      <c r="E1229" s="65" t="s">
        <v>553</v>
      </c>
      <c r="F1229" s="65" t="s">
        <v>27</v>
      </c>
      <c r="G1229" s="65" t="str">
        <f>_xlfn.XLOOKUP(TJUL22[[#This Row],[CODIGO]],Tabla5[codigo],Tabla5[Lugar Funciones])</f>
        <v>DIRECCION GENERAL DE MUSEOS</v>
      </c>
      <c r="H1229" s="65" t="str">
        <f>_xlfn.XLOOKUP(TJUL22[[#This Row],[CODIGO]],Tabla5[codigo],Tabla5[SEGÚN JULIO],_xlfn.XLOOKUP(TJUL22[[#This Row],[cargo]],Tabla19[CARGO],Tabla19[CATEGORIA]))</f>
        <v>CARRERA ADMINISTRATIVA</v>
      </c>
      <c r="I1229" s="43">
        <v>10000</v>
      </c>
      <c r="J1229" s="46">
        <v>0</v>
      </c>
      <c r="K1229" s="45">
        <v>304</v>
      </c>
      <c r="L1229" s="45">
        <v>287</v>
      </c>
      <c r="M1229" s="43">
        <v>75</v>
      </c>
      <c r="N1229" s="43">
        <v>9334</v>
      </c>
      <c r="O1229" s="65" t="str">
        <f>LEFT(_xlfn.XLOOKUP(TJUL22[[#This Row],[CODIGO]],Tabla5[codigo],Tabla5[Genero]),1)</f>
        <v>M</v>
      </c>
      <c r="P1229" s="15" t="str">
        <f>_xlfn.XLOOKUP(TJUL22[[#This Row],[nomdepto]],tdepto[DEPTO],tdepto[CODLUG])</f>
        <v>01.83.03.04</v>
      </c>
    </row>
    <row r="1230" spans="1:16" hidden="1">
      <c r="A1230" s="65" t="s">
        <v>3417</v>
      </c>
      <c r="B1230" s="65" t="str">
        <f t="shared" si="19"/>
        <v>2.1.1.1.0100100318260</v>
      </c>
      <c r="C1230" s="65" t="s">
        <v>3368</v>
      </c>
      <c r="D1230" s="65" t="s">
        <v>2682</v>
      </c>
      <c r="E1230" s="65" t="s">
        <v>558</v>
      </c>
      <c r="F1230" s="65" t="s">
        <v>220</v>
      </c>
      <c r="G1230" s="65" t="str">
        <f>_xlfn.XLOOKUP(TJUL22[[#This Row],[CODIGO]],Tabla5[codigo],Tabla5[Lugar Funciones])</f>
        <v>DIRECCION GENERAL DE MUSEOS</v>
      </c>
      <c r="H1230" s="65" t="str">
        <f>_xlfn.XLOOKUP(TJUL22[[#This Row],[CODIGO]],Tabla5[codigo],Tabla5[SEGÚN JULIO],_xlfn.XLOOKUP(TJUL22[[#This Row],[cargo]],Tabla19[CARGO],Tabla19[CATEGORIA]))</f>
        <v>FIJO</v>
      </c>
      <c r="I1230" s="43">
        <v>10000</v>
      </c>
      <c r="J1230" s="46">
        <v>0</v>
      </c>
      <c r="K1230" s="45">
        <v>304</v>
      </c>
      <c r="L1230" s="45">
        <v>287</v>
      </c>
      <c r="M1230" s="43">
        <v>3352.02</v>
      </c>
      <c r="N1230" s="43">
        <v>6056.98</v>
      </c>
      <c r="O1230" s="65" t="str">
        <f>LEFT(_xlfn.XLOOKUP(TJUL22[[#This Row],[CODIGO]],Tabla5[codigo],Tabla5[Genero]),1)</f>
        <v>F</v>
      </c>
      <c r="P1230" s="15" t="str">
        <f>_xlfn.XLOOKUP(TJUL22[[#This Row],[nomdepto]],tdepto[DEPTO],tdepto[CODLUG])</f>
        <v>01.83.03.04</v>
      </c>
    </row>
    <row r="1231" spans="1:16" hidden="1">
      <c r="A1231" s="65" t="s">
        <v>3417</v>
      </c>
      <c r="B1231" s="65" t="str">
        <f t="shared" si="19"/>
        <v>2.1.1.1.0100112936166</v>
      </c>
      <c r="C1231" s="65" t="s">
        <v>3368</v>
      </c>
      <c r="D1231" s="65" t="s">
        <v>1553</v>
      </c>
      <c r="E1231" s="65" t="s">
        <v>584</v>
      </c>
      <c r="F1231" s="65" t="s">
        <v>413</v>
      </c>
      <c r="G1231" s="65" t="str">
        <f>_xlfn.XLOOKUP(TJUL22[[#This Row],[CODIGO]],Tabla5[codigo],Tabla5[Lugar Funciones])</f>
        <v>DIRECCION GENERAL DE MUSEOS</v>
      </c>
      <c r="H1231" s="65" t="str">
        <f>_xlfn.XLOOKUP(TJUL22[[#This Row],[CODIGO]],Tabla5[codigo],Tabla5[SEGÚN JULIO],_xlfn.XLOOKUP(TJUL22[[#This Row],[cargo]],Tabla19[CARGO],Tabla19[CATEGORIA]))</f>
        <v>CARRERA ADMINISTRATIVA</v>
      </c>
      <c r="I1231" s="43">
        <v>10000</v>
      </c>
      <c r="J1231" s="46">
        <v>0</v>
      </c>
      <c r="K1231" s="45">
        <v>304</v>
      </c>
      <c r="L1231" s="45">
        <v>287</v>
      </c>
      <c r="M1231" s="43">
        <v>1425.12</v>
      </c>
      <c r="N1231" s="43">
        <v>7983.88</v>
      </c>
      <c r="O1231" s="65" t="str">
        <f>LEFT(_xlfn.XLOOKUP(TJUL22[[#This Row],[CODIGO]],Tabla5[codigo],Tabla5[Genero]),1)</f>
        <v>M</v>
      </c>
      <c r="P1231" s="15" t="str">
        <f>_xlfn.XLOOKUP(TJUL22[[#This Row],[nomdepto]],tdepto[DEPTO],tdepto[CODLUG])</f>
        <v>01.83.03.04</v>
      </c>
    </row>
    <row r="1232" spans="1:16" hidden="1">
      <c r="A1232" s="65" t="s">
        <v>3417</v>
      </c>
      <c r="B1232" s="65" t="str">
        <f t="shared" si="19"/>
        <v>2.1.1.1.0100105175236</v>
      </c>
      <c r="C1232" s="65" t="s">
        <v>3368</v>
      </c>
      <c r="D1232" s="65" t="s">
        <v>2709</v>
      </c>
      <c r="E1232" s="65" t="s">
        <v>586</v>
      </c>
      <c r="F1232" s="65" t="s">
        <v>134</v>
      </c>
      <c r="G1232" s="65" t="str">
        <f>_xlfn.XLOOKUP(TJUL22[[#This Row],[CODIGO]],Tabla5[codigo],Tabla5[Lugar Funciones])</f>
        <v>DIRECCION GENERAL DE MUSEOS</v>
      </c>
      <c r="H1232" s="65" t="str">
        <f>_xlfn.XLOOKUP(TJUL22[[#This Row],[CODIGO]],Tabla5[codigo],Tabla5[SEGÚN JULIO],_xlfn.XLOOKUP(TJUL22[[#This Row],[cargo]],Tabla19[CARGO],Tabla19[CATEGORIA]))</f>
        <v>ESTATUTO SIMPLIFICADO</v>
      </c>
      <c r="I1232" s="43">
        <v>10000</v>
      </c>
      <c r="J1232" s="46">
        <v>0</v>
      </c>
      <c r="K1232" s="45">
        <v>304</v>
      </c>
      <c r="L1232" s="45">
        <v>287</v>
      </c>
      <c r="M1232" s="43">
        <v>75</v>
      </c>
      <c r="N1232" s="43">
        <v>9334</v>
      </c>
      <c r="O1232" s="65" t="str">
        <f>LEFT(_xlfn.XLOOKUP(TJUL22[[#This Row],[CODIGO]],Tabla5[codigo],Tabla5[Genero]),1)</f>
        <v>F</v>
      </c>
      <c r="P1232" s="15" t="str">
        <f>_xlfn.XLOOKUP(TJUL22[[#This Row],[nomdepto]],tdepto[DEPTO],tdepto[CODLUG])</f>
        <v>01.83.03.04</v>
      </c>
    </row>
    <row r="1233" spans="1:16" hidden="1">
      <c r="A1233" s="65" t="s">
        <v>3417</v>
      </c>
      <c r="B1233" s="65" t="str">
        <f t="shared" si="19"/>
        <v>2.1.1.1.0100105015614</v>
      </c>
      <c r="C1233" s="65" t="s">
        <v>3368</v>
      </c>
      <c r="D1233" s="65" t="s">
        <v>1560</v>
      </c>
      <c r="E1233" s="65" t="s">
        <v>592</v>
      </c>
      <c r="F1233" s="65" t="s">
        <v>413</v>
      </c>
      <c r="G1233" s="65" t="str">
        <f>_xlfn.XLOOKUP(TJUL22[[#This Row],[CODIGO]],Tabla5[codigo],Tabla5[Lugar Funciones])</f>
        <v>DIRECCION GENERAL DE MUSEOS</v>
      </c>
      <c r="H1233" s="65" t="str">
        <f>_xlfn.XLOOKUP(TJUL22[[#This Row],[CODIGO]],Tabla5[codigo],Tabla5[SEGÚN JULIO],_xlfn.XLOOKUP(TJUL22[[#This Row],[cargo]],Tabla19[CARGO],Tabla19[CATEGORIA]))</f>
        <v>CARRERA ADMINISTRATIVA</v>
      </c>
      <c r="I1233" s="43">
        <v>10000</v>
      </c>
      <c r="J1233" s="46">
        <v>0</v>
      </c>
      <c r="K1233" s="45">
        <v>304</v>
      </c>
      <c r="L1233" s="45">
        <v>287</v>
      </c>
      <c r="M1233" s="43">
        <v>1475.12</v>
      </c>
      <c r="N1233" s="43">
        <v>7933.88</v>
      </c>
      <c r="O1233" s="65" t="str">
        <f>LEFT(_xlfn.XLOOKUP(TJUL22[[#This Row],[CODIGO]],Tabla5[codigo],Tabla5[Genero]),1)</f>
        <v>M</v>
      </c>
      <c r="P1233" s="15" t="str">
        <f>_xlfn.XLOOKUP(TJUL22[[#This Row],[nomdepto]],tdepto[DEPTO],tdepto[CODLUG])</f>
        <v>01.83.03.04</v>
      </c>
    </row>
    <row r="1234" spans="1:16" hidden="1">
      <c r="A1234" s="65" t="s">
        <v>3417</v>
      </c>
      <c r="B1234" s="65" t="str">
        <f t="shared" si="19"/>
        <v>2.1.1.1.0100114141534</v>
      </c>
      <c r="C1234" s="65" t="s">
        <v>3368</v>
      </c>
      <c r="D1234" s="65" t="s">
        <v>1564</v>
      </c>
      <c r="E1234" s="65" t="s">
        <v>609</v>
      </c>
      <c r="F1234" s="65" t="s">
        <v>610</v>
      </c>
      <c r="G1234" s="65" t="str">
        <f>_xlfn.XLOOKUP(TJUL22[[#This Row],[CODIGO]],Tabla5[codigo],Tabla5[Lugar Funciones])</f>
        <v>DIRECCION GENERAL DE MUSEOS</v>
      </c>
      <c r="H1234" s="65" t="str">
        <f>_xlfn.XLOOKUP(TJUL22[[#This Row],[CODIGO]],Tabla5[codigo],Tabla5[SEGÚN JULIO],_xlfn.XLOOKUP(TJUL22[[#This Row],[cargo]],Tabla19[CARGO],Tabla19[CATEGORIA]))</f>
        <v>CARRERA ADMINISTRATIVA</v>
      </c>
      <c r="I1234" s="43">
        <v>10000</v>
      </c>
      <c r="J1234" s="46">
        <v>0</v>
      </c>
      <c r="K1234" s="45">
        <v>304</v>
      </c>
      <c r="L1234" s="45">
        <v>287</v>
      </c>
      <c r="M1234" s="43">
        <v>75</v>
      </c>
      <c r="N1234" s="43">
        <v>9334</v>
      </c>
      <c r="O1234" s="65" t="str">
        <f>LEFT(_xlfn.XLOOKUP(TJUL22[[#This Row],[CODIGO]],Tabla5[codigo],Tabla5[Genero]),1)</f>
        <v>F</v>
      </c>
      <c r="P1234" s="15" t="str">
        <f>_xlfn.XLOOKUP(TJUL22[[#This Row],[nomdepto]],tdepto[DEPTO],tdepto[CODLUG])</f>
        <v>01.83.03.04</v>
      </c>
    </row>
    <row r="1235" spans="1:16" hidden="1">
      <c r="A1235" s="65" t="s">
        <v>3464</v>
      </c>
      <c r="B1235" s="65" t="str">
        <f t="shared" si="19"/>
        <v>2.1.2.2.0501600179418</v>
      </c>
      <c r="C1235" s="65" t="s">
        <v>3369</v>
      </c>
      <c r="D1235" s="65" t="s">
        <v>3175</v>
      </c>
      <c r="E1235" s="65" t="s">
        <v>1103</v>
      </c>
      <c r="F1235" s="65" t="s">
        <v>1101</v>
      </c>
      <c r="G1235" s="65" t="str">
        <f>_xlfn.XLOOKUP(TJUL22[[#This Row],[CODIGO]],Tabla5[codigo],Tabla5[Lugar Funciones])</f>
        <v>DIRECCION GENERAL DE MUSEOS</v>
      </c>
      <c r="H1235" s="65" t="str">
        <f>_xlfn.XLOOKUP(TJUL22[[#This Row],[CODIGO]],Tabla5[codigo],Tabla5[SEGÚN JULIO],_xlfn.XLOOKUP(TJUL22[[#This Row],[cargo]],Tabla19[CARGO],Tabla19[CATEGORIA]))</f>
        <v>PERSONAL DE VIGILANCIA</v>
      </c>
      <c r="I1235" s="43">
        <v>10000</v>
      </c>
      <c r="J1235" s="46">
        <v>0</v>
      </c>
      <c r="K1235" s="46">
        <v>0</v>
      </c>
      <c r="L1235" s="46">
        <v>0</v>
      </c>
      <c r="M1235" s="43">
        <v>0</v>
      </c>
      <c r="N1235" s="43">
        <v>10000</v>
      </c>
      <c r="O1235" s="65" t="str">
        <f>LEFT(_xlfn.XLOOKUP(TJUL22[[#This Row],[CODIGO]],Tabla5[codigo],Tabla5[Genero]),1)</f>
        <v>M</v>
      </c>
      <c r="P1235" s="15" t="str">
        <f>_xlfn.XLOOKUP(TJUL22[[#This Row],[nomdepto]],tdepto[DEPTO],tdepto[CODLUG])</f>
        <v>01.83.03.04</v>
      </c>
    </row>
    <row r="1236" spans="1:16" hidden="1">
      <c r="A1236" s="65" t="s">
        <v>3464</v>
      </c>
      <c r="B1236" s="65" t="str">
        <f t="shared" si="19"/>
        <v>2.1.2.2.0504400255099</v>
      </c>
      <c r="C1236" s="65" t="s">
        <v>3369</v>
      </c>
      <c r="D1236" s="65" t="s">
        <v>3301</v>
      </c>
      <c r="E1236" s="65" t="s">
        <v>1107</v>
      </c>
      <c r="F1236" s="65" t="s">
        <v>1101</v>
      </c>
      <c r="G1236" s="65" t="str">
        <f>_xlfn.XLOOKUP(TJUL22[[#This Row],[CODIGO]],Tabla5[codigo],Tabla5[Lugar Funciones])</f>
        <v>DIRECCION GENERAL DE MUSEOS</v>
      </c>
      <c r="H1236" s="65" t="str">
        <f>_xlfn.XLOOKUP(TJUL22[[#This Row],[CODIGO]],Tabla5[codigo],Tabla5[SEGÚN JULIO],_xlfn.XLOOKUP(TJUL22[[#This Row],[cargo]],Tabla19[CARGO],Tabla19[CATEGORIA]))</f>
        <v>PERSONAL DE VIGILANCIA</v>
      </c>
      <c r="I1236" s="43">
        <v>10000</v>
      </c>
      <c r="J1236" s="46">
        <v>0</v>
      </c>
      <c r="K1236" s="46">
        <v>0</v>
      </c>
      <c r="L1236" s="46">
        <v>0</v>
      </c>
      <c r="M1236" s="43">
        <v>0</v>
      </c>
      <c r="N1236" s="43">
        <v>10000</v>
      </c>
      <c r="O1236" s="65" t="str">
        <f>LEFT(_xlfn.XLOOKUP(TJUL22[[#This Row],[CODIGO]],Tabla5[codigo],Tabla5[Genero]),1)</f>
        <v>M</v>
      </c>
      <c r="P1236" s="15" t="str">
        <f>_xlfn.XLOOKUP(TJUL22[[#This Row],[nomdepto]],tdepto[DEPTO],tdepto[CODLUG])</f>
        <v>01.83.03.04</v>
      </c>
    </row>
    <row r="1237" spans="1:16" hidden="1">
      <c r="A1237" s="65" t="s">
        <v>3464</v>
      </c>
      <c r="B1237" s="65" t="str">
        <f t="shared" si="19"/>
        <v>2.1.2.2.0540226479497</v>
      </c>
      <c r="C1237" s="65" t="s">
        <v>3369</v>
      </c>
      <c r="D1237" s="65" t="s">
        <v>3206</v>
      </c>
      <c r="E1237" s="65" t="s">
        <v>1105</v>
      </c>
      <c r="F1237" s="65" t="s">
        <v>1101</v>
      </c>
      <c r="G1237" s="65" t="str">
        <f>_xlfn.XLOOKUP(TJUL22[[#This Row],[CODIGO]],Tabla5[codigo],Tabla5[Lugar Funciones])</f>
        <v>DIRECCION GENERAL DE MUSEOS</v>
      </c>
      <c r="H1237" s="65" t="str">
        <f>_xlfn.XLOOKUP(TJUL22[[#This Row],[CODIGO]],Tabla5[codigo],Tabla5[SEGÚN JULIO],_xlfn.XLOOKUP(TJUL22[[#This Row],[cargo]],Tabla19[CARGO],Tabla19[CATEGORIA]))</f>
        <v>PERSONAL DE VIGILANCIA</v>
      </c>
      <c r="I1237" s="43">
        <v>8000</v>
      </c>
      <c r="J1237" s="46">
        <v>0</v>
      </c>
      <c r="K1237" s="46">
        <v>0</v>
      </c>
      <c r="L1237" s="46">
        <v>0</v>
      </c>
      <c r="M1237" s="43">
        <v>0</v>
      </c>
      <c r="N1237" s="43">
        <v>8000</v>
      </c>
      <c r="O1237" s="65" t="str">
        <f>LEFT(_xlfn.XLOOKUP(TJUL22[[#This Row],[CODIGO]],Tabla5[codigo],Tabla5[Genero]),1)</f>
        <v>M</v>
      </c>
      <c r="P1237" s="15" t="str">
        <f>_xlfn.XLOOKUP(TJUL22[[#This Row],[nomdepto]],tdepto[DEPTO],tdepto[CODLUG])</f>
        <v>01.83.03.04</v>
      </c>
    </row>
    <row r="1238" spans="1:16" hidden="1">
      <c r="A1238" s="65" t="s">
        <v>3417</v>
      </c>
      <c r="B1238" s="65" t="str">
        <f t="shared" si="19"/>
        <v>2.1.1.1.0100110150976</v>
      </c>
      <c r="C1238" s="65" t="s">
        <v>3368</v>
      </c>
      <c r="D1238" s="65" t="s">
        <v>2756</v>
      </c>
      <c r="E1238" s="65" t="s">
        <v>1144</v>
      </c>
      <c r="F1238" s="65" t="s">
        <v>61</v>
      </c>
      <c r="G1238" s="65" t="str">
        <f>_xlfn.XLOOKUP(TJUL22[[#This Row],[CODIGO]],Tabla5[codigo],Tabla5[Lugar Funciones])</f>
        <v>OFICINA NACIONAL DE PATRIMONIO CULTURAL SUBACUATICO</v>
      </c>
      <c r="H1238" s="65" t="str">
        <f>_xlfn.XLOOKUP(TJUL22[[#This Row],[CODIGO]],Tabla5[codigo],Tabla5[SEGÚN JULIO],_xlfn.XLOOKUP(TJUL22[[#This Row],[cargo]],Tabla19[CARGO],Tabla19[CATEGORIA]))</f>
        <v>FIJO</v>
      </c>
      <c r="I1238" s="43">
        <v>180000</v>
      </c>
      <c r="J1238" s="45">
        <v>31055.42</v>
      </c>
      <c r="K1238" s="45">
        <v>4943.8</v>
      </c>
      <c r="L1238" s="45">
        <v>5166</v>
      </c>
      <c r="M1238" s="43">
        <v>25.000000000003638</v>
      </c>
      <c r="N1238" s="43">
        <v>138809.78</v>
      </c>
      <c r="O1238" s="65" t="str">
        <f>LEFT(_xlfn.XLOOKUP(TJUL22[[#This Row],[CODIGO]],Tabla5[codigo],Tabla5[Genero]),1)</f>
        <v>M</v>
      </c>
      <c r="P1238" s="15" t="str">
        <f>_xlfn.XLOOKUP(TJUL22[[#This Row],[nomdepto]],tdepto[DEPTO],tdepto[CODLUG])</f>
        <v>01.83.03.05</v>
      </c>
    </row>
    <row r="1239" spans="1:16">
      <c r="A1239" s="65" t="s">
        <v>3451</v>
      </c>
      <c r="B1239" s="65" t="str">
        <f t="shared" si="19"/>
        <v>2.1.1.2.0800101032183</v>
      </c>
      <c r="C1239" s="65" t="s">
        <v>3367</v>
      </c>
      <c r="D1239" s="65" t="s">
        <v>3040</v>
      </c>
      <c r="E1239" s="65" t="s">
        <v>1695</v>
      </c>
      <c r="F1239" s="65" t="s">
        <v>103</v>
      </c>
      <c r="G1239" s="65" t="str">
        <f>_xlfn.XLOOKUP(TJUL22[[#This Row],[CODIGO]],Tabla5[codigo],Tabla5[Lugar Funciones])</f>
        <v>OFICINA NACIONAL DE PATRIMONIO CULTURAL SUBACUATICO</v>
      </c>
      <c r="H1239" s="65" t="str">
        <f>_xlfn.XLOOKUP(TJUL22[[#This Row],[CODIGO]],Tabla5[codigo],Tabla5[SEGÚN JULIO],_xlfn.XLOOKUP(TJUL22[[#This Row],[cargo]],Tabla19[CARGO],Tabla19[CATEGORIA]))</f>
        <v>EMPLEADOS TEMPORALES</v>
      </c>
      <c r="I1239" s="43">
        <v>65000</v>
      </c>
      <c r="J1239" s="45">
        <v>4427.58</v>
      </c>
      <c r="K1239" s="45">
        <v>1976</v>
      </c>
      <c r="L1239" s="45">
        <v>1865.5</v>
      </c>
      <c r="M1239" s="43">
        <v>25</v>
      </c>
      <c r="N1239" s="43">
        <v>56705.919999999998</v>
      </c>
      <c r="O1239" s="65" t="str">
        <f>LEFT(_xlfn.XLOOKUP(TJUL22[[#This Row],[CODIGO]],Tabla5[codigo],Tabla5[Genero]),1)</f>
        <v>M</v>
      </c>
      <c r="P1239" s="15" t="str">
        <f>_xlfn.XLOOKUP(TJUL22[[#This Row],[nomdepto]],tdepto[DEPTO],tdepto[CODLUG])</f>
        <v>01.83.03.05</v>
      </c>
    </row>
    <row r="1240" spans="1:16" hidden="1">
      <c r="A1240" s="65" t="s">
        <v>3417</v>
      </c>
      <c r="B1240" s="65" t="str">
        <f t="shared" si="19"/>
        <v>2.1.1.1.0100110975059</v>
      </c>
      <c r="C1240" s="65" t="s">
        <v>3368</v>
      </c>
      <c r="D1240" s="65" t="s">
        <v>2751</v>
      </c>
      <c r="E1240" s="65" t="s">
        <v>628</v>
      </c>
      <c r="F1240" s="65" t="s">
        <v>629</v>
      </c>
      <c r="G1240" s="65" t="str">
        <f>_xlfn.XLOOKUP(TJUL22[[#This Row],[CODIGO]],Tabla5[codigo],Tabla5[Lugar Funciones])</f>
        <v>OFICINA NACIONAL DE PATRIMONIO CULTURAL SUBACUATICO</v>
      </c>
      <c r="H1240" s="65" t="str">
        <f>_xlfn.XLOOKUP(TJUL22[[#This Row],[CODIGO]],Tabla5[codigo],Tabla5[SEGÚN JULIO],_xlfn.XLOOKUP(TJUL22[[#This Row],[cargo]],Tabla19[CARGO],Tabla19[CATEGORIA]))</f>
        <v>FIJO</v>
      </c>
      <c r="I1240" s="43">
        <v>40000</v>
      </c>
      <c r="J1240" s="45">
        <v>442.65</v>
      </c>
      <c r="K1240" s="45">
        <v>1216</v>
      </c>
      <c r="L1240" s="45">
        <v>1148</v>
      </c>
      <c r="M1240" s="43">
        <v>375.00000000000011</v>
      </c>
      <c r="N1240" s="43">
        <v>36818.35</v>
      </c>
      <c r="O1240" s="65" t="str">
        <f>LEFT(_xlfn.XLOOKUP(TJUL22[[#This Row],[CODIGO]],Tabla5[codigo],Tabla5[Genero]),1)</f>
        <v>M</v>
      </c>
      <c r="P1240" s="15" t="str">
        <f>_xlfn.XLOOKUP(TJUL22[[#This Row],[nomdepto]],tdepto[DEPTO],tdepto[CODLUG])</f>
        <v>01.83.03.05</v>
      </c>
    </row>
    <row r="1241" spans="1:16" hidden="1">
      <c r="A1241" s="65" t="s">
        <v>3417</v>
      </c>
      <c r="B1241" s="65" t="str">
        <f t="shared" si="19"/>
        <v>2.1.1.1.0100106806078</v>
      </c>
      <c r="C1241" s="65" t="s">
        <v>3368</v>
      </c>
      <c r="D1241" s="65" t="s">
        <v>2752</v>
      </c>
      <c r="E1241" s="65" t="s">
        <v>630</v>
      </c>
      <c r="F1241" s="65" t="s">
        <v>631</v>
      </c>
      <c r="G1241" s="65" t="str">
        <f>_xlfn.XLOOKUP(TJUL22[[#This Row],[CODIGO]],Tabla5[codigo],Tabla5[Lugar Funciones])</f>
        <v>OFICINA NACIONAL DE PATRIMONIO CULTURAL SUBACUATICO</v>
      </c>
      <c r="H1241" s="65" t="str">
        <f>_xlfn.XLOOKUP(TJUL22[[#This Row],[CODIGO]],Tabla5[codigo],Tabla5[SEGÚN JULIO],_xlfn.XLOOKUP(TJUL22[[#This Row],[cargo]],Tabla19[CARGO],Tabla19[CATEGORIA]))</f>
        <v>FIJO</v>
      </c>
      <c r="I1241" s="43">
        <v>31500</v>
      </c>
      <c r="J1241" s="46">
        <v>0</v>
      </c>
      <c r="K1241" s="45">
        <v>957.6</v>
      </c>
      <c r="L1241" s="45">
        <v>904.05</v>
      </c>
      <c r="M1241" s="43">
        <v>17099.36</v>
      </c>
      <c r="N1241" s="43">
        <v>12538.99</v>
      </c>
      <c r="O1241" s="65" t="str">
        <f>LEFT(_xlfn.XLOOKUP(TJUL22[[#This Row],[CODIGO]],Tabla5[codigo],Tabla5[Genero]),1)</f>
        <v>M</v>
      </c>
      <c r="P1241" s="15" t="str">
        <f>_xlfn.XLOOKUP(TJUL22[[#This Row],[nomdepto]],tdepto[DEPTO],tdepto[CODLUG])</f>
        <v>01.83.03.05</v>
      </c>
    </row>
    <row r="1242" spans="1:16" hidden="1">
      <c r="A1242" s="65" t="s">
        <v>3417</v>
      </c>
      <c r="B1242" s="65" t="str">
        <f t="shared" si="19"/>
        <v>2.1.1.1.0104100136219</v>
      </c>
      <c r="C1242" s="65" t="s">
        <v>3368</v>
      </c>
      <c r="D1242" s="65" t="s">
        <v>2759</v>
      </c>
      <c r="E1242" s="65" t="s">
        <v>635</v>
      </c>
      <c r="F1242" s="65" t="s">
        <v>636</v>
      </c>
      <c r="G1242" s="65" t="str">
        <f>_xlfn.XLOOKUP(TJUL22[[#This Row],[CODIGO]],Tabla5[codigo],Tabla5[Lugar Funciones])</f>
        <v>OFICINA NACIONAL DE PATRIMONIO CULTURAL SUBACUATICO</v>
      </c>
      <c r="H1242" s="65" t="str">
        <f>_xlfn.XLOOKUP(TJUL22[[#This Row],[CODIGO]],Tabla5[codigo],Tabla5[SEGÚN JULIO],_xlfn.XLOOKUP(TJUL22[[#This Row],[cargo]],Tabla19[CARGO],Tabla19[CATEGORIA]))</f>
        <v>FIJO</v>
      </c>
      <c r="I1242" s="43">
        <v>31500</v>
      </c>
      <c r="J1242" s="46">
        <v>0</v>
      </c>
      <c r="K1242" s="45">
        <v>957.6</v>
      </c>
      <c r="L1242" s="45">
        <v>904.05</v>
      </c>
      <c r="M1242" s="43">
        <v>1375.1200000000003</v>
      </c>
      <c r="N1242" s="43">
        <v>28263.23</v>
      </c>
      <c r="O1242" s="65" t="str">
        <f>LEFT(_xlfn.XLOOKUP(TJUL22[[#This Row],[CODIGO]],Tabla5[codigo],Tabla5[Genero]),1)</f>
        <v>M</v>
      </c>
      <c r="P1242" s="15" t="str">
        <f>_xlfn.XLOOKUP(TJUL22[[#This Row],[nomdepto]],tdepto[DEPTO],tdepto[CODLUG])</f>
        <v>01.83.03.05</v>
      </c>
    </row>
    <row r="1243" spans="1:16" hidden="1">
      <c r="A1243" s="65" t="s">
        <v>3417</v>
      </c>
      <c r="B1243" s="65" t="str">
        <f t="shared" si="19"/>
        <v>2.1.1.1.0122300531641</v>
      </c>
      <c r="C1243" s="65" t="s">
        <v>3368</v>
      </c>
      <c r="D1243" s="65" t="s">
        <v>2761</v>
      </c>
      <c r="E1243" s="65" t="s">
        <v>2024</v>
      </c>
      <c r="F1243" s="65" t="s">
        <v>10</v>
      </c>
      <c r="G1243" s="65" t="str">
        <f>_xlfn.XLOOKUP(TJUL22[[#This Row],[CODIGO]],Tabla5[codigo],Tabla5[Lugar Funciones])</f>
        <v>OFICINA NACIONAL DE PATRIMONIO CULTURAL SUBACUATICO</v>
      </c>
      <c r="H1243" s="65" t="str">
        <f>_xlfn.XLOOKUP(TJUL22[[#This Row],[CODIGO]],Tabla5[codigo],Tabla5[SEGÚN JULIO],_xlfn.XLOOKUP(TJUL22[[#This Row],[cargo]],Tabla19[CARGO],Tabla19[CATEGORIA]))</f>
        <v>ESTATUTO SIMPLIFICADO</v>
      </c>
      <c r="I1243" s="43">
        <v>30000</v>
      </c>
      <c r="J1243" s="46">
        <v>0</v>
      </c>
      <c r="K1243" s="45">
        <v>912</v>
      </c>
      <c r="L1243" s="45">
        <v>861</v>
      </c>
      <c r="M1243" s="43">
        <v>25</v>
      </c>
      <c r="N1243" s="43">
        <v>28202</v>
      </c>
      <c r="O1243" s="65" t="str">
        <f>LEFT(_xlfn.XLOOKUP(TJUL22[[#This Row],[CODIGO]],Tabla5[codigo],Tabla5[Genero]),1)</f>
        <v>F</v>
      </c>
      <c r="P1243" s="15" t="str">
        <f>_xlfn.XLOOKUP(TJUL22[[#This Row],[nomdepto]],tdepto[DEPTO],tdepto[CODLUG])</f>
        <v>01.83.03.05</v>
      </c>
    </row>
    <row r="1244" spans="1:16" hidden="1">
      <c r="A1244" s="65" t="s">
        <v>3417</v>
      </c>
      <c r="B1244" s="65" t="str">
        <f t="shared" si="19"/>
        <v>2.1.1.1.0100101885598</v>
      </c>
      <c r="C1244" s="65" t="s">
        <v>3368</v>
      </c>
      <c r="D1244" s="65" t="s">
        <v>2757</v>
      </c>
      <c r="E1244" s="65" t="s">
        <v>633</v>
      </c>
      <c r="F1244" s="65" t="s">
        <v>634</v>
      </c>
      <c r="G1244" s="65" t="str">
        <f>_xlfn.XLOOKUP(TJUL22[[#This Row],[CODIGO]],Tabla5[codigo],Tabla5[Lugar Funciones])</f>
        <v>OFICINA NACIONAL DE PATRIMONIO CULTURAL SUBACUATICO</v>
      </c>
      <c r="H1244" s="65" t="str">
        <f>_xlfn.XLOOKUP(TJUL22[[#This Row],[CODIGO]],Tabla5[codigo],Tabla5[SEGÚN JULIO],_xlfn.XLOOKUP(TJUL22[[#This Row],[cargo]],Tabla19[CARGO],Tabla19[CATEGORIA]))</f>
        <v>FIJO</v>
      </c>
      <c r="I1244" s="43">
        <v>22000</v>
      </c>
      <c r="J1244" s="46">
        <v>0</v>
      </c>
      <c r="K1244" s="45">
        <v>668.8</v>
      </c>
      <c r="L1244" s="45">
        <v>631.4</v>
      </c>
      <c r="M1244" s="43">
        <v>375.00000000000023</v>
      </c>
      <c r="N1244" s="43">
        <v>20324.8</v>
      </c>
      <c r="O1244" s="65" t="str">
        <f>LEFT(_xlfn.XLOOKUP(TJUL22[[#This Row],[CODIGO]],Tabla5[codigo],Tabla5[Genero]),1)</f>
        <v>M</v>
      </c>
      <c r="P1244" s="15" t="str">
        <f>_xlfn.XLOOKUP(TJUL22[[#This Row],[nomdepto]],tdepto[DEPTO],tdepto[CODLUG])</f>
        <v>01.83.03.05</v>
      </c>
    </row>
    <row r="1245" spans="1:16" hidden="1">
      <c r="A1245" s="65" t="s">
        <v>3417</v>
      </c>
      <c r="B1245" s="65" t="str">
        <f t="shared" si="19"/>
        <v>2.1.1.1.0100105484430</v>
      </c>
      <c r="C1245" s="65" t="s">
        <v>3368</v>
      </c>
      <c r="D1245" s="65" t="s">
        <v>2760</v>
      </c>
      <c r="E1245" s="65" t="s">
        <v>637</v>
      </c>
      <c r="F1245" s="65" t="s">
        <v>8</v>
      </c>
      <c r="G1245" s="65" t="str">
        <f>_xlfn.XLOOKUP(TJUL22[[#This Row],[CODIGO]],Tabla5[codigo],Tabla5[Lugar Funciones])</f>
        <v>OFICINA NACIONAL DE PATRIMONIO CULTURAL SUBACUATICO</v>
      </c>
      <c r="H1245" s="65" t="str">
        <f>_xlfn.XLOOKUP(TJUL22[[#This Row],[CODIGO]],Tabla5[codigo],Tabla5[SEGÚN JULIO],_xlfn.XLOOKUP(TJUL22[[#This Row],[cargo]],Tabla19[CARGO],Tabla19[CATEGORIA]))</f>
        <v>ESTATUTO SIMPLIFICADO</v>
      </c>
      <c r="I1245" s="43">
        <v>16500</v>
      </c>
      <c r="J1245" s="46">
        <v>0</v>
      </c>
      <c r="K1245" s="45">
        <v>501.6</v>
      </c>
      <c r="L1245" s="45">
        <v>473.55</v>
      </c>
      <c r="M1245" s="43">
        <v>4186.28</v>
      </c>
      <c r="N1245" s="43">
        <v>11338.57</v>
      </c>
      <c r="O1245" s="65" t="str">
        <f>LEFT(_xlfn.XLOOKUP(TJUL22[[#This Row],[CODIGO]],Tabla5[codigo],Tabla5[Genero]),1)</f>
        <v>F</v>
      </c>
      <c r="P1245" s="15" t="str">
        <f>_xlfn.XLOOKUP(TJUL22[[#This Row],[nomdepto]],tdepto[DEPTO],tdepto[CODLUG])</f>
        <v>01.83.03.05</v>
      </c>
    </row>
    <row r="1246" spans="1:16" hidden="1">
      <c r="A1246" s="65" t="s">
        <v>3417</v>
      </c>
      <c r="B1246" s="65" t="str">
        <f t="shared" si="19"/>
        <v>2.1.1.1.0104701401624</v>
      </c>
      <c r="C1246" s="65" t="s">
        <v>3368</v>
      </c>
      <c r="D1246" s="65" t="s">
        <v>2427</v>
      </c>
      <c r="E1246" s="65" t="s">
        <v>1288</v>
      </c>
      <c r="F1246" s="65" t="s">
        <v>965</v>
      </c>
      <c r="G1246" s="65" t="str">
        <f>_xlfn.XLOOKUP(TJUL22[[#This Row],[CODIGO]],Tabla5[codigo],Tabla5[Lugar Funciones])</f>
        <v>VICEMINISTERIO DE IDENTIDAD CULTURAL Y CIUDADANA</v>
      </c>
      <c r="H1246" s="65" t="str">
        <f>_xlfn.XLOOKUP(TJUL22[[#This Row],[CODIGO]],Tabla5[codigo],Tabla5[SEGÚN JULIO],_xlfn.XLOOKUP(TJUL22[[#This Row],[cargo]],Tabla19[CARGO],Tabla19[CATEGORIA]))</f>
        <v>DE LIBRE NOMBRAMIENTO Y REMOCION</v>
      </c>
      <c r="I1246" s="43">
        <v>220000</v>
      </c>
      <c r="J1246" s="45">
        <v>40768.42</v>
      </c>
      <c r="K1246" s="45">
        <v>4943.8</v>
      </c>
      <c r="L1246" s="45">
        <v>6314</v>
      </c>
      <c r="M1246" s="43">
        <v>25</v>
      </c>
      <c r="N1246" s="43">
        <v>167948.78</v>
      </c>
      <c r="O1246" s="65" t="str">
        <f>LEFT(_xlfn.XLOOKUP(TJUL22[[#This Row],[CODIGO]],Tabla5[codigo],Tabla5[Genero]),1)</f>
        <v>M</v>
      </c>
      <c r="P1246" s="15" t="str">
        <f>_xlfn.XLOOKUP(TJUL22[[#This Row],[nomdepto]],tdepto[DEPTO],tdepto[CODLUG])</f>
        <v>01.83.04</v>
      </c>
    </row>
    <row r="1247" spans="1:16" hidden="1">
      <c r="A1247" s="65" t="s">
        <v>3417</v>
      </c>
      <c r="B1247" s="65" t="str">
        <f t="shared" si="19"/>
        <v>2.1.1.1.0105401069371</v>
      </c>
      <c r="C1247" s="65" t="s">
        <v>3368</v>
      </c>
      <c r="D1247" s="65" t="s">
        <v>2423</v>
      </c>
      <c r="E1247" s="65" t="s">
        <v>145</v>
      </c>
      <c r="F1247" s="65" t="s">
        <v>61</v>
      </c>
      <c r="G1247" s="65" t="str">
        <f>_xlfn.XLOOKUP(TJUL22[[#This Row],[CODIGO]],Tabla5[codigo],Tabla5[Lugar Funciones])</f>
        <v>VICEMINISTERIO DE IDENTIDAD CULTURAL Y CIUDADANA</v>
      </c>
      <c r="H1247" s="65" t="str">
        <f>_xlfn.XLOOKUP(TJUL22[[#This Row],[CODIGO]],Tabla5[codigo],Tabla5[SEGÚN JULIO],_xlfn.XLOOKUP(TJUL22[[#This Row],[cargo]],Tabla19[CARGO],Tabla19[CATEGORIA]))</f>
        <v>FIJO</v>
      </c>
      <c r="I1247" s="43">
        <v>140000</v>
      </c>
      <c r="J1247" s="45">
        <v>20839.310000000001</v>
      </c>
      <c r="K1247" s="45">
        <v>4256</v>
      </c>
      <c r="L1247" s="45">
        <v>4018</v>
      </c>
      <c r="M1247" s="43">
        <v>2725.239999999998</v>
      </c>
      <c r="N1247" s="43">
        <v>108161.45</v>
      </c>
      <c r="O1247" s="65" t="str">
        <f>LEFT(_xlfn.XLOOKUP(TJUL22[[#This Row],[CODIGO]],Tabla5[codigo],Tabla5[Genero]),1)</f>
        <v>M</v>
      </c>
      <c r="P1247" s="15" t="str">
        <f>_xlfn.XLOOKUP(TJUL22[[#This Row],[nomdepto]],tdepto[DEPTO],tdepto[CODLUG])</f>
        <v>01.83.04</v>
      </c>
    </row>
    <row r="1248" spans="1:16" hidden="1">
      <c r="A1248" s="65" t="s">
        <v>3417</v>
      </c>
      <c r="B1248" s="65" t="str">
        <f t="shared" si="19"/>
        <v>2.1.1.1.0103103151944</v>
      </c>
      <c r="C1248" s="65" t="s">
        <v>3368</v>
      </c>
      <c r="D1248" s="65" t="s">
        <v>2202</v>
      </c>
      <c r="E1248" s="65" t="s">
        <v>1666</v>
      </c>
      <c r="F1248" s="65" t="s">
        <v>32</v>
      </c>
      <c r="G1248" s="65" t="str">
        <f>_xlfn.XLOOKUP(TJUL22[[#This Row],[CODIGO]],Tabla5[codigo],Tabla5[Lugar Funciones])</f>
        <v>VICEMINISTERIO DE IDENTIDAD CULTURAL Y CIUDADANA</v>
      </c>
      <c r="H1248" s="65" t="str">
        <f>_xlfn.XLOOKUP(TJUL22[[#This Row],[CODIGO]],Tabla5[codigo],Tabla5[SEGÚN JULIO],_xlfn.XLOOKUP(TJUL22[[#This Row],[cargo]],Tabla19[CARGO],Tabla19[CATEGORIA]))</f>
        <v>FIJO</v>
      </c>
      <c r="I1248" s="43">
        <v>80000</v>
      </c>
      <c r="J1248" s="45">
        <v>7400.87</v>
      </c>
      <c r="K1248" s="45">
        <v>2432</v>
      </c>
      <c r="L1248" s="45">
        <v>2296</v>
      </c>
      <c r="M1248" s="43">
        <v>25.000000000000909</v>
      </c>
      <c r="N1248" s="43">
        <v>67846.13</v>
      </c>
      <c r="O1248" s="65" t="str">
        <f>LEFT(_xlfn.XLOOKUP(TJUL22[[#This Row],[CODIGO]],Tabla5[codigo],Tabla5[Genero]),1)</f>
        <v>F</v>
      </c>
      <c r="P1248" s="15" t="str">
        <f>_xlfn.XLOOKUP(TJUL22[[#This Row],[nomdepto]],tdepto[DEPTO],tdepto[CODLUG])</f>
        <v>01.83.04</v>
      </c>
    </row>
    <row r="1249" spans="1:16" hidden="1">
      <c r="A1249" s="65" t="s">
        <v>3417</v>
      </c>
      <c r="B1249" s="65" t="str">
        <f t="shared" si="19"/>
        <v>2.1.1.1.0122400310227</v>
      </c>
      <c r="C1249" s="65" t="s">
        <v>3368</v>
      </c>
      <c r="D1249" s="65" t="s">
        <v>1377</v>
      </c>
      <c r="E1249" s="65" t="s">
        <v>810</v>
      </c>
      <c r="F1249" s="65" t="s">
        <v>10</v>
      </c>
      <c r="G1249" s="65" t="str">
        <f>_xlfn.XLOOKUP(TJUL22[[#This Row],[CODIGO]],Tabla5[codigo],Tabla5[Lugar Funciones])</f>
        <v>VICEMINISTERIO DE IDENTIDAD CULTURAL Y CIUDADANA</v>
      </c>
      <c r="H1249" s="65" t="str">
        <f>_xlfn.XLOOKUP(TJUL22[[#This Row],[CODIGO]],Tabla5[codigo],Tabla5[SEGÚN JULIO],_xlfn.XLOOKUP(TJUL22[[#This Row],[cargo]],Tabla19[CARGO],Tabla19[CATEGORIA]))</f>
        <v>CARRERA ADMINISTRATIVA</v>
      </c>
      <c r="I1249" s="43">
        <v>60000</v>
      </c>
      <c r="J1249" s="45">
        <v>5098.43</v>
      </c>
      <c r="K1249" s="45">
        <v>1824</v>
      </c>
      <c r="L1249" s="45">
        <v>1722</v>
      </c>
      <c r="M1249" s="43">
        <v>1375.119999999999</v>
      </c>
      <c r="N1249" s="43">
        <v>49980.45</v>
      </c>
      <c r="O1249" s="65" t="str">
        <f>LEFT(_xlfn.XLOOKUP(TJUL22[[#This Row],[CODIGO]],Tabla5[codigo],Tabla5[Genero]),1)</f>
        <v>F</v>
      </c>
      <c r="P1249" s="15" t="str">
        <f>_xlfn.XLOOKUP(TJUL22[[#This Row],[nomdepto]],tdepto[DEPTO],tdepto[CODLUG])</f>
        <v>01.83.04</v>
      </c>
    </row>
    <row r="1250" spans="1:16">
      <c r="A1250" s="65" t="s">
        <v>3451</v>
      </c>
      <c r="B1250" s="65" t="str">
        <f t="shared" si="19"/>
        <v>2.1.1.2.0822400170860</v>
      </c>
      <c r="C1250" s="65" t="s">
        <v>3367</v>
      </c>
      <c r="D1250" s="65" t="s">
        <v>3116</v>
      </c>
      <c r="E1250" s="65" t="s">
        <v>2073</v>
      </c>
      <c r="F1250" s="65" t="s">
        <v>1250</v>
      </c>
      <c r="G1250" s="65" t="str">
        <f>_xlfn.XLOOKUP(TJUL22[[#This Row],[CODIGO]],Tabla5[codigo],Tabla5[Lugar Funciones])</f>
        <v>VICEMINISTERIO DE IDENTIDAD CULTURAL Y CIUDADANA</v>
      </c>
      <c r="H1250" s="65" t="str">
        <f>_xlfn.XLOOKUP(TJUL22[[#This Row],[CODIGO]],Tabla5[codigo],Tabla5[SEGÚN JULIO],_xlfn.XLOOKUP(TJUL22[[#This Row],[cargo]],Tabla19[CARGO],Tabla19[CATEGORIA]))</f>
        <v>EMPLEADOS TEMPORALES</v>
      </c>
      <c r="I1250" s="43">
        <v>45000</v>
      </c>
      <c r="J1250" s="45">
        <v>1148.33</v>
      </c>
      <c r="K1250" s="45">
        <v>1368</v>
      </c>
      <c r="L1250" s="45">
        <v>1291.5</v>
      </c>
      <c r="M1250" s="43">
        <v>25</v>
      </c>
      <c r="N1250" s="43">
        <v>41167.17</v>
      </c>
      <c r="O1250" s="65" t="str">
        <f>LEFT(_xlfn.XLOOKUP(TJUL22[[#This Row],[CODIGO]],Tabla5[codigo],Tabla5[Genero]),1)</f>
        <v>F</v>
      </c>
      <c r="P1250" s="15" t="str">
        <f>_xlfn.XLOOKUP(TJUL22[[#This Row],[nomdepto]],tdepto[DEPTO],tdepto[CODLUG])</f>
        <v>01.83.04</v>
      </c>
    </row>
    <row r="1251" spans="1:16" hidden="1">
      <c r="A1251" s="65" t="s">
        <v>3417</v>
      </c>
      <c r="B1251" s="65" t="str">
        <f t="shared" si="19"/>
        <v>2.1.1.1.0103100976269</v>
      </c>
      <c r="C1251" s="65" t="s">
        <v>3368</v>
      </c>
      <c r="D1251" s="65" t="s">
        <v>2218</v>
      </c>
      <c r="E1251" s="65" t="s">
        <v>1164</v>
      </c>
      <c r="F1251" s="65" t="s">
        <v>205</v>
      </c>
      <c r="G1251" s="65" t="str">
        <f>_xlfn.XLOOKUP(TJUL22[[#This Row],[CODIGO]],Tabla5[codigo],Tabla5[Lugar Funciones])</f>
        <v>VICEMINISTERIO DE IDENTIDAD CULTURAL Y CIUDADANA</v>
      </c>
      <c r="H1251" s="65" t="str">
        <f>_xlfn.XLOOKUP(TJUL22[[#This Row],[CODIGO]],Tabla5[codigo],Tabla5[SEGÚN JULIO],_xlfn.XLOOKUP(TJUL22[[#This Row],[cargo]],Tabla19[CARGO],Tabla19[CATEGORIA]))</f>
        <v>FIJO</v>
      </c>
      <c r="I1251" s="43">
        <v>35000</v>
      </c>
      <c r="J1251" s="46">
        <v>0</v>
      </c>
      <c r="K1251" s="45">
        <v>1064</v>
      </c>
      <c r="L1251" s="45">
        <v>1004.5</v>
      </c>
      <c r="M1251" s="43">
        <v>25</v>
      </c>
      <c r="N1251" s="43">
        <v>32906.5</v>
      </c>
      <c r="O1251" s="65" t="str">
        <f>LEFT(_xlfn.XLOOKUP(TJUL22[[#This Row],[CODIGO]],Tabla5[codigo],Tabla5[Genero]),1)</f>
        <v>F</v>
      </c>
      <c r="P1251" s="15" t="str">
        <f>_xlfn.XLOOKUP(TJUL22[[#This Row],[nomdepto]],tdepto[DEPTO],tdepto[CODLUG])</f>
        <v>01.83.04</v>
      </c>
    </row>
    <row r="1252" spans="1:16" hidden="1">
      <c r="A1252" s="65" t="s">
        <v>3417</v>
      </c>
      <c r="B1252" s="65" t="str">
        <f t="shared" si="19"/>
        <v>2.1.1.1.0105401145932</v>
      </c>
      <c r="C1252" s="65" t="s">
        <v>3368</v>
      </c>
      <c r="D1252" s="65" t="s">
        <v>2318</v>
      </c>
      <c r="E1252" s="65" t="s">
        <v>1341</v>
      </c>
      <c r="F1252" s="65" t="s">
        <v>409</v>
      </c>
      <c r="G1252" s="65" t="str">
        <f>_xlfn.XLOOKUP(TJUL22[[#This Row],[CODIGO]],Tabla5[codigo],Tabla5[Lugar Funciones])</f>
        <v>VICEMINISTERIO DE IDENTIDAD CULTURAL Y CIUDADANA</v>
      </c>
      <c r="H1252" s="65" t="str">
        <f>_xlfn.XLOOKUP(TJUL22[[#This Row],[CODIGO]],Tabla5[codigo],Tabla5[SEGÚN JULIO],_xlfn.XLOOKUP(TJUL22[[#This Row],[cargo]],Tabla19[CARGO],Tabla19[CATEGORIA]))</f>
        <v>FIJO</v>
      </c>
      <c r="I1252" s="43">
        <v>35000</v>
      </c>
      <c r="J1252" s="46">
        <v>0</v>
      </c>
      <c r="K1252" s="45">
        <v>1064</v>
      </c>
      <c r="L1252" s="45">
        <v>1004.5</v>
      </c>
      <c r="M1252" s="43">
        <v>25</v>
      </c>
      <c r="N1252" s="43">
        <v>32906.5</v>
      </c>
      <c r="O1252" s="65" t="str">
        <f>LEFT(_xlfn.XLOOKUP(TJUL22[[#This Row],[CODIGO]],Tabla5[codigo],Tabla5[Genero]),1)</f>
        <v>M</v>
      </c>
      <c r="P1252" s="15" t="str">
        <f>_xlfn.XLOOKUP(TJUL22[[#This Row],[nomdepto]],tdepto[DEPTO],tdepto[CODLUG])</f>
        <v>01.83.04</v>
      </c>
    </row>
    <row r="1253" spans="1:16" hidden="1">
      <c r="A1253" s="65" t="s">
        <v>3417</v>
      </c>
      <c r="B1253" s="65" t="str">
        <f t="shared" si="19"/>
        <v>2.1.1.1.0100101922375</v>
      </c>
      <c r="C1253" s="65" t="s">
        <v>3368</v>
      </c>
      <c r="D1253" s="65" t="s">
        <v>2419</v>
      </c>
      <c r="E1253" s="65" t="s">
        <v>1331</v>
      </c>
      <c r="F1253" s="65" t="s">
        <v>756</v>
      </c>
      <c r="G1253" s="65" t="str">
        <f>_xlfn.XLOOKUP(TJUL22[[#This Row],[CODIGO]],Tabla5[codigo],Tabla5[Lugar Funciones])</f>
        <v>VICEMINISTERIO DE IDENTIDAD CULTURAL Y CIUDADANA</v>
      </c>
      <c r="H1253" s="65" t="str">
        <f>_xlfn.XLOOKUP(TJUL22[[#This Row],[CODIGO]],Tabla5[codigo],Tabla5[SEGÚN JULIO],_xlfn.XLOOKUP(TJUL22[[#This Row],[cargo]],Tabla19[CARGO],Tabla19[CATEGORIA]))</f>
        <v>ESTATUTO SIMPLIFICADO</v>
      </c>
      <c r="I1253" s="43">
        <v>24000</v>
      </c>
      <c r="J1253" s="46">
        <v>0</v>
      </c>
      <c r="K1253" s="45">
        <v>729.6</v>
      </c>
      <c r="L1253" s="45">
        <v>688.8</v>
      </c>
      <c r="M1253" s="43">
        <v>25.000000000000114</v>
      </c>
      <c r="N1253" s="43">
        <v>22556.6</v>
      </c>
      <c r="O1253" s="65" t="str">
        <f>LEFT(_xlfn.XLOOKUP(TJUL22[[#This Row],[CODIGO]],Tabla5[codigo],Tabla5[Genero]),1)</f>
        <v>M</v>
      </c>
      <c r="P1253" s="15" t="str">
        <f>_xlfn.XLOOKUP(TJUL22[[#This Row],[nomdepto]],tdepto[DEPTO],tdepto[CODLUG])</f>
        <v>01.83.04</v>
      </c>
    </row>
    <row r="1254" spans="1:16" hidden="1">
      <c r="A1254" s="65" t="s">
        <v>3417</v>
      </c>
      <c r="B1254" s="65" t="str">
        <f t="shared" si="19"/>
        <v>2.1.1.1.0100106245822</v>
      </c>
      <c r="C1254" s="65" t="s">
        <v>3368</v>
      </c>
      <c r="D1254" s="65" t="s">
        <v>1444</v>
      </c>
      <c r="E1254" s="65" t="s">
        <v>602</v>
      </c>
      <c r="F1254" s="65" t="s">
        <v>8</v>
      </c>
      <c r="G1254" s="65" t="str">
        <f>_xlfn.XLOOKUP(TJUL22[[#This Row],[CODIGO]],Tabla5[codigo],Tabla5[Lugar Funciones])</f>
        <v>VICEMINISTERIO DE IDENTIDAD CULTURAL Y CIUDADANA</v>
      </c>
      <c r="H1254" s="65" t="str">
        <f>_xlfn.XLOOKUP(TJUL22[[#This Row],[CODIGO]],Tabla5[codigo],Tabla5[SEGÚN JULIO],_xlfn.XLOOKUP(TJUL22[[#This Row],[cargo]],Tabla19[CARGO],Tabla19[CATEGORIA]))</f>
        <v>CARRERA ADMINISTRATIVA</v>
      </c>
      <c r="I1254" s="43">
        <v>17000</v>
      </c>
      <c r="J1254" s="46">
        <v>0</v>
      </c>
      <c r="K1254" s="45">
        <v>516.79999999999995</v>
      </c>
      <c r="L1254" s="45">
        <v>487.9</v>
      </c>
      <c r="M1254" s="43">
        <v>5000.1100000000006</v>
      </c>
      <c r="N1254" s="43">
        <v>10995.19</v>
      </c>
      <c r="O1254" s="65" t="str">
        <f>LEFT(_xlfn.XLOOKUP(TJUL22[[#This Row],[CODIGO]],Tabla5[codigo],Tabla5[Genero]),1)</f>
        <v>F</v>
      </c>
      <c r="P1254" s="15" t="str">
        <f>_xlfn.XLOOKUP(TJUL22[[#This Row],[nomdepto]],tdepto[DEPTO],tdepto[CODLUG])</f>
        <v>01.83.04</v>
      </c>
    </row>
    <row r="1255" spans="1:16">
      <c r="A1255" s="65" t="s">
        <v>3451</v>
      </c>
      <c r="B1255" s="65" t="str">
        <f t="shared" si="19"/>
        <v>2.1.1.2.0822400310227</v>
      </c>
      <c r="C1255" s="65" t="s">
        <v>3367</v>
      </c>
      <c r="D1255" s="65" t="s">
        <v>1377</v>
      </c>
      <c r="E1255" s="65" t="s">
        <v>810</v>
      </c>
      <c r="F1255" s="65" t="s">
        <v>10</v>
      </c>
      <c r="G1255" s="65" t="str">
        <f>_xlfn.XLOOKUP(TJUL22[[#This Row],[CODIGO]],Tabla5[codigo],Tabla5[Lugar Funciones])</f>
        <v>VICEMINISTERIO DE IDENTIDAD CULTURAL Y CIUDADANA</v>
      </c>
      <c r="H1255" s="65" t="str">
        <f>_xlfn.XLOOKUP(TJUL22[[#This Row],[CODIGO]],Tabla5[codigo],Tabla5[SEGÚN JULIO],_xlfn.XLOOKUP(TJUL22[[#This Row],[cargo]],Tabla19[CARGO],Tabla19[CATEGORIA]))</f>
        <v>CARRERA ADMINISTRATIVA</v>
      </c>
      <c r="I1255" s="43">
        <v>10000</v>
      </c>
      <c r="J1255" s="46">
        <v>0</v>
      </c>
      <c r="K1255" s="45">
        <v>304</v>
      </c>
      <c r="L1255" s="45">
        <v>287</v>
      </c>
      <c r="M1255" s="43">
        <v>25</v>
      </c>
      <c r="N1255" s="43">
        <v>9384</v>
      </c>
      <c r="O1255" s="65" t="str">
        <f>LEFT(_xlfn.XLOOKUP(TJUL22[[#This Row],[CODIGO]],Tabla5[codigo],Tabla5[Genero]),1)</f>
        <v>F</v>
      </c>
      <c r="P1255" s="15" t="str">
        <f>_xlfn.XLOOKUP(TJUL22[[#This Row],[nomdepto]],tdepto[DEPTO],tdepto[CODLUG])</f>
        <v>01.83.04</v>
      </c>
    </row>
    <row r="1256" spans="1:16" hidden="1">
      <c r="A1256" s="65" t="s">
        <v>3417</v>
      </c>
      <c r="B1256" s="65" t="str">
        <f t="shared" si="19"/>
        <v>2.1.1.1.0100111325007</v>
      </c>
      <c r="C1256" s="65" t="s">
        <v>3368</v>
      </c>
      <c r="D1256" s="65" t="s">
        <v>2298</v>
      </c>
      <c r="E1256" s="65" t="s">
        <v>1116</v>
      </c>
      <c r="F1256" s="65" t="s">
        <v>61</v>
      </c>
      <c r="G1256" s="65" t="str">
        <f>_xlfn.XLOOKUP(TJUL22[[#This Row],[CODIGO]],Tabla5[codigo],Tabla5[Lugar Funciones])</f>
        <v>DIRECCION DE PARTICIPACION POPULAR</v>
      </c>
      <c r="H1256" s="65" t="str">
        <f>_xlfn.XLOOKUP(TJUL22[[#This Row],[CODIGO]],Tabla5[codigo],Tabla5[SEGÚN JULIO],_xlfn.XLOOKUP(TJUL22[[#This Row],[cargo]],Tabla19[CARGO],Tabla19[CATEGORIA]))</f>
        <v>FIJO</v>
      </c>
      <c r="I1256" s="43">
        <v>160000</v>
      </c>
      <c r="J1256" s="45">
        <v>26218.87</v>
      </c>
      <c r="K1256" s="45">
        <v>4864</v>
      </c>
      <c r="L1256" s="45">
        <v>4592</v>
      </c>
      <c r="M1256" s="43">
        <v>7871.0000000000036</v>
      </c>
      <c r="N1256" s="43">
        <v>116454.13</v>
      </c>
      <c r="O1256" s="65" t="str">
        <f>LEFT(_xlfn.XLOOKUP(TJUL22[[#This Row],[CODIGO]],Tabla5[codigo],Tabla5[Genero]),1)</f>
        <v>M</v>
      </c>
      <c r="P1256" s="15" t="str">
        <f>_xlfn.XLOOKUP(TJUL22[[#This Row],[nomdepto]],tdepto[DEPTO],tdepto[CODLUG])</f>
        <v>01.83.04.00.02</v>
      </c>
    </row>
    <row r="1257" spans="1:16" hidden="1">
      <c r="A1257" s="65" t="s">
        <v>3417</v>
      </c>
      <c r="B1257" s="65" t="str">
        <f t="shared" si="19"/>
        <v>2.1.1.1.0100102587144</v>
      </c>
      <c r="C1257" s="65" t="s">
        <v>3368</v>
      </c>
      <c r="D1257" s="65" t="s">
        <v>1376</v>
      </c>
      <c r="E1257" s="65" t="s">
        <v>326</v>
      </c>
      <c r="F1257" s="65" t="s">
        <v>10</v>
      </c>
      <c r="G1257" s="65" t="str">
        <f>_xlfn.XLOOKUP(TJUL22[[#This Row],[CODIGO]],Tabla5[codigo],Tabla5[Lugar Funciones])</f>
        <v>DIRECCION DE PARTICIPACION POPULAR</v>
      </c>
      <c r="H1257" s="65" t="str">
        <f>_xlfn.XLOOKUP(TJUL22[[#This Row],[CODIGO]],Tabla5[codigo],Tabla5[SEGÚN JULIO],_xlfn.XLOOKUP(TJUL22[[#This Row],[cargo]],Tabla19[CARGO],Tabla19[CATEGORIA]))</f>
        <v>CARRERA ADMINISTRATIVA</v>
      </c>
      <c r="I1257" s="43">
        <v>35000</v>
      </c>
      <c r="J1257" s="46">
        <v>0</v>
      </c>
      <c r="K1257" s="45">
        <v>1064</v>
      </c>
      <c r="L1257" s="45">
        <v>1004.5</v>
      </c>
      <c r="M1257" s="43">
        <v>1421</v>
      </c>
      <c r="N1257" s="43">
        <v>31510.5</v>
      </c>
      <c r="O1257" s="65" t="str">
        <f>LEFT(_xlfn.XLOOKUP(TJUL22[[#This Row],[CODIGO]],Tabla5[codigo],Tabla5[Genero]),1)</f>
        <v>F</v>
      </c>
      <c r="P1257" s="15" t="str">
        <f>_xlfn.XLOOKUP(TJUL22[[#This Row],[nomdepto]],tdepto[DEPTO],tdepto[CODLUG])</f>
        <v>01.83.04.00.02</v>
      </c>
    </row>
    <row r="1258" spans="1:16" hidden="1">
      <c r="A1258" s="65" t="s">
        <v>3417</v>
      </c>
      <c r="B1258" s="65" t="str">
        <f t="shared" si="19"/>
        <v>2.1.1.1.0100101379956</v>
      </c>
      <c r="C1258" s="65" t="s">
        <v>3368</v>
      </c>
      <c r="D1258" s="65" t="s">
        <v>2196</v>
      </c>
      <c r="E1258" s="65" t="s">
        <v>323</v>
      </c>
      <c r="F1258" s="65" t="s">
        <v>205</v>
      </c>
      <c r="G1258" s="65" t="str">
        <f>_xlfn.XLOOKUP(TJUL22[[#This Row],[CODIGO]],Tabla5[codigo],Tabla5[Lugar Funciones])</f>
        <v>DIRECCION DE PARTICIPACION POPULAR</v>
      </c>
      <c r="H1258" s="65" t="str">
        <f>_xlfn.XLOOKUP(TJUL22[[#This Row],[CODIGO]],Tabla5[codigo],Tabla5[SEGÚN JULIO],_xlfn.XLOOKUP(TJUL22[[#This Row],[cargo]],Tabla19[CARGO],Tabla19[CATEGORIA]))</f>
        <v>FIJO</v>
      </c>
      <c r="I1258" s="43">
        <v>26250</v>
      </c>
      <c r="J1258" s="46">
        <v>0</v>
      </c>
      <c r="K1258" s="45">
        <v>798</v>
      </c>
      <c r="L1258" s="45">
        <v>753.38</v>
      </c>
      <c r="M1258" s="43">
        <v>3535.59</v>
      </c>
      <c r="N1258" s="43">
        <v>21163.03</v>
      </c>
      <c r="O1258" s="65" t="str">
        <f>LEFT(_xlfn.XLOOKUP(TJUL22[[#This Row],[CODIGO]],Tabla5[codigo],Tabla5[Genero]),1)</f>
        <v>M</v>
      </c>
      <c r="P1258" s="15" t="str">
        <f>_xlfn.XLOOKUP(TJUL22[[#This Row],[nomdepto]],tdepto[DEPTO],tdepto[CODLUG])</f>
        <v>01.83.04.00.02</v>
      </c>
    </row>
    <row r="1259" spans="1:16" hidden="1">
      <c r="A1259" s="65" t="s">
        <v>3417</v>
      </c>
      <c r="B1259" s="65" t="str">
        <f t="shared" si="19"/>
        <v>2.1.1.1.0100109504084</v>
      </c>
      <c r="C1259" s="65" t="s">
        <v>3368</v>
      </c>
      <c r="D1259" s="65" t="s">
        <v>2257</v>
      </c>
      <c r="E1259" s="65" t="s">
        <v>1166</v>
      </c>
      <c r="F1259" s="65" t="s">
        <v>205</v>
      </c>
      <c r="G1259" s="65" t="str">
        <f>_xlfn.XLOOKUP(TJUL22[[#This Row],[CODIGO]],Tabla5[codigo],Tabla5[Lugar Funciones])</f>
        <v>DIRECCION DE PARTICIPACION POPULAR</v>
      </c>
      <c r="H1259" s="65" t="str">
        <f>_xlfn.XLOOKUP(TJUL22[[#This Row],[CODIGO]],Tabla5[codigo],Tabla5[SEGÚN JULIO],_xlfn.XLOOKUP(TJUL22[[#This Row],[cargo]],Tabla19[CARGO],Tabla19[CATEGORIA]))</f>
        <v>FIJO</v>
      </c>
      <c r="I1259" s="43">
        <v>26250</v>
      </c>
      <c r="J1259" s="46">
        <v>0</v>
      </c>
      <c r="K1259" s="45">
        <v>798</v>
      </c>
      <c r="L1259" s="45">
        <v>753.38</v>
      </c>
      <c r="M1259" s="43">
        <v>25.000000000000114</v>
      </c>
      <c r="N1259" s="43">
        <v>24673.62</v>
      </c>
      <c r="O1259" s="65" t="str">
        <f>LEFT(_xlfn.XLOOKUP(TJUL22[[#This Row],[CODIGO]],Tabla5[codigo],Tabla5[Genero]),1)</f>
        <v>M</v>
      </c>
      <c r="P1259" s="15" t="str">
        <f>_xlfn.XLOOKUP(TJUL22[[#This Row],[nomdepto]],tdepto[DEPTO],tdepto[CODLUG])</f>
        <v>01.83.04.00.02</v>
      </c>
    </row>
    <row r="1260" spans="1:16" hidden="1">
      <c r="A1260" s="65" t="s">
        <v>3417</v>
      </c>
      <c r="B1260" s="65" t="str">
        <f t="shared" si="19"/>
        <v>2.1.1.1.0100105759757</v>
      </c>
      <c r="C1260" s="65" t="s">
        <v>3368</v>
      </c>
      <c r="D1260" s="65" t="s">
        <v>2325</v>
      </c>
      <c r="E1260" s="65" t="s">
        <v>328</v>
      </c>
      <c r="F1260" s="65" t="s">
        <v>205</v>
      </c>
      <c r="G1260" s="65" t="str">
        <f>_xlfn.XLOOKUP(TJUL22[[#This Row],[CODIGO]],Tabla5[codigo],Tabla5[Lugar Funciones])</f>
        <v>DIRECCION DE PARTICIPACION POPULAR</v>
      </c>
      <c r="H1260" s="65" t="str">
        <f>_xlfn.XLOOKUP(TJUL22[[#This Row],[CODIGO]],Tabla5[codigo],Tabla5[SEGÚN JULIO],_xlfn.XLOOKUP(TJUL22[[#This Row],[cargo]],Tabla19[CARGO],Tabla19[CATEGORIA]))</f>
        <v>FIJO</v>
      </c>
      <c r="I1260" s="43">
        <v>26250</v>
      </c>
      <c r="J1260" s="44">
        <v>0</v>
      </c>
      <c r="K1260" s="45">
        <v>798</v>
      </c>
      <c r="L1260" s="45">
        <v>753.38</v>
      </c>
      <c r="M1260" s="43">
        <v>1208.5</v>
      </c>
      <c r="N1260" s="43">
        <v>23490.12</v>
      </c>
      <c r="O1260" s="65" t="str">
        <f>LEFT(_xlfn.XLOOKUP(TJUL22[[#This Row],[CODIGO]],Tabla5[codigo],Tabla5[Genero]),1)</f>
        <v>M</v>
      </c>
      <c r="P1260" s="15" t="str">
        <f>_xlfn.XLOOKUP(TJUL22[[#This Row],[nomdepto]],tdepto[DEPTO],tdepto[CODLUG])</f>
        <v>01.83.04.00.02</v>
      </c>
    </row>
    <row r="1261" spans="1:16" hidden="1">
      <c r="A1261" s="65" t="s">
        <v>3417</v>
      </c>
      <c r="B1261" s="65" t="str">
        <f t="shared" si="19"/>
        <v>2.1.1.1.0100200239101</v>
      </c>
      <c r="C1261" s="65" t="s">
        <v>3368</v>
      </c>
      <c r="D1261" s="65" t="s">
        <v>1415</v>
      </c>
      <c r="E1261" s="65" t="s">
        <v>329</v>
      </c>
      <c r="F1261" s="65" t="s">
        <v>325</v>
      </c>
      <c r="G1261" s="65" t="str">
        <f>_xlfn.XLOOKUP(TJUL22[[#This Row],[CODIGO]],Tabla5[codigo],Tabla5[Lugar Funciones])</f>
        <v>DIRECCION DE PARTICIPACION POPULAR</v>
      </c>
      <c r="H1261" s="65" t="str">
        <f>_xlfn.XLOOKUP(TJUL22[[#This Row],[CODIGO]],Tabla5[codigo],Tabla5[SEGÚN JULIO],_xlfn.XLOOKUP(TJUL22[[#This Row],[cargo]],Tabla19[CARGO],Tabla19[CATEGORIA]))</f>
        <v>CARRERA ADMINISTRATIVA</v>
      </c>
      <c r="I1261" s="43">
        <v>11258.5</v>
      </c>
      <c r="J1261" s="44">
        <v>0</v>
      </c>
      <c r="K1261" s="45">
        <v>342.26</v>
      </c>
      <c r="L1261" s="45">
        <v>323.12</v>
      </c>
      <c r="M1261" s="43">
        <v>375.00000000000011</v>
      </c>
      <c r="N1261" s="43">
        <v>10218.120000000001</v>
      </c>
      <c r="O1261" s="65" t="str">
        <f>LEFT(_xlfn.XLOOKUP(TJUL22[[#This Row],[CODIGO]],Tabla5[codigo],Tabla5[Genero]),1)</f>
        <v>F</v>
      </c>
      <c r="P1261" s="15" t="str">
        <f>_xlfn.XLOOKUP(TJUL22[[#This Row],[nomdepto]],tdepto[DEPTO],tdepto[CODLUG])</f>
        <v>01.83.04.00.02</v>
      </c>
    </row>
    <row r="1262" spans="1:16" hidden="1">
      <c r="A1262" s="65" t="s">
        <v>3462</v>
      </c>
      <c r="B1262" s="65" t="str">
        <f t="shared" si="19"/>
        <v>2.1.1.3.0100103549812</v>
      </c>
      <c r="C1262" s="65" t="s">
        <v>3370</v>
      </c>
      <c r="D1262" s="65" t="s">
        <v>3132</v>
      </c>
      <c r="E1262" s="65" t="s">
        <v>1046</v>
      </c>
      <c r="F1262" s="65" t="s">
        <v>530</v>
      </c>
      <c r="G1262" s="65" t="str">
        <f>_xlfn.XLOOKUP(TJUL22[[#This Row],[CODIGO]],Tabla5[codigo],Tabla5[Lugar Funciones])</f>
        <v>DIRECCION DE PARTICIPACION POPULAR</v>
      </c>
      <c r="H1262" s="65" t="str">
        <f>_xlfn.XLOOKUP(TJUL22[[#This Row],[CODIGO]],Tabla5[codigo],Tabla5[SEGÚN JULIO],_xlfn.XLOOKUP(TJUL22[[#This Row],[cargo]],Tabla19[CARGO],Tabla19[CATEGORIA]))</f>
        <v>TRAMITE DE PENSION</v>
      </c>
      <c r="I1262" s="43">
        <v>10000</v>
      </c>
      <c r="J1262" s="46">
        <v>0</v>
      </c>
      <c r="K1262" s="45">
        <v>304</v>
      </c>
      <c r="L1262" s="45">
        <v>287</v>
      </c>
      <c r="M1262" s="43">
        <v>1425.12</v>
      </c>
      <c r="N1262" s="43">
        <v>7983.88</v>
      </c>
      <c r="O1262" s="65" t="str">
        <f>LEFT(_xlfn.XLOOKUP(TJUL22[[#This Row],[CODIGO]],Tabla5[codigo],Tabla5[Genero]),1)</f>
        <v>F</v>
      </c>
      <c r="P1262" s="15" t="str">
        <f>_xlfn.XLOOKUP(TJUL22[[#This Row],[nomdepto]],tdepto[DEPTO],tdepto[CODLUG])</f>
        <v>01.83.04.00.02</v>
      </c>
    </row>
    <row r="1263" spans="1:16">
      <c r="A1263" s="65" t="s">
        <v>3451</v>
      </c>
      <c r="B1263" s="65" t="str">
        <f t="shared" si="19"/>
        <v>2.1.1.2.0800117740894</v>
      </c>
      <c r="C1263" s="65" t="s">
        <v>3367</v>
      </c>
      <c r="D1263" s="65" t="s">
        <v>3105</v>
      </c>
      <c r="E1263" s="65" t="s">
        <v>1995</v>
      </c>
      <c r="F1263" s="65" t="s">
        <v>136</v>
      </c>
      <c r="G1263" s="65" t="str">
        <f>_xlfn.XLOOKUP(TJUL22[[#This Row],[CODIGO]],Tabla5[codigo],Tabla5[Lugar Funciones])</f>
        <v>DEPARTAMENTO DE CARNAVAL</v>
      </c>
      <c r="H1263" s="65" t="str">
        <f>_xlfn.XLOOKUP(TJUL22[[#This Row],[CODIGO]],Tabla5[codigo],Tabla5[SEGÚN JULIO],_xlfn.XLOOKUP(TJUL22[[#This Row],[cargo]],Tabla19[CARGO],Tabla19[CATEGORIA]))</f>
        <v>EMPLEADOS TEMPORALES</v>
      </c>
      <c r="I1263" s="43">
        <v>115000</v>
      </c>
      <c r="J1263" s="45">
        <v>15633.74</v>
      </c>
      <c r="K1263" s="45">
        <v>3496</v>
      </c>
      <c r="L1263" s="45">
        <v>3300.5</v>
      </c>
      <c r="M1263" s="43">
        <v>25.000000000001819</v>
      </c>
      <c r="N1263" s="43">
        <v>92544.76</v>
      </c>
      <c r="O1263" s="65" t="str">
        <f>LEFT(_xlfn.XLOOKUP(TJUL22[[#This Row],[CODIGO]],Tabla5[codigo],Tabla5[Genero]),1)</f>
        <v>F</v>
      </c>
      <c r="P1263" s="15" t="str">
        <f>_xlfn.XLOOKUP(TJUL22[[#This Row],[nomdepto]],tdepto[DEPTO],tdepto[CODLUG])</f>
        <v>01.83.04.00.02.01</v>
      </c>
    </row>
    <row r="1264" spans="1:16" hidden="1">
      <c r="A1264" s="65" t="s">
        <v>3417</v>
      </c>
      <c r="B1264" s="65" t="str">
        <f t="shared" si="19"/>
        <v>2.1.1.1.0100110660305</v>
      </c>
      <c r="C1264" s="65" t="s">
        <v>3368</v>
      </c>
      <c r="D1264" s="65" t="s">
        <v>2335</v>
      </c>
      <c r="E1264" s="65" t="s">
        <v>1182</v>
      </c>
      <c r="F1264" s="65" t="s">
        <v>808</v>
      </c>
      <c r="G1264" s="65" t="str">
        <f>_xlfn.XLOOKUP(TJUL22[[#This Row],[CODIGO]],Tabla5[codigo],Tabla5[Lugar Funciones])</f>
        <v>DEPARTAMENTO DE CARNAVAL</v>
      </c>
      <c r="H1264" s="65" t="str">
        <f>_xlfn.XLOOKUP(TJUL22[[#This Row],[CODIGO]],Tabla5[codigo],Tabla5[SEGÚN JULIO],_xlfn.XLOOKUP(TJUL22[[#This Row],[cargo]],Tabla19[CARGO],Tabla19[CATEGORIA]))</f>
        <v>EMPLEADO DE CONFIANZA</v>
      </c>
      <c r="I1264" s="43">
        <v>100000</v>
      </c>
      <c r="J1264" s="45">
        <v>12105.37</v>
      </c>
      <c r="K1264" s="45">
        <v>3040</v>
      </c>
      <c r="L1264" s="45">
        <v>2870</v>
      </c>
      <c r="M1264" s="43">
        <v>24.999999999998181</v>
      </c>
      <c r="N1264" s="43">
        <v>81959.63</v>
      </c>
      <c r="O1264" s="65" t="str">
        <f>LEFT(_xlfn.XLOOKUP(TJUL22[[#This Row],[CODIGO]],Tabla5[codigo],Tabla5[Genero]),1)</f>
        <v>M</v>
      </c>
      <c r="P1264" s="15" t="str">
        <f>_xlfn.XLOOKUP(TJUL22[[#This Row],[nomdepto]],tdepto[DEPTO],tdepto[CODLUG])</f>
        <v>01.83.04.00.02.01</v>
      </c>
    </row>
    <row r="1265" spans="1:16" hidden="1">
      <c r="A1265" s="65" t="s">
        <v>3417</v>
      </c>
      <c r="B1265" s="65" t="str">
        <f t="shared" si="19"/>
        <v>2.1.1.1.0100113533400</v>
      </c>
      <c r="C1265" s="65" t="s">
        <v>3368</v>
      </c>
      <c r="D1265" s="65" t="s">
        <v>2453</v>
      </c>
      <c r="E1265" s="65" t="s">
        <v>1196</v>
      </c>
      <c r="F1265" s="65" t="s">
        <v>10</v>
      </c>
      <c r="G1265" s="65" t="str">
        <f>_xlfn.XLOOKUP(TJUL22[[#This Row],[CODIGO]],Tabla5[codigo],Tabla5[Lugar Funciones])</f>
        <v>DEPARTAMENTO DE CARNAVAL</v>
      </c>
      <c r="H1265" s="65" t="str">
        <f>_xlfn.XLOOKUP(TJUL22[[#This Row],[CODIGO]],Tabla5[codigo],Tabla5[SEGÚN JULIO],_xlfn.XLOOKUP(TJUL22[[#This Row],[cargo]],Tabla19[CARGO],Tabla19[CATEGORIA]))</f>
        <v>ESTATUTO SIMPLIFICADO</v>
      </c>
      <c r="I1265" s="43">
        <v>26250</v>
      </c>
      <c r="J1265" s="46">
        <v>0</v>
      </c>
      <c r="K1265" s="45">
        <v>798</v>
      </c>
      <c r="L1265" s="45">
        <v>753.38</v>
      </c>
      <c r="M1265" s="43">
        <v>15459.49</v>
      </c>
      <c r="N1265" s="43">
        <v>9239.1299999999992</v>
      </c>
      <c r="O1265" s="65" t="str">
        <f>LEFT(_xlfn.XLOOKUP(TJUL22[[#This Row],[CODIGO]],Tabla5[codigo],Tabla5[Genero]),1)</f>
        <v>F</v>
      </c>
      <c r="P1265" s="15" t="str">
        <f>_xlfn.XLOOKUP(TJUL22[[#This Row],[nomdepto]],tdepto[DEPTO],tdepto[CODLUG])</f>
        <v>01.83.04.00.02.01</v>
      </c>
    </row>
    <row r="1266" spans="1:16" hidden="1">
      <c r="A1266" s="65" t="s">
        <v>3417</v>
      </c>
      <c r="B1266" s="65" t="str">
        <f t="shared" si="19"/>
        <v>2.1.1.1.0100104328547</v>
      </c>
      <c r="C1266" s="65" t="s">
        <v>3368</v>
      </c>
      <c r="D1266" s="65" t="s">
        <v>2393</v>
      </c>
      <c r="E1266" s="65" t="s">
        <v>216</v>
      </c>
      <c r="F1266" s="65" t="s">
        <v>27</v>
      </c>
      <c r="G1266" s="65" t="str">
        <f>_xlfn.XLOOKUP(TJUL22[[#This Row],[CODIGO]],Tabla5[codigo],Tabla5[Lugar Funciones])</f>
        <v>DEPARTAMENTO DE CARNAVAL</v>
      </c>
      <c r="H1266" s="65" t="str">
        <f>_xlfn.XLOOKUP(TJUL22[[#This Row],[CODIGO]],Tabla5[codigo],Tabla5[SEGÚN JULIO],_xlfn.XLOOKUP(TJUL22[[#This Row],[cargo]],Tabla19[CARGO],Tabla19[CATEGORIA]))</f>
        <v>ESTATUTO SIMPLIFICADO</v>
      </c>
      <c r="I1266" s="43">
        <v>22000</v>
      </c>
      <c r="J1266" s="46">
        <v>0</v>
      </c>
      <c r="K1266" s="45">
        <v>668.8</v>
      </c>
      <c r="L1266" s="45">
        <v>631.4</v>
      </c>
      <c r="M1266" s="43">
        <v>7484.5000000000009</v>
      </c>
      <c r="N1266" s="43">
        <v>13215.3</v>
      </c>
      <c r="O1266" s="65" t="str">
        <f>LEFT(_xlfn.XLOOKUP(TJUL22[[#This Row],[CODIGO]],Tabla5[codigo],Tabla5[Genero]),1)</f>
        <v>M</v>
      </c>
      <c r="P1266" s="15" t="str">
        <f>_xlfn.XLOOKUP(TJUL22[[#This Row],[nomdepto]],tdepto[DEPTO],tdepto[CODLUG])</f>
        <v>01.83.04.00.02.01</v>
      </c>
    </row>
    <row r="1267" spans="1:16" hidden="1">
      <c r="A1267" s="65" t="s">
        <v>3417</v>
      </c>
      <c r="B1267" s="65" t="str">
        <f t="shared" si="19"/>
        <v>2.1.1.1.0100109031377</v>
      </c>
      <c r="C1267" s="65" t="s">
        <v>3368</v>
      </c>
      <c r="D1267" s="65" t="s">
        <v>2378</v>
      </c>
      <c r="E1267" s="65" t="s">
        <v>214</v>
      </c>
      <c r="F1267" s="65" t="s">
        <v>8</v>
      </c>
      <c r="G1267" s="65" t="str">
        <f>_xlfn.XLOOKUP(TJUL22[[#This Row],[CODIGO]],Tabla5[codigo],Tabla5[Lugar Funciones])</f>
        <v>DEPARTAMENTO DE CARNAVAL</v>
      </c>
      <c r="H1267" s="65" t="str">
        <f>_xlfn.XLOOKUP(TJUL22[[#This Row],[CODIGO]],Tabla5[codigo],Tabla5[SEGÚN JULIO],_xlfn.XLOOKUP(TJUL22[[#This Row],[cargo]],Tabla19[CARGO],Tabla19[CATEGORIA]))</f>
        <v>ESTATUTO SIMPLIFICADO</v>
      </c>
      <c r="I1267" s="43">
        <v>20000</v>
      </c>
      <c r="J1267" s="46">
        <v>0</v>
      </c>
      <c r="K1267" s="45">
        <v>608</v>
      </c>
      <c r="L1267" s="45">
        <v>574</v>
      </c>
      <c r="M1267" s="43">
        <v>3300.13</v>
      </c>
      <c r="N1267" s="43">
        <v>15517.87</v>
      </c>
      <c r="O1267" s="65" t="str">
        <f>LEFT(_xlfn.XLOOKUP(TJUL22[[#This Row],[CODIGO]],Tabla5[codigo],Tabla5[Genero]),1)</f>
        <v>F</v>
      </c>
      <c r="P1267" s="15" t="str">
        <f>_xlfn.XLOOKUP(TJUL22[[#This Row],[nomdepto]],tdepto[DEPTO],tdepto[CODLUG])</f>
        <v>01.83.04.00.02.01</v>
      </c>
    </row>
    <row r="1268" spans="1:16" hidden="1">
      <c r="A1268" s="65" t="s">
        <v>3417</v>
      </c>
      <c r="B1268" s="65" t="str">
        <f t="shared" si="19"/>
        <v>2.1.1.1.0100100411925</v>
      </c>
      <c r="C1268" s="65" t="s">
        <v>3368</v>
      </c>
      <c r="D1268" s="65" t="s">
        <v>2201</v>
      </c>
      <c r="E1268" s="65" t="s">
        <v>201</v>
      </c>
      <c r="F1268" s="65" t="s">
        <v>203</v>
      </c>
      <c r="G1268" s="65" t="str">
        <f>_xlfn.XLOOKUP(TJUL22[[#This Row],[CODIGO]],Tabla5[codigo],Tabla5[Lugar Funciones])</f>
        <v>DEPARTAMENTO DE CARNAVAL</v>
      </c>
      <c r="H1268" s="65" t="str">
        <f>_xlfn.XLOOKUP(TJUL22[[#This Row],[CODIGO]],Tabla5[codigo],Tabla5[SEGÚN JULIO],_xlfn.XLOOKUP(TJUL22[[#This Row],[cargo]],Tabla19[CARGO],Tabla19[CATEGORIA]))</f>
        <v>FIJO</v>
      </c>
      <c r="I1268" s="43">
        <v>16500</v>
      </c>
      <c r="J1268" s="46">
        <v>0</v>
      </c>
      <c r="K1268" s="45">
        <v>501.6</v>
      </c>
      <c r="L1268" s="45">
        <v>473.55</v>
      </c>
      <c r="M1268" s="43">
        <v>3148.4</v>
      </c>
      <c r="N1268" s="43">
        <v>12376.45</v>
      </c>
      <c r="O1268" s="65" t="str">
        <f>LEFT(_xlfn.XLOOKUP(TJUL22[[#This Row],[CODIGO]],Tabla5[codigo],Tabla5[Genero]),1)</f>
        <v>M</v>
      </c>
      <c r="P1268" s="15" t="str">
        <f>_xlfn.XLOOKUP(TJUL22[[#This Row],[nomdepto]],tdepto[DEPTO],tdepto[CODLUG])</f>
        <v>01.83.04.00.02.01</v>
      </c>
    </row>
    <row r="1269" spans="1:16" hidden="1">
      <c r="A1269" s="65" t="s">
        <v>3417</v>
      </c>
      <c r="B1269" s="65" t="str">
        <f t="shared" si="19"/>
        <v>2.1.1.1.0100105684211</v>
      </c>
      <c r="C1269" s="65" t="s">
        <v>3368</v>
      </c>
      <c r="D1269" s="65" t="s">
        <v>2344</v>
      </c>
      <c r="E1269" s="65" t="s">
        <v>1122</v>
      </c>
      <c r="F1269" s="65" t="s">
        <v>136</v>
      </c>
      <c r="G1269" s="65" t="str">
        <f>_xlfn.XLOOKUP(TJUL22[[#This Row],[CODIGO]],Tabla5[codigo],Tabla5[Lugar Funciones])</f>
        <v>DEPARTAMENTO DE FOLKLORE</v>
      </c>
      <c r="H1269" s="65" t="str">
        <f>_xlfn.XLOOKUP(TJUL22[[#This Row],[CODIGO]],Tabla5[codigo],Tabla5[SEGÚN JULIO],_xlfn.XLOOKUP(TJUL22[[#This Row],[cargo]],Tabla19[CARGO],Tabla19[CATEGORIA]))</f>
        <v>FIJO</v>
      </c>
      <c r="I1269" s="43">
        <v>115000</v>
      </c>
      <c r="J1269" s="45">
        <v>15633.74</v>
      </c>
      <c r="K1269" s="45">
        <v>3496</v>
      </c>
      <c r="L1269" s="45">
        <v>3300.5</v>
      </c>
      <c r="M1269" s="43">
        <v>25.000000000001819</v>
      </c>
      <c r="N1269" s="43">
        <v>92544.76</v>
      </c>
      <c r="O1269" s="65" t="str">
        <f>LEFT(_xlfn.XLOOKUP(TJUL22[[#This Row],[CODIGO]],Tabla5[codigo],Tabla5[Genero]),1)</f>
        <v>F</v>
      </c>
      <c r="P1269" s="15" t="str">
        <f>_xlfn.XLOOKUP(TJUL22[[#This Row],[nomdepto]],tdepto[DEPTO],tdepto[CODLUG])</f>
        <v>01.83.04.00.02.02</v>
      </c>
    </row>
    <row r="1270" spans="1:16" hidden="1">
      <c r="A1270" s="65" t="s">
        <v>3417</v>
      </c>
      <c r="B1270" s="65" t="str">
        <f t="shared" si="19"/>
        <v>2.1.1.1.0109300316818</v>
      </c>
      <c r="C1270" s="65" t="s">
        <v>3368</v>
      </c>
      <c r="D1270" s="65" t="s">
        <v>2351</v>
      </c>
      <c r="E1270" s="65" t="s">
        <v>1124</v>
      </c>
      <c r="F1270" s="65" t="s">
        <v>1125</v>
      </c>
      <c r="G1270" s="65" t="str">
        <f>_xlfn.XLOOKUP(TJUL22[[#This Row],[CODIGO]],Tabla5[codigo],Tabla5[Lugar Funciones])</f>
        <v>DEPARTAMENTO DE FOLKLORE</v>
      </c>
      <c r="H1270" s="65" t="str">
        <f>_xlfn.XLOOKUP(TJUL22[[#This Row],[CODIGO]],Tabla5[codigo],Tabla5[SEGÚN JULIO],_xlfn.XLOOKUP(TJUL22[[#This Row],[cargo]],Tabla19[CARGO],Tabla19[CATEGORIA]))</f>
        <v>FIJO</v>
      </c>
      <c r="I1270" s="43">
        <v>90000</v>
      </c>
      <c r="J1270" s="45">
        <v>9753.1200000000008</v>
      </c>
      <c r="K1270" s="45">
        <v>2736</v>
      </c>
      <c r="L1270" s="45">
        <v>2583</v>
      </c>
      <c r="M1270" s="43">
        <v>25</v>
      </c>
      <c r="N1270" s="43">
        <v>74902.880000000005</v>
      </c>
      <c r="O1270" s="65" t="str">
        <f>LEFT(_xlfn.XLOOKUP(TJUL22[[#This Row],[CODIGO]],Tabla5[codigo],Tabla5[Genero]),1)</f>
        <v>M</v>
      </c>
      <c r="P1270" s="15" t="str">
        <f>_xlfn.XLOOKUP(TJUL22[[#This Row],[nomdepto]],tdepto[DEPTO],tdepto[CODLUG])</f>
        <v>01.83.04.00.02.02</v>
      </c>
    </row>
    <row r="1271" spans="1:16" hidden="1">
      <c r="A1271" s="65" t="s">
        <v>3417</v>
      </c>
      <c r="B1271" s="65" t="str">
        <f t="shared" si="19"/>
        <v>2.1.1.1.0100100675321</v>
      </c>
      <c r="C1271" s="65" t="s">
        <v>3368</v>
      </c>
      <c r="D1271" s="65" t="s">
        <v>2343</v>
      </c>
      <c r="E1271" s="65" t="s">
        <v>246</v>
      </c>
      <c r="F1271" s="65" t="s">
        <v>10</v>
      </c>
      <c r="G1271" s="65" t="str">
        <f>_xlfn.XLOOKUP(TJUL22[[#This Row],[CODIGO]],Tabla5[codigo],Tabla5[Lugar Funciones])</f>
        <v>DEPARTAMENTO DE FOLKLORE</v>
      </c>
      <c r="H1271" s="65" t="str">
        <f>_xlfn.XLOOKUP(TJUL22[[#This Row],[CODIGO]],Tabla5[codigo],Tabla5[SEGÚN JULIO],_xlfn.XLOOKUP(TJUL22[[#This Row],[cargo]],Tabla19[CARGO],Tabla19[CATEGORIA]))</f>
        <v>ESTATUTO SIMPLIFICADO</v>
      </c>
      <c r="I1271" s="43">
        <v>35000</v>
      </c>
      <c r="J1271" s="46">
        <v>0</v>
      </c>
      <c r="K1271" s="45">
        <v>1064</v>
      </c>
      <c r="L1271" s="45">
        <v>1004.5</v>
      </c>
      <c r="M1271" s="43">
        <v>25</v>
      </c>
      <c r="N1271" s="43">
        <v>32906.5</v>
      </c>
      <c r="O1271" s="65" t="str">
        <f>LEFT(_xlfn.XLOOKUP(TJUL22[[#This Row],[CODIGO]],Tabla5[codigo],Tabla5[Genero]),1)</f>
        <v>F</v>
      </c>
      <c r="P1271" s="15" t="str">
        <f>_xlfn.XLOOKUP(TJUL22[[#This Row],[nomdepto]],tdepto[DEPTO],tdepto[CODLUG])</f>
        <v>01.83.04.00.02.02</v>
      </c>
    </row>
    <row r="1272" spans="1:16" hidden="1">
      <c r="A1272" s="65" t="s">
        <v>3417</v>
      </c>
      <c r="B1272" s="65" t="str">
        <f t="shared" si="19"/>
        <v>2.1.1.1.0100107141814</v>
      </c>
      <c r="C1272" s="65" t="s">
        <v>3368</v>
      </c>
      <c r="D1272" s="65" t="s">
        <v>2356</v>
      </c>
      <c r="E1272" s="65" t="s">
        <v>247</v>
      </c>
      <c r="F1272" s="65" t="s">
        <v>248</v>
      </c>
      <c r="G1272" s="65" t="str">
        <f>_xlfn.XLOOKUP(TJUL22[[#This Row],[CODIGO]],Tabla5[codigo],Tabla5[Lugar Funciones])</f>
        <v>DEPARTAMENTO DE FOLKLORE</v>
      </c>
      <c r="H1272" s="65" t="str">
        <f>_xlfn.XLOOKUP(TJUL22[[#This Row],[CODIGO]],Tabla5[codigo],Tabla5[SEGÚN JULIO],_xlfn.XLOOKUP(TJUL22[[#This Row],[cargo]],Tabla19[CARGO],Tabla19[CATEGORIA]))</f>
        <v>FIJO</v>
      </c>
      <c r="I1272" s="43">
        <v>31500</v>
      </c>
      <c r="J1272" s="46">
        <v>0</v>
      </c>
      <c r="K1272" s="45">
        <v>957.6</v>
      </c>
      <c r="L1272" s="45">
        <v>904.05</v>
      </c>
      <c r="M1272" s="43">
        <v>75.000000000000114</v>
      </c>
      <c r="N1272" s="43">
        <v>29563.35</v>
      </c>
      <c r="O1272" s="65" t="str">
        <f>LEFT(_xlfn.XLOOKUP(TJUL22[[#This Row],[CODIGO]],Tabla5[codigo],Tabla5[Genero]),1)</f>
        <v>F</v>
      </c>
      <c r="P1272" s="15" t="str">
        <f>_xlfn.XLOOKUP(TJUL22[[#This Row],[nomdepto]],tdepto[DEPTO],tdepto[CODLUG])</f>
        <v>01.83.04.00.02.02</v>
      </c>
    </row>
    <row r="1273" spans="1:16" hidden="1">
      <c r="A1273" s="65" t="s">
        <v>3417</v>
      </c>
      <c r="B1273" s="65" t="str">
        <f t="shared" si="19"/>
        <v>2.1.1.1.0122400758128</v>
      </c>
      <c r="C1273" s="65" t="s">
        <v>3368</v>
      </c>
      <c r="D1273" s="65" t="s">
        <v>2469</v>
      </c>
      <c r="E1273" s="65" t="s">
        <v>1265</v>
      </c>
      <c r="F1273" s="65" t="s">
        <v>409</v>
      </c>
      <c r="G1273" s="65" t="str">
        <f>_xlfn.XLOOKUP(TJUL22[[#This Row],[CODIGO]],Tabla5[codigo],Tabla5[Lugar Funciones])</f>
        <v>DEPARTAMENTO DE FOLKLORE</v>
      </c>
      <c r="H1273" s="65" t="str">
        <f>_xlfn.XLOOKUP(TJUL22[[#This Row],[CODIGO]],Tabla5[codigo],Tabla5[SEGÚN JULIO],_xlfn.XLOOKUP(TJUL22[[#This Row],[cargo]],Tabla19[CARGO],Tabla19[CATEGORIA]))</f>
        <v>FIJO</v>
      </c>
      <c r="I1273" s="43">
        <v>25000</v>
      </c>
      <c r="J1273" s="46">
        <v>0</v>
      </c>
      <c r="K1273" s="45">
        <v>760</v>
      </c>
      <c r="L1273" s="45">
        <v>717.5</v>
      </c>
      <c r="M1273" s="43">
        <v>25</v>
      </c>
      <c r="N1273" s="43">
        <v>23497.5</v>
      </c>
      <c r="O1273" s="65" t="str">
        <f>LEFT(_xlfn.XLOOKUP(TJUL22[[#This Row],[CODIGO]],Tabla5[codigo],Tabla5[Genero]),1)</f>
        <v>M</v>
      </c>
      <c r="P1273" s="15" t="str">
        <f>_xlfn.XLOOKUP(TJUL22[[#This Row],[nomdepto]],tdepto[DEPTO],tdepto[CODLUG])</f>
        <v>01.83.04.00.02.02</v>
      </c>
    </row>
    <row r="1274" spans="1:16" hidden="1">
      <c r="A1274" s="65" t="s">
        <v>3417</v>
      </c>
      <c r="B1274" s="65" t="str">
        <f t="shared" si="19"/>
        <v>2.1.1.1.0100108964446</v>
      </c>
      <c r="C1274" s="65" t="s">
        <v>3368</v>
      </c>
      <c r="D1274" s="65" t="s">
        <v>2217</v>
      </c>
      <c r="E1274" s="65" t="s">
        <v>244</v>
      </c>
      <c r="F1274" s="65" t="s">
        <v>8</v>
      </c>
      <c r="G1274" s="65" t="str">
        <f>_xlfn.XLOOKUP(TJUL22[[#This Row],[CODIGO]],Tabla5[codigo],Tabla5[Lugar Funciones])</f>
        <v>DEPARTAMENTO DE FOLKLORE</v>
      </c>
      <c r="H1274" s="65" t="str">
        <f>_xlfn.XLOOKUP(TJUL22[[#This Row],[CODIGO]],Tabla5[codigo],Tabla5[SEGÚN JULIO],_xlfn.XLOOKUP(TJUL22[[#This Row],[cargo]],Tabla19[CARGO],Tabla19[CATEGORIA]))</f>
        <v>ESTATUTO SIMPLIFICADO</v>
      </c>
      <c r="I1274" s="43">
        <v>11000</v>
      </c>
      <c r="J1274" s="46">
        <v>0</v>
      </c>
      <c r="K1274" s="45">
        <v>334.4</v>
      </c>
      <c r="L1274" s="45">
        <v>315.7</v>
      </c>
      <c r="M1274" s="43">
        <v>8111.18</v>
      </c>
      <c r="N1274" s="43">
        <v>2238.7199999999998</v>
      </c>
      <c r="O1274" s="65" t="str">
        <f>LEFT(_xlfn.XLOOKUP(TJUL22[[#This Row],[CODIGO]],Tabla5[codigo],Tabla5[Genero]),1)</f>
        <v>F</v>
      </c>
      <c r="P1274" s="15" t="str">
        <f>_xlfn.XLOOKUP(TJUL22[[#This Row],[nomdepto]],tdepto[DEPTO],tdepto[CODLUG])</f>
        <v>01.83.04.00.02.02</v>
      </c>
    </row>
    <row r="1275" spans="1:16" hidden="1">
      <c r="A1275" s="65" t="s">
        <v>3417</v>
      </c>
      <c r="B1275" s="65" t="str">
        <f t="shared" si="19"/>
        <v>2.1.1.1.0100103062444</v>
      </c>
      <c r="C1275" s="65" t="s">
        <v>3368</v>
      </c>
      <c r="D1275" s="65" t="s">
        <v>1372</v>
      </c>
      <c r="E1275" s="65" t="s">
        <v>204</v>
      </c>
      <c r="F1275" s="65" t="s">
        <v>205</v>
      </c>
      <c r="G1275" s="65" t="str">
        <f>_xlfn.XLOOKUP(TJUL22[[#This Row],[CODIGO]],Tabla5[codigo],Tabla5[Lugar Funciones])</f>
        <v>DEPARTAMENTO DE ANIMACION SOCIOCULTURAL</v>
      </c>
      <c r="H1275" s="65" t="str">
        <f>_xlfn.XLOOKUP(TJUL22[[#This Row],[CODIGO]],Tabla5[codigo],Tabla5[SEGÚN JULIO],_xlfn.XLOOKUP(TJUL22[[#This Row],[cargo]],Tabla19[CARGO],Tabla19[CATEGORIA]))</f>
        <v>CARRERA ADMINISTRATIVA</v>
      </c>
      <c r="I1275" s="43">
        <v>35000</v>
      </c>
      <c r="J1275" s="46">
        <v>0</v>
      </c>
      <c r="K1275" s="45">
        <v>1064</v>
      </c>
      <c r="L1275" s="45">
        <v>1004.5</v>
      </c>
      <c r="M1275" s="43">
        <v>1171</v>
      </c>
      <c r="N1275" s="43">
        <v>31760.5</v>
      </c>
      <c r="O1275" s="65" t="str">
        <f>LEFT(_xlfn.XLOOKUP(TJUL22[[#This Row],[CODIGO]],Tabla5[codigo],Tabla5[Genero]),1)</f>
        <v>M</v>
      </c>
      <c r="P1275" s="15" t="str">
        <f>_xlfn.XLOOKUP(TJUL22[[#This Row],[nomdepto]],tdepto[DEPTO],tdepto[CODLUG])</f>
        <v>01.83.04.00.02.03</v>
      </c>
    </row>
    <row r="1276" spans="1:16" hidden="1">
      <c r="A1276" s="65" t="s">
        <v>3417</v>
      </c>
      <c r="B1276" s="65" t="str">
        <f t="shared" si="19"/>
        <v>2.1.1.1.0100118145101</v>
      </c>
      <c r="C1276" s="65" t="s">
        <v>3368</v>
      </c>
      <c r="D1276" s="65" t="s">
        <v>2473</v>
      </c>
      <c r="E1276" s="65" t="s">
        <v>1264</v>
      </c>
      <c r="F1276" s="65" t="s">
        <v>409</v>
      </c>
      <c r="G1276" s="65" t="str">
        <f>_xlfn.XLOOKUP(TJUL22[[#This Row],[CODIGO]],Tabla5[codigo],Tabla5[Lugar Funciones])</f>
        <v>DEPARTAMENTO DE ANIMACION SOCIOCULTURAL</v>
      </c>
      <c r="H1276" s="65" t="str">
        <f>_xlfn.XLOOKUP(TJUL22[[#This Row],[CODIGO]],Tabla5[codigo],Tabla5[SEGÚN JULIO],_xlfn.XLOOKUP(TJUL22[[#This Row],[cargo]],Tabla19[CARGO],Tabla19[CATEGORIA]))</f>
        <v>FIJO</v>
      </c>
      <c r="I1276" s="43">
        <v>35000</v>
      </c>
      <c r="J1276" s="46">
        <v>0</v>
      </c>
      <c r="K1276" s="45">
        <v>1064</v>
      </c>
      <c r="L1276" s="45">
        <v>1004.5</v>
      </c>
      <c r="M1276" s="43">
        <v>25</v>
      </c>
      <c r="N1276" s="43">
        <v>32906.5</v>
      </c>
      <c r="O1276" s="65" t="str">
        <f>LEFT(_xlfn.XLOOKUP(TJUL22[[#This Row],[CODIGO]],Tabla5[codigo],Tabla5[Genero]),1)</f>
        <v>M</v>
      </c>
      <c r="P1276" s="15" t="str">
        <f>_xlfn.XLOOKUP(TJUL22[[#This Row],[nomdepto]],tdepto[DEPTO],tdepto[CODLUG])</f>
        <v>01.83.04.00.02.03</v>
      </c>
    </row>
    <row r="1277" spans="1:16" hidden="1">
      <c r="A1277" s="65" t="s">
        <v>3417</v>
      </c>
      <c r="B1277" s="65" t="str">
        <f t="shared" si="19"/>
        <v>2.1.1.1.0100108559832</v>
      </c>
      <c r="C1277" s="65" t="s">
        <v>3368</v>
      </c>
      <c r="D1277" s="65" t="s">
        <v>2219</v>
      </c>
      <c r="E1277" s="65" t="s">
        <v>206</v>
      </c>
      <c r="F1277" s="65" t="s">
        <v>207</v>
      </c>
      <c r="G1277" s="65" t="str">
        <f>_xlfn.XLOOKUP(TJUL22[[#This Row],[CODIGO]],Tabla5[codigo],Tabla5[Lugar Funciones])</f>
        <v>DEPARTAMENTO DE ANIMACION SOCIOCULTURAL</v>
      </c>
      <c r="H1277" s="65" t="str">
        <f>_xlfn.XLOOKUP(TJUL22[[#This Row],[CODIGO]],Tabla5[codigo],Tabla5[SEGÚN JULIO],_xlfn.XLOOKUP(TJUL22[[#This Row],[cargo]],Tabla19[CARGO],Tabla19[CATEGORIA]))</f>
        <v>FIJO</v>
      </c>
      <c r="I1277" s="43">
        <v>31500</v>
      </c>
      <c r="J1277" s="46">
        <v>0</v>
      </c>
      <c r="K1277" s="45">
        <v>957.6</v>
      </c>
      <c r="L1277" s="45">
        <v>904.05</v>
      </c>
      <c r="M1277" s="43">
        <v>7913.35</v>
      </c>
      <c r="N1277" s="43">
        <v>21725</v>
      </c>
      <c r="O1277" s="65" t="str">
        <f>LEFT(_xlfn.XLOOKUP(TJUL22[[#This Row],[CODIGO]],Tabla5[codigo],Tabla5[Genero]),1)</f>
        <v>M</v>
      </c>
      <c r="P1277" s="15" t="str">
        <f>_xlfn.XLOOKUP(TJUL22[[#This Row],[nomdepto]],tdepto[DEPTO],tdepto[CODLUG])</f>
        <v>01.83.04.00.02.03</v>
      </c>
    </row>
    <row r="1278" spans="1:16" hidden="1">
      <c r="A1278" s="65" t="s">
        <v>3417</v>
      </c>
      <c r="B1278" s="65" t="str">
        <f t="shared" si="19"/>
        <v>2.1.1.1.0100104692629</v>
      </c>
      <c r="C1278" s="65" t="s">
        <v>3368</v>
      </c>
      <c r="D1278" s="65" t="s">
        <v>2253</v>
      </c>
      <c r="E1278" s="65" t="s">
        <v>708</v>
      </c>
      <c r="F1278" s="65" t="s">
        <v>709</v>
      </c>
      <c r="G1278" s="65" t="str">
        <f>_xlfn.XLOOKUP(TJUL22[[#This Row],[CODIGO]],Tabla5[codigo],Tabla5[Lugar Funciones])</f>
        <v>DEPARTAMENTO DE ANIMACION SOCIOCULTURAL</v>
      </c>
      <c r="H1278" s="65" t="str">
        <f>_xlfn.XLOOKUP(TJUL22[[#This Row],[CODIGO]],Tabla5[codigo],Tabla5[SEGÚN JULIO],_xlfn.XLOOKUP(TJUL22[[#This Row],[cargo]],Tabla19[CARGO],Tabla19[CATEGORIA]))</f>
        <v>FIJO</v>
      </c>
      <c r="I1278" s="43">
        <v>29337</v>
      </c>
      <c r="J1278" s="46">
        <v>0</v>
      </c>
      <c r="K1278" s="45">
        <v>891.84</v>
      </c>
      <c r="L1278" s="45">
        <v>841.97</v>
      </c>
      <c r="M1278" s="43">
        <v>21090.26</v>
      </c>
      <c r="N1278" s="43">
        <v>6512.93</v>
      </c>
      <c r="O1278" s="65" t="str">
        <f>LEFT(_xlfn.XLOOKUP(TJUL22[[#This Row],[CODIGO]],Tabla5[codigo],Tabla5[Genero]),1)</f>
        <v>M</v>
      </c>
      <c r="P1278" s="15" t="str">
        <f>_xlfn.XLOOKUP(TJUL22[[#This Row],[nomdepto]],tdepto[DEPTO],tdepto[CODLUG])</f>
        <v>01.83.04.00.02.03</v>
      </c>
    </row>
    <row r="1279" spans="1:16" hidden="1">
      <c r="A1279" s="65" t="s">
        <v>3417</v>
      </c>
      <c r="B1279" s="65" t="str">
        <f t="shared" si="19"/>
        <v>2.1.1.1.0100104268073</v>
      </c>
      <c r="C1279" s="65" t="s">
        <v>3368</v>
      </c>
      <c r="D1279" s="65" t="s">
        <v>2252</v>
      </c>
      <c r="E1279" s="65" t="s">
        <v>208</v>
      </c>
      <c r="F1279" s="65" t="s">
        <v>93</v>
      </c>
      <c r="G1279" s="65" t="str">
        <f>_xlfn.XLOOKUP(TJUL22[[#This Row],[CODIGO]],Tabla5[codigo],Tabla5[Lugar Funciones])</f>
        <v>DEPARTAMENTO DE ANIMACION SOCIOCULTURAL</v>
      </c>
      <c r="H1279" s="65" t="str">
        <f>_xlfn.XLOOKUP(TJUL22[[#This Row],[CODIGO]],Tabla5[codigo],Tabla5[SEGÚN JULIO],_xlfn.XLOOKUP(TJUL22[[#This Row],[cargo]],Tabla19[CARGO],Tabla19[CATEGORIA]))</f>
        <v>FIJO</v>
      </c>
      <c r="I1279" s="43">
        <v>16500</v>
      </c>
      <c r="J1279" s="46">
        <v>0</v>
      </c>
      <c r="K1279" s="45">
        <v>501.6</v>
      </c>
      <c r="L1279" s="45">
        <v>473.55</v>
      </c>
      <c r="M1279" s="43">
        <v>6197.5499999999993</v>
      </c>
      <c r="N1279" s="43">
        <v>9327.2999999999993</v>
      </c>
      <c r="O1279" s="65" t="str">
        <f>LEFT(_xlfn.XLOOKUP(TJUL22[[#This Row],[CODIGO]],Tabla5[codigo],Tabla5[Genero]),1)</f>
        <v>M</v>
      </c>
      <c r="P1279" s="15" t="str">
        <f>_xlfn.XLOOKUP(TJUL22[[#This Row],[nomdepto]],tdepto[DEPTO],tdepto[CODLUG])</f>
        <v>01.83.04.00.02.03</v>
      </c>
    </row>
    <row r="1280" spans="1:16" hidden="1">
      <c r="A1280" s="65" t="s">
        <v>3417</v>
      </c>
      <c r="B1280" s="65" t="str">
        <f t="shared" si="19"/>
        <v>2.1.1.1.0100119296101</v>
      </c>
      <c r="C1280" s="65" t="s">
        <v>3368</v>
      </c>
      <c r="D1280" s="65" t="s">
        <v>2260</v>
      </c>
      <c r="E1280" s="65" t="s">
        <v>1315</v>
      </c>
      <c r="F1280" s="65" t="s">
        <v>409</v>
      </c>
      <c r="G1280" s="65" t="str">
        <f>_xlfn.XLOOKUP(TJUL22[[#This Row],[CODIGO]],Tabla5[codigo],Tabla5[Lugar Funciones])</f>
        <v>DEPARTAMENTO DE ANIMACION SOCIOCULTURAL</v>
      </c>
      <c r="H1280" s="65" t="str">
        <f>_xlfn.XLOOKUP(TJUL22[[#This Row],[CODIGO]],Tabla5[codigo],Tabla5[SEGÚN JULIO],_xlfn.XLOOKUP(TJUL22[[#This Row],[cargo]],Tabla19[CARGO],Tabla19[CATEGORIA]))</f>
        <v>FIJO</v>
      </c>
      <c r="I1280" s="43">
        <v>16500</v>
      </c>
      <c r="J1280" s="44">
        <v>0</v>
      </c>
      <c r="K1280" s="45">
        <v>501.6</v>
      </c>
      <c r="L1280" s="45">
        <v>473.55</v>
      </c>
      <c r="M1280" s="43">
        <v>24.999999999999886</v>
      </c>
      <c r="N1280" s="43">
        <v>15499.85</v>
      </c>
      <c r="O1280" s="65" t="str">
        <f>LEFT(_xlfn.XLOOKUP(TJUL22[[#This Row],[CODIGO]],Tabla5[codigo],Tabla5[Genero]),1)</f>
        <v>M</v>
      </c>
      <c r="P1280" s="15" t="str">
        <f>_xlfn.XLOOKUP(TJUL22[[#This Row],[nomdepto]],tdepto[DEPTO],tdepto[CODLUG])</f>
        <v>01.83.04.00.02.03</v>
      </c>
    </row>
    <row r="1281" spans="1:16" hidden="1">
      <c r="A1281" s="65" t="s">
        <v>3417</v>
      </c>
      <c r="B1281" s="65" t="str">
        <f t="shared" si="19"/>
        <v>2.1.1.1.0100109045138</v>
      </c>
      <c r="C1281" s="65" t="s">
        <v>3368</v>
      </c>
      <c r="D1281" s="65" t="s">
        <v>2279</v>
      </c>
      <c r="E1281" s="65" t="s">
        <v>209</v>
      </c>
      <c r="F1281" s="65" t="s">
        <v>93</v>
      </c>
      <c r="G1281" s="65" t="str">
        <f>_xlfn.XLOOKUP(TJUL22[[#This Row],[CODIGO]],Tabla5[codigo],Tabla5[Lugar Funciones])</f>
        <v>DEPARTAMENTO DE ANIMACION SOCIOCULTURAL</v>
      </c>
      <c r="H1281" s="65" t="str">
        <f>_xlfn.XLOOKUP(TJUL22[[#This Row],[CODIGO]],Tabla5[codigo],Tabla5[SEGÚN JULIO],_xlfn.XLOOKUP(TJUL22[[#This Row],[cargo]],Tabla19[CARGO],Tabla19[CATEGORIA]))</f>
        <v>FIJO</v>
      </c>
      <c r="I1281" s="43">
        <v>16500</v>
      </c>
      <c r="J1281" s="46">
        <v>0</v>
      </c>
      <c r="K1281" s="45">
        <v>501.6</v>
      </c>
      <c r="L1281" s="45">
        <v>473.55</v>
      </c>
      <c r="M1281" s="43">
        <v>2107.25</v>
      </c>
      <c r="N1281" s="43">
        <v>13417.6</v>
      </c>
      <c r="O1281" s="65" t="str">
        <f>LEFT(_xlfn.XLOOKUP(TJUL22[[#This Row],[CODIGO]],Tabla5[codigo],Tabla5[Genero]),1)</f>
        <v>M</v>
      </c>
      <c r="P1281" s="15" t="str">
        <f>_xlfn.XLOOKUP(TJUL22[[#This Row],[nomdepto]],tdepto[DEPTO],tdepto[CODLUG])</f>
        <v>01.83.04.00.02.03</v>
      </c>
    </row>
    <row r="1282" spans="1:16" hidden="1">
      <c r="A1282" s="65" t="s">
        <v>3417</v>
      </c>
      <c r="B1282" s="65" t="str">
        <f t="shared" si="19"/>
        <v>2.1.1.1.0100118100270</v>
      </c>
      <c r="C1282" s="65" t="s">
        <v>3368</v>
      </c>
      <c r="D1282" s="65" t="s">
        <v>2324</v>
      </c>
      <c r="E1282" s="65" t="s">
        <v>1119</v>
      </c>
      <c r="F1282" s="65" t="s">
        <v>61</v>
      </c>
      <c r="G1282" s="65" t="str">
        <f>_xlfn.XLOOKUP(TJUL22[[#This Row],[CODIGO]],Tabla5[codigo],Tabla5[Lugar Funciones])</f>
        <v>DEPARTAMENTO DE CULTURA BARRIAL</v>
      </c>
      <c r="H1282" s="65" t="str">
        <f>_xlfn.XLOOKUP(TJUL22[[#This Row],[CODIGO]],Tabla5[codigo],Tabla5[SEGÚN JULIO],_xlfn.XLOOKUP(TJUL22[[#This Row],[cargo]],Tabla19[CARGO],Tabla19[CATEGORIA]))</f>
        <v>FIJO</v>
      </c>
      <c r="I1282" s="43">
        <v>115000</v>
      </c>
      <c r="J1282" s="45">
        <v>15633.74</v>
      </c>
      <c r="K1282" s="45">
        <v>3496</v>
      </c>
      <c r="L1282" s="45">
        <v>3300.5</v>
      </c>
      <c r="M1282" s="43">
        <v>25.000000000001819</v>
      </c>
      <c r="N1282" s="43">
        <v>92544.76</v>
      </c>
      <c r="O1282" s="65" t="str">
        <f>LEFT(_xlfn.XLOOKUP(TJUL22[[#This Row],[CODIGO]],Tabla5[codigo],Tabla5[Genero]),1)</f>
        <v>M</v>
      </c>
      <c r="P1282" s="15" t="str">
        <f>_xlfn.XLOOKUP(TJUL22[[#This Row],[nomdepto]],tdepto[DEPTO],tdepto[CODLUG])</f>
        <v>01.83.04.00.02.04</v>
      </c>
    </row>
    <row r="1283" spans="1:16">
      <c r="A1283" s="65" t="s">
        <v>3451</v>
      </c>
      <c r="B1283" s="65" t="str">
        <f t="shared" si="19"/>
        <v>2.1.1.2.0800101198794</v>
      </c>
      <c r="C1283" s="65" t="s">
        <v>3367</v>
      </c>
      <c r="D1283" s="65" t="s">
        <v>3053</v>
      </c>
      <c r="E1283" s="65" t="s">
        <v>3052</v>
      </c>
      <c r="F1283" s="65" t="s">
        <v>61</v>
      </c>
      <c r="G1283" s="65" t="str">
        <f>_xlfn.XLOOKUP(TJUL22[[#This Row],[CODIGO]],Tabla5[codigo],Tabla5[Lugar Funciones])</f>
        <v>DIRECCION GENERAL DEL LIBRO Y LA LECTURA</v>
      </c>
      <c r="H1283" s="65" t="str">
        <f>_xlfn.XLOOKUP(TJUL22[[#This Row],[CODIGO]],Tabla5[codigo],Tabla5[SEGÚN JULIO],_xlfn.XLOOKUP(TJUL22[[#This Row],[cargo]],Tabla19[CARGO],Tabla19[CATEGORIA]))</f>
        <v>EMPLEADOS TEMPORALES</v>
      </c>
      <c r="I1283" s="43">
        <v>160000</v>
      </c>
      <c r="J1283" s="45">
        <v>26218.87</v>
      </c>
      <c r="K1283" s="45">
        <v>4864</v>
      </c>
      <c r="L1283" s="45">
        <v>4592</v>
      </c>
      <c r="M1283" s="43">
        <v>25.000000000003638</v>
      </c>
      <c r="N1283" s="43">
        <v>124300.13</v>
      </c>
      <c r="O1283" s="65" t="str">
        <f>LEFT(_xlfn.XLOOKUP(TJUL22[[#This Row],[CODIGO]],Tabla5[codigo],Tabla5[Genero]),1)</f>
        <v>F</v>
      </c>
      <c r="P1283" s="15" t="str">
        <f>_xlfn.XLOOKUP(TJUL22[[#This Row],[nomdepto]],tdepto[DEPTO],tdepto[CODLUG])</f>
        <v>01.83.04.01</v>
      </c>
    </row>
    <row r="1284" spans="1:16" hidden="1">
      <c r="A1284" s="65" t="s">
        <v>3417</v>
      </c>
      <c r="B1284" s="65" t="str">
        <f t="shared" ref="B1284:B1347" si="20">C1284&amp;D1284</f>
        <v>2.1.1.1.0100101954717</v>
      </c>
      <c r="C1284" s="65" t="s">
        <v>3368</v>
      </c>
      <c r="D1284" s="65" t="s">
        <v>2887</v>
      </c>
      <c r="E1284" s="65" t="s">
        <v>620</v>
      </c>
      <c r="F1284" s="65" t="s">
        <v>61</v>
      </c>
      <c r="G1284" s="65" t="str">
        <f>_xlfn.XLOOKUP(TJUL22[[#This Row],[CODIGO]],Tabla5[codigo],Tabla5[Lugar Funciones])</f>
        <v>DIRECCION GENERAL DEL LIBRO Y LA LECTURA</v>
      </c>
      <c r="H1284" s="65" t="str">
        <f>_xlfn.XLOOKUP(TJUL22[[#This Row],[CODIGO]],Tabla5[codigo],Tabla5[SEGÚN JULIO],_xlfn.XLOOKUP(TJUL22[[#This Row],[cargo]],Tabla19[CARGO],Tabla19[CATEGORIA]))</f>
        <v>FIJO</v>
      </c>
      <c r="I1284" s="43">
        <v>140000</v>
      </c>
      <c r="J1284" s="45">
        <v>21514.37</v>
      </c>
      <c r="K1284" s="45">
        <v>4256</v>
      </c>
      <c r="L1284" s="45">
        <v>4018</v>
      </c>
      <c r="M1284" s="43">
        <v>75</v>
      </c>
      <c r="N1284" s="43">
        <v>110136.63</v>
      </c>
      <c r="O1284" s="65" t="str">
        <f>LEFT(_xlfn.XLOOKUP(TJUL22[[#This Row],[CODIGO]],Tabla5[codigo],Tabla5[Genero]),1)</f>
        <v>F</v>
      </c>
      <c r="P1284" s="15" t="str">
        <f>_xlfn.XLOOKUP(TJUL22[[#This Row],[nomdepto]],tdepto[DEPTO],tdepto[CODLUG])</f>
        <v>01.83.04.01</v>
      </c>
    </row>
    <row r="1285" spans="1:16" hidden="1">
      <c r="A1285" s="65" t="s">
        <v>3417</v>
      </c>
      <c r="B1285" s="65" t="str">
        <f t="shared" si="20"/>
        <v>2.1.1.1.0100100806652</v>
      </c>
      <c r="C1285" s="65" t="s">
        <v>3368</v>
      </c>
      <c r="D1285" s="65" t="s">
        <v>2828</v>
      </c>
      <c r="E1285" s="65" t="s">
        <v>1145</v>
      </c>
      <c r="F1285" s="65" t="s">
        <v>617</v>
      </c>
      <c r="G1285" s="65" t="str">
        <f>_xlfn.XLOOKUP(TJUL22[[#This Row],[CODIGO]],Tabla5[codigo],Tabla5[Lugar Funciones])</f>
        <v>DIRECCION GENERAL DEL LIBRO Y LA LECTURA</v>
      </c>
      <c r="H1285" s="65" t="str">
        <f>_xlfn.XLOOKUP(TJUL22[[#This Row],[CODIGO]],Tabla5[codigo],Tabla5[SEGÚN JULIO],_xlfn.XLOOKUP(TJUL22[[#This Row],[cargo]],Tabla19[CARGO],Tabla19[CATEGORIA]))</f>
        <v>FIJO</v>
      </c>
      <c r="I1285" s="43">
        <v>115000</v>
      </c>
      <c r="J1285" s="45">
        <v>15633.74</v>
      </c>
      <c r="K1285" s="45">
        <v>3496</v>
      </c>
      <c r="L1285" s="45">
        <v>3300.5</v>
      </c>
      <c r="M1285" s="43">
        <v>25.000000000001819</v>
      </c>
      <c r="N1285" s="43">
        <v>92544.76</v>
      </c>
      <c r="O1285" s="65" t="str">
        <f>LEFT(_xlfn.XLOOKUP(TJUL22[[#This Row],[CODIGO]],Tabla5[codigo],Tabla5[Genero]),1)</f>
        <v>M</v>
      </c>
      <c r="P1285" s="15" t="str">
        <f>_xlfn.XLOOKUP(TJUL22[[#This Row],[nomdepto]],tdepto[DEPTO],tdepto[CODLUG])</f>
        <v>01.83.04.01</v>
      </c>
    </row>
    <row r="1286" spans="1:16">
      <c r="A1286" s="65" t="s">
        <v>3451</v>
      </c>
      <c r="B1286" s="65" t="str">
        <f t="shared" si="20"/>
        <v>2.1.1.2.0840220314518</v>
      </c>
      <c r="C1286" s="65" t="s">
        <v>3367</v>
      </c>
      <c r="D1286" s="65" t="s">
        <v>3047</v>
      </c>
      <c r="E1286" s="65" t="s">
        <v>2011</v>
      </c>
      <c r="F1286" s="65" t="s">
        <v>205</v>
      </c>
      <c r="G1286" s="65" t="str">
        <f>_xlfn.XLOOKUP(TJUL22[[#This Row],[CODIGO]],Tabla5[codigo],Tabla5[Lugar Funciones])</f>
        <v>DIRECCION GENERAL DEL LIBRO Y LA LECTURA</v>
      </c>
      <c r="H1286" s="65" t="str">
        <f>_xlfn.XLOOKUP(TJUL22[[#This Row],[CODIGO]],Tabla5[codigo],Tabla5[SEGÚN JULIO],_xlfn.XLOOKUP(TJUL22[[#This Row],[cargo]],Tabla19[CARGO],Tabla19[CATEGORIA]))</f>
        <v>EMPLEADOS TEMPORALES</v>
      </c>
      <c r="I1286" s="43">
        <v>65000</v>
      </c>
      <c r="J1286" s="45">
        <v>4427.58</v>
      </c>
      <c r="K1286" s="45">
        <v>1976</v>
      </c>
      <c r="L1286" s="45">
        <v>1865.5</v>
      </c>
      <c r="M1286" s="43">
        <v>25</v>
      </c>
      <c r="N1286" s="43">
        <v>56705.919999999998</v>
      </c>
      <c r="O1286" s="65" t="str">
        <f>LEFT(_xlfn.XLOOKUP(TJUL22[[#This Row],[CODIGO]],Tabla5[codigo],Tabla5[Genero]),1)</f>
        <v>M</v>
      </c>
      <c r="P1286" s="15" t="str">
        <f>_xlfn.XLOOKUP(TJUL22[[#This Row],[nomdepto]],tdepto[DEPTO],tdepto[CODLUG])</f>
        <v>01.83.04.01</v>
      </c>
    </row>
    <row r="1287" spans="1:16" hidden="1">
      <c r="A1287" s="65" t="s">
        <v>3417</v>
      </c>
      <c r="B1287" s="65" t="str">
        <f t="shared" si="20"/>
        <v>2.1.1.1.0100105306864</v>
      </c>
      <c r="C1287" s="65" t="s">
        <v>3368</v>
      </c>
      <c r="D1287" s="65" t="s">
        <v>2831</v>
      </c>
      <c r="E1287" s="65" t="s">
        <v>315</v>
      </c>
      <c r="F1287" s="65" t="s">
        <v>10</v>
      </c>
      <c r="G1287" s="65" t="str">
        <f>_xlfn.XLOOKUP(TJUL22[[#This Row],[CODIGO]],Tabla5[codigo],Tabla5[Lugar Funciones])</f>
        <v>DIRECCION GENERAL DEL LIBRO Y LA LECTURA</v>
      </c>
      <c r="H1287" s="65" t="str">
        <f>_xlfn.XLOOKUP(TJUL22[[#This Row],[CODIGO]],Tabla5[codigo],Tabla5[SEGÚN JULIO],_xlfn.XLOOKUP(TJUL22[[#This Row],[cargo]],Tabla19[CARGO],Tabla19[CATEGORIA]))</f>
        <v>ESTATUTO SIMPLIFICADO</v>
      </c>
      <c r="I1287" s="43">
        <v>31500</v>
      </c>
      <c r="J1287" s="44">
        <v>0</v>
      </c>
      <c r="K1287" s="45">
        <v>957.6</v>
      </c>
      <c r="L1287" s="45">
        <v>904.05</v>
      </c>
      <c r="M1287" s="43">
        <v>23454.47</v>
      </c>
      <c r="N1287" s="43">
        <v>6183.88</v>
      </c>
      <c r="O1287" s="65" t="str">
        <f>LEFT(_xlfn.XLOOKUP(TJUL22[[#This Row],[CODIGO]],Tabla5[codigo],Tabla5[Genero]),1)</f>
        <v>F</v>
      </c>
      <c r="P1287" s="15" t="str">
        <f>_xlfn.XLOOKUP(TJUL22[[#This Row],[nomdepto]],tdepto[DEPTO],tdepto[CODLUG])</f>
        <v>01.83.04.01</v>
      </c>
    </row>
    <row r="1288" spans="1:16" hidden="1">
      <c r="A1288" s="65" t="s">
        <v>3417</v>
      </c>
      <c r="B1288" s="65" t="str">
        <f t="shared" si="20"/>
        <v>2.1.1.1.0100109163535</v>
      </c>
      <c r="C1288" s="65" t="s">
        <v>3368</v>
      </c>
      <c r="D1288" s="65" t="s">
        <v>2841</v>
      </c>
      <c r="E1288" s="65" t="s">
        <v>618</v>
      </c>
      <c r="F1288" s="65" t="s">
        <v>619</v>
      </c>
      <c r="G1288" s="65" t="str">
        <f>_xlfn.XLOOKUP(TJUL22[[#This Row],[CODIGO]],Tabla5[codigo],Tabla5[Lugar Funciones])</f>
        <v>DIRECCION GENERAL DEL LIBRO Y LA LECTURA</v>
      </c>
      <c r="H1288" s="65" t="str">
        <f>_xlfn.XLOOKUP(TJUL22[[#This Row],[CODIGO]],Tabla5[codigo],Tabla5[SEGÚN JULIO],_xlfn.XLOOKUP(TJUL22[[#This Row],[cargo]],Tabla19[CARGO],Tabla19[CATEGORIA]))</f>
        <v>FIJO</v>
      </c>
      <c r="I1288" s="43">
        <v>21764.27</v>
      </c>
      <c r="J1288" s="46">
        <v>0</v>
      </c>
      <c r="K1288" s="45">
        <v>661.63</v>
      </c>
      <c r="L1288" s="45">
        <v>624.63</v>
      </c>
      <c r="M1288" s="43">
        <v>75</v>
      </c>
      <c r="N1288" s="43">
        <v>20403.009999999998</v>
      </c>
      <c r="O1288" s="65" t="str">
        <f>LEFT(_xlfn.XLOOKUP(TJUL22[[#This Row],[CODIGO]],Tabla5[codigo],Tabla5[Genero]),1)</f>
        <v>F</v>
      </c>
      <c r="P1288" s="15" t="str">
        <f>_xlfn.XLOOKUP(TJUL22[[#This Row],[nomdepto]],tdepto[DEPTO],tdepto[CODLUG])</f>
        <v>01.83.04.01</v>
      </c>
    </row>
    <row r="1289" spans="1:16" hidden="1">
      <c r="A1289" s="65" t="s">
        <v>3417</v>
      </c>
      <c r="B1289" s="65" t="str">
        <f t="shared" si="20"/>
        <v>2.1.1.1.0100116981531</v>
      </c>
      <c r="C1289" s="65" t="s">
        <v>3368</v>
      </c>
      <c r="D1289" s="65" t="s">
        <v>2824</v>
      </c>
      <c r="E1289" s="65" t="s">
        <v>279</v>
      </c>
      <c r="F1289" s="65" t="s">
        <v>280</v>
      </c>
      <c r="G1289" s="65" t="str">
        <f>_xlfn.XLOOKUP(TJUL22[[#This Row],[CODIGO]],Tabla5[codigo],Tabla5[Lugar Funciones])</f>
        <v>DIRECCION GENERAL DEL LIBRO Y LA LECTURA</v>
      </c>
      <c r="H1289" s="65" t="str">
        <f>_xlfn.XLOOKUP(TJUL22[[#This Row],[CODIGO]],Tabla5[codigo],Tabla5[SEGÚN JULIO],_xlfn.XLOOKUP(TJUL22[[#This Row],[cargo]],Tabla19[CARGO],Tabla19[CATEGORIA]))</f>
        <v>FIJO</v>
      </c>
      <c r="I1289" s="43">
        <v>21378.5</v>
      </c>
      <c r="J1289" s="46">
        <v>0</v>
      </c>
      <c r="K1289" s="45">
        <v>649.91</v>
      </c>
      <c r="L1289" s="45">
        <v>613.55999999999995</v>
      </c>
      <c r="M1289" s="43">
        <v>11824.86</v>
      </c>
      <c r="N1289" s="43">
        <v>8290.17</v>
      </c>
      <c r="O1289" s="65" t="str">
        <f>LEFT(_xlfn.XLOOKUP(TJUL22[[#This Row],[CODIGO]],Tabla5[codigo],Tabla5[Genero]),1)</f>
        <v>M</v>
      </c>
      <c r="P1289" s="15" t="str">
        <f>_xlfn.XLOOKUP(TJUL22[[#This Row],[nomdepto]],tdepto[DEPTO],tdepto[CODLUG])</f>
        <v>01.83.04.01</v>
      </c>
    </row>
    <row r="1290" spans="1:16" hidden="1">
      <c r="A1290" s="65" t="s">
        <v>3417</v>
      </c>
      <c r="B1290" s="65" t="str">
        <f t="shared" si="20"/>
        <v>2.1.1.1.0100104231154</v>
      </c>
      <c r="C1290" s="65" t="s">
        <v>3368</v>
      </c>
      <c r="D1290" s="65" t="s">
        <v>2944</v>
      </c>
      <c r="E1290" s="65" t="s">
        <v>621</v>
      </c>
      <c r="F1290" s="65" t="s">
        <v>136</v>
      </c>
      <c r="G1290" s="65" t="str">
        <f>_xlfn.XLOOKUP(TJUL22[[#This Row],[CODIGO]],Tabla5[codigo],Tabla5[Lugar Funciones])</f>
        <v>DIRECCION GENERAL DEL LIBRO Y LA LECTURA</v>
      </c>
      <c r="H1290" s="65" t="str">
        <f>_xlfn.XLOOKUP(TJUL22[[#This Row],[CODIGO]],Tabla5[codigo],Tabla5[SEGÚN JULIO],_xlfn.XLOOKUP(TJUL22[[#This Row],[cargo]],Tabla19[CARGO],Tabla19[CATEGORIA]))</f>
        <v>FIJO</v>
      </c>
      <c r="I1290" s="43">
        <v>12650</v>
      </c>
      <c r="J1290" s="46">
        <v>0</v>
      </c>
      <c r="K1290" s="45">
        <v>384.56</v>
      </c>
      <c r="L1290" s="45">
        <v>363.06</v>
      </c>
      <c r="M1290" s="43">
        <v>75</v>
      </c>
      <c r="N1290" s="43">
        <v>11827.38</v>
      </c>
      <c r="O1290" s="65" t="str">
        <f>LEFT(_xlfn.XLOOKUP(TJUL22[[#This Row],[CODIGO]],Tabla5[codigo],Tabla5[Genero]),1)</f>
        <v>M</v>
      </c>
      <c r="P1290" s="15" t="str">
        <f>_xlfn.XLOOKUP(TJUL22[[#This Row],[nomdepto]],tdepto[DEPTO],tdepto[CODLUG])</f>
        <v>01.83.04.01</v>
      </c>
    </row>
    <row r="1291" spans="1:16" hidden="1">
      <c r="A1291" s="65" t="s">
        <v>3417</v>
      </c>
      <c r="B1291" s="65" t="str">
        <f t="shared" si="20"/>
        <v>2.1.1.1.0101100067154</v>
      </c>
      <c r="C1291" s="65" t="s">
        <v>3368</v>
      </c>
      <c r="D1291" s="65" t="s">
        <v>2765</v>
      </c>
      <c r="E1291" s="65" t="s">
        <v>615</v>
      </c>
      <c r="F1291" s="65" t="s">
        <v>413</v>
      </c>
      <c r="G1291" s="65" t="str">
        <f>_xlfn.XLOOKUP(TJUL22[[#This Row],[CODIGO]],Tabla5[codigo],Tabla5[Lugar Funciones])</f>
        <v>DIRECCION GENERAL DEL LIBRO Y LA LECTURA</v>
      </c>
      <c r="H1291" s="65" t="str">
        <f>_xlfn.XLOOKUP(TJUL22[[#This Row],[CODIGO]],Tabla5[codigo],Tabla5[SEGÚN JULIO],_xlfn.XLOOKUP(TJUL22[[#This Row],[cargo]],Tabla19[CARGO],Tabla19[CATEGORIA]))</f>
        <v>FIJO</v>
      </c>
      <c r="I1291" s="43">
        <v>10000</v>
      </c>
      <c r="J1291" s="46">
        <v>0</v>
      </c>
      <c r="K1291" s="45">
        <v>304</v>
      </c>
      <c r="L1291" s="45">
        <v>287</v>
      </c>
      <c r="M1291" s="43">
        <v>75</v>
      </c>
      <c r="N1291" s="43">
        <v>9334</v>
      </c>
      <c r="O1291" s="65" t="str">
        <f>LEFT(_xlfn.XLOOKUP(TJUL22[[#This Row],[CODIGO]],Tabla5[codigo],Tabla5[Genero]),1)</f>
        <v>F</v>
      </c>
      <c r="P1291" s="15" t="str">
        <f>_xlfn.XLOOKUP(TJUL22[[#This Row],[nomdepto]],tdepto[DEPTO],tdepto[CODLUG])</f>
        <v>01.83.04.01</v>
      </c>
    </row>
    <row r="1292" spans="1:16" hidden="1">
      <c r="A1292" s="65" t="s">
        <v>3417</v>
      </c>
      <c r="B1292" s="65" t="str">
        <f t="shared" si="20"/>
        <v>2.1.1.1.0100100896901</v>
      </c>
      <c r="C1292" s="65" t="s">
        <v>3368</v>
      </c>
      <c r="D1292" s="65" t="s">
        <v>2858</v>
      </c>
      <c r="E1292" s="65" t="s">
        <v>1348</v>
      </c>
      <c r="F1292" s="65" t="s">
        <v>61</v>
      </c>
      <c r="G1292" s="65" t="str">
        <f>_xlfn.XLOOKUP(TJUL22[[#This Row],[CODIGO]],Tabla5[codigo],Tabla5[Lugar Funciones])</f>
        <v>DIRECCION DE FERIA DEL LIBRO</v>
      </c>
      <c r="H1292" s="65" t="str">
        <f>_xlfn.XLOOKUP(TJUL22[[#This Row],[CODIGO]],Tabla5[codigo],Tabla5[SEGÚN JULIO],_xlfn.XLOOKUP(TJUL22[[#This Row],[cargo]],Tabla19[CARGO],Tabla19[CATEGORIA]))</f>
        <v>DE LIBRE NOMBRAMIENTO Y REMOCION</v>
      </c>
      <c r="I1292" s="43">
        <v>145000</v>
      </c>
      <c r="J1292" s="45">
        <v>22690.49</v>
      </c>
      <c r="K1292" s="45">
        <v>4408</v>
      </c>
      <c r="L1292" s="45">
        <v>4161.5</v>
      </c>
      <c r="M1292" s="43">
        <v>25</v>
      </c>
      <c r="N1292" s="43">
        <v>113715.01</v>
      </c>
      <c r="O1292" s="65" t="str">
        <f>LEFT(_xlfn.XLOOKUP(TJUL22[[#This Row],[CODIGO]],Tabla5[codigo],Tabla5[Genero]),1)</f>
        <v>M</v>
      </c>
      <c r="P1292" s="15" t="str">
        <f>_xlfn.XLOOKUP(TJUL22[[#This Row],[nomdepto]],tdepto[DEPTO],tdepto[CODLUG])</f>
        <v>01.83.04.01.01</v>
      </c>
    </row>
    <row r="1293" spans="1:16" hidden="1">
      <c r="A1293" s="65" t="s">
        <v>3417</v>
      </c>
      <c r="B1293" s="65" t="str">
        <f t="shared" si="20"/>
        <v>2.1.1.1.0100100756808</v>
      </c>
      <c r="C1293" s="65" t="s">
        <v>3368</v>
      </c>
      <c r="D1293" s="65" t="s">
        <v>2876</v>
      </c>
      <c r="E1293" s="65" t="s">
        <v>141</v>
      </c>
      <c r="F1293" s="65" t="s">
        <v>142</v>
      </c>
      <c r="G1293" s="65" t="str">
        <f>_xlfn.XLOOKUP(TJUL22[[#This Row],[CODIGO]],Tabla5[codigo],Tabla5[Lugar Funciones])</f>
        <v>DIRECCION DE FERIA DEL LIBRO</v>
      </c>
      <c r="H1293" s="65" t="str">
        <f>_xlfn.XLOOKUP(TJUL22[[#This Row],[CODIGO]],Tabla5[codigo],Tabla5[SEGÚN JULIO],_xlfn.XLOOKUP(TJUL22[[#This Row],[cargo]],Tabla19[CARGO],Tabla19[CATEGORIA]))</f>
        <v>FIJO</v>
      </c>
      <c r="I1293" s="43">
        <v>45000</v>
      </c>
      <c r="J1293" s="45">
        <v>1148.33</v>
      </c>
      <c r="K1293" s="45">
        <v>1368</v>
      </c>
      <c r="L1293" s="45">
        <v>1291.5</v>
      </c>
      <c r="M1293" s="43">
        <v>75</v>
      </c>
      <c r="N1293" s="43">
        <v>41117.17</v>
      </c>
      <c r="O1293" s="65" t="str">
        <f>LEFT(_xlfn.XLOOKUP(TJUL22[[#This Row],[CODIGO]],Tabla5[codigo],Tabla5[Genero]),1)</f>
        <v>M</v>
      </c>
      <c r="P1293" s="15" t="str">
        <f>_xlfn.XLOOKUP(TJUL22[[#This Row],[nomdepto]],tdepto[DEPTO],tdepto[CODLUG])</f>
        <v>01.83.04.01.01</v>
      </c>
    </row>
    <row r="1294" spans="1:16" hidden="1">
      <c r="A1294" s="65" t="s">
        <v>3417</v>
      </c>
      <c r="B1294" s="65" t="str">
        <f t="shared" si="20"/>
        <v>2.1.1.1.0122300082520</v>
      </c>
      <c r="C1294" s="65" t="s">
        <v>3368</v>
      </c>
      <c r="D1294" s="65" t="s">
        <v>2908</v>
      </c>
      <c r="E1294" s="65" t="s">
        <v>143</v>
      </c>
      <c r="F1294" s="65" t="s">
        <v>139</v>
      </c>
      <c r="G1294" s="65" t="str">
        <f>_xlfn.XLOOKUP(TJUL22[[#This Row],[CODIGO]],Tabla5[codigo],Tabla5[Lugar Funciones])</f>
        <v>DIRECCION DE FERIA DEL LIBRO</v>
      </c>
      <c r="H1294" s="65" t="str">
        <f>_xlfn.XLOOKUP(TJUL22[[#This Row],[CODIGO]],Tabla5[codigo],Tabla5[SEGÚN JULIO],_xlfn.XLOOKUP(TJUL22[[#This Row],[cargo]],Tabla19[CARGO],Tabla19[CATEGORIA]))</f>
        <v>ESTATUTO SIMPLIFICADO</v>
      </c>
      <c r="I1294" s="43">
        <v>26250</v>
      </c>
      <c r="J1294" s="46">
        <v>0</v>
      </c>
      <c r="K1294" s="45">
        <v>798</v>
      </c>
      <c r="L1294" s="45">
        <v>753.38</v>
      </c>
      <c r="M1294" s="43">
        <v>7929.4000000000015</v>
      </c>
      <c r="N1294" s="43">
        <v>16769.22</v>
      </c>
      <c r="O1294" s="65" t="str">
        <f>LEFT(_xlfn.XLOOKUP(TJUL22[[#This Row],[CODIGO]],Tabla5[codigo],Tabla5[Genero]),1)</f>
        <v>M</v>
      </c>
      <c r="P1294" s="15" t="str">
        <f>_xlfn.XLOOKUP(TJUL22[[#This Row],[nomdepto]],tdepto[DEPTO],tdepto[CODLUG])</f>
        <v>01.83.04.01.01</v>
      </c>
    </row>
    <row r="1295" spans="1:16" hidden="1">
      <c r="A1295" s="65" t="s">
        <v>3417</v>
      </c>
      <c r="B1295" s="65" t="str">
        <f t="shared" si="20"/>
        <v>2.1.1.1.0100116695446</v>
      </c>
      <c r="C1295" s="65" t="s">
        <v>3368</v>
      </c>
      <c r="D1295" s="65" t="s">
        <v>2798</v>
      </c>
      <c r="E1295" s="65" t="s">
        <v>3445</v>
      </c>
      <c r="F1295" s="65" t="s">
        <v>56</v>
      </c>
      <c r="G1295" s="65" t="str">
        <f>_xlfn.XLOOKUP(TJUL22[[#This Row],[CODIGO]],Tabla5[codigo],Tabla5[Lugar Funciones])</f>
        <v>DIRECCION DE FERIA DEL LIBRO</v>
      </c>
      <c r="H1295" s="65" t="str">
        <f>_xlfn.XLOOKUP(TJUL22[[#This Row],[CODIGO]],Tabla5[codigo],Tabla5[SEGÚN JULIO],_xlfn.XLOOKUP(TJUL22[[#This Row],[cargo]],Tabla19[CARGO],Tabla19[CATEGORIA]))</f>
        <v>FIJO</v>
      </c>
      <c r="I1295" s="43">
        <v>25000</v>
      </c>
      <c r="J1295" s="46">
        <v>0</v>
      </c>
      <c r="K1295" s="45">
        <v>760</v>
      </c>
      <c r="L1295" s="45">
        <v>717.5</v>
      </c>
      <c r="M1295" s="43">
        <v>10545.86</v>
      </c>
      <c r="N1295" s="43">
        <v>12976.64</v>
      </c>
      <c r="O1295" s="65" t="str">
        <f>LEFT(_xlfn.XLOOKUP(TJUL22[[#This Row],[CODIGO]],Tabla5[codigo],Tabla5[Genero]),1)</f>
        <v>F</v>
      </c>
      <c r="P1295" s="15" t="str">
        <f>_xlfn.XLOOKUP(TJUL22[[#This Row],[nomdepto]],tdepto[DEPTO],tdepto[CODLUG])</f>
        <v>01.83.04.01.01</v>
      </c>
    </row>
    <row r="1296" spans="1:16" hidden="1">
      <c r="A1296" s="65" t="s">
        <v>3417</v>
      </c>
      <c r="B1296" s="65" t="str">
        <f t="shared" si="20"/>
        <v>2.1.1.1.0122500010073</v>
      </c>
      <c r="C1296" s="65" t="s">
        <v>3368</v>
      </c>
      <c r="D1296" s="65" t="s">
        <v>2919</v>
      </c>
      <c r="E1296" s="65" t="s">
        <v>144</v>
      </c>
      <c r="F1296" s="65" t="s">
        <v>15</v>
      </c>
      <c r="G1296" s="65" t="str">
        <f>_xlfn.XLOOKUP(TJUL22[[#This Row],[CODIGO]],Tabla5[codigo],Tabla5[Lugar Funciones])</f>
        <v>DIRECCION DE FERIA DEL LIBRO</v>
      </c>
      <c r="H1296" s="65" t="str">
        <f>_xlfn.XLOOKUP(TJUL22[[#This Row],[CODIGO]],Tabla5[codigo],Tabla5[SEGÚN JULIO],_xlfn.XLOOKUP(TJUL22[[#This Row],[cargo]],Tabla19[CARGO],Tabla19[CATEGORIA]))</f>
        <v>FIJO</v>
      </c>
      <c r="I1296" s="43">
        <v>25000</v>
      </c>
      <c r="J1296" s="44">
        <v>0</v>
      </c>
      <c r="K1296" s="45">
        <v>760</v>
      </c>
      <c r="L1296" s="45">
        <v>717.5</v>
      </c>
      <c r="M1296" s="43">
        <v>505</v>
      </c>
      <c r="N1296" s="43">
        <v>23017.5</v>
      </c>
      <c r="O1296" s="65" t="str">
        <f>LEFT(_xlfn.XLOOKUP(TJUL22[[#This Row],[CODIGO]],Tabla5[codigo],Tabla5[Genero]),1)</f>
        <v>M</v>
      </c>
      <c r="P1296" s="15" t="str">
        <f>_xlfn.XLOOKUP(TJUL22[[#This Row],[nomdepto]],tdepto[DEPTO],tdepto[CODLUG])</f>
        <v>01.83.04.01.01</v>
      </c>
    </row>
    <row r="1297" spans="1:16" hidden="1">
      <c r="A1297" s="65" t="s">
        <v>3417</v>
      </c>
      <c r="B1297" s="65" t="str">
        <f t="shared" si="20"/>
        <v>2.1.1.1.0100101831683</v>
      </c>
      <c r="C1297" s="65" t="s">
        <v>3368</v>
      </c>
      <c r="D1297" s="65" t="s">
        <v>1580</v>
      </c>
      <c r="E1297" s="65" t="s">
        <v>140</v>
      </c>
      <c r="F1297" s="65" t="s">
        <v>8</v>
      </c>
      <c r="G1297" s="65" t="str">
        <f>_xlfn.XLOOKUP(TJUL22[[#This Row],[CODIGO]],Tabla5[codigo],Tabla5[Lugar Funciones])</f>
        <v>DIRECCION DE FERIA DEL LIBRO</v>
      </c>
      <c r="H1297" s="65" t="str">
        <f>_xlfn.XLOOKUP(TJUL22[[#This Row],[CODIGO]],Tabla5[codigo],Tabla5[SEGÚN JULIO],_xlfn.XLOOKUP(TJUL22[[#This Row],[cargo]],Tabla19[CARGO],Tabla19[CATEGORIA]))</f>
        <v>CARRERA ADMINISTRATIVA</v>
      </c>
      <c r="I1297" s="43">
        <v>20000</v>
      </c>
      <c r="J1297" s="46">
        <v>0</v>
      </c>
      <c r="K1297" s="45">
        <v>608</v>
      </c>
      <c r="L1297" s="45">
        <v>574</v>
      </c>
      <c r="M1297" s="43">
        <v>1021</v>
      </c>
      <c r="N1297" s="43">
        <v>17797</v>
      </c>
      <c r="O1297" s="65" t="str">
        <f>LEFT(_xlfn.XLOOKUP(TJUL22[[#This Row],[CODIGO]],Tabla5[codigo],Tabla5[Genero]),1)</f>
        <v>F</v>
      </c>
      <c r="P1297" s="15" t="str">
        <f>_xlfn.XLOOKUP(TJUL22[[#This Row],[nomdepto]],tdepto[DEPTO],tdepto[CODLUG])</f>
        <v>01.83.04.01.01</v>
      </c>
    </row>
    <row r="1298" spans="1:16" hidden="1">
      <c r="A1298" s="65" t="s">
        <v>3417</v>
      </c>
      <c r="B1298" s="65" t="str">
        <f t="shared" si="20"/>
        <v>2.1.1.1.0100107953929</v>
      </c>
      <c r="C1298" s="65" t="s">
        <v>3368</v>
      </c>
      <c r="D1298" s="65" t="s">
        <v>2918</v>
      </c>
      <c r="E1298" s="65" t="s">
        <v>1148</v>
      </c>
      <c r="F1298" s="65" t="s">
        <v>61</v>
      </c>
      <c r="G1298" s="65" t="str">
        <f>_xlfn.XLOOKUP(TJUL22[[#This Row],[CODIGO]],Tabla5[codigo],Tabla5[Lugar Funciones])</f>
        <v>DIRECCION EDITORA NACIONAL</v>
      </c>
      <c r="H1298" s="65" t="str">
        <f>_xlfn.XLOOKUP(TJUL22[[#This Row],[CODIGO]],Tabla5[codigo],Tabla5[SEGÚN JULIO],_xlfn.XLOOKUP(TJUL22[[#This Row],[cargo]],Tabla19[CARGO],Tabla19[CATEGORIA]))</f>
        <v>FIJO</v>
      </c>
      <c r="I1298" s="43">
        <v>145000</v>
      </c>
      <c r="J1298" s="45">
        <v>22690.49</v>
      </c>
      <c r="K1298" s="45">
        <v>4408</v>
      </c>
      <c r="L1298" s="45">
        <v>4161.5</v>
      </c>
      <c r="M1298" s="43">
        <v>25</v>
      </c>
      <c r="N1298" s="43">
        <v>113715.01</v>
      </c>
      <c r="O1298" s="65" t="str">
        <f>LEFT(_xlfn.XLOOKUP(TJUL22[[#This Row],[CODIGO]],Tabla5[codigo],Tabla5[Genero]),1)</f>
        <v>M</v>
      </c>
      <c r="P1298" s="15" t="str">
        <f>_xlfn.XLOOKUP(TJUL22[[#This Row],[nomdepto]],tdepto[DEPTO],tdepto[CODLUG])</f>
        <v>01.83.04.01.02</v>
      </c>
    </row>
    <row r="1299" spans="1:16" hidden="1">
      <c r="A1299" s="65" t="s">
        <v>3417</v>
      </c>
      <c r="B1299" s="65" t="str">
        <f t="shared" si="20"/>
        <v>2.1.1.1.0100105495485</v>
      </c>
      <c r="C1299" s="65" t="s">
        <v>3368</v>
      </c>
      <c r="D1299" s="65" t="s">
        <v>2780</v>
      </c>
      <c r="E1299" s="65" t="s">
        <v>349</v>
      </c>
      <c r="F1299" s="65" t="s">
        <v>350</v>
      </c>
      <c r="G1299" s="65" t="str">
        <f>_xlfn.XLOOKUP(TJUL22[[#This Row],[CODIGO]],Tabla5[codigo],Tabla5[Lugar Funciones])</f>
        <v>DIRECCION EDITORA NACIONAL</v>
      </c>
      <c r="H1299" s="65" t="str">
        <f>_xlfn.XLOOKUP(TJUL22[[#This Row],[CODIGO]],Tabla5[codigo],Tabla5[SEGÚN JULIO],_xlfn.XLOOKUP(TJUL22[[#This Row],[cargo]],Tabla19[CARGO],Tabla19[CATEGORIA]))</f>
        <v>FIJO</v>
      </c>
      <c r="I1299" s="43">
        <v>130000</v>
      </c>
      <c r="J1299" s="45">
        <v>19162.12</v>
      </c>
      <c r="K1299" s="45">
        <v>3952</v>
      </c>
      <c r="L1299" s="45">
        <v>3731</v>
      </c>
      <c r="M1299" s="43">
        <v>25</v>
      </c>
      <c r="N1299" s="43">
        <v>103129.88</v>
      </c>
      <c r="O1299" s="65" t="str">
        <f>LEFT(_xlfn.XLOOKUP(TJUL22[[#This Row],[CODIGO]],Tabla5[codigo],Tabla5[Genero]),1)</f>
        <v>M</v>
      </c>
      <c r="P1299" s="15" t="str">
        <f>_xlfn.XLOOKUP(TJUL22[[#This Row],[nomdepto]],tdepto[DEPTO],tdepto[CODLUG])</f>
        <v>01.83.04.01.02</v>
      </c>
    </row>
    <row r="1300" spans="1:16" hidden="1">
      <c r="A1300" s="65" t="s">
        <v>3417</v>
      </c>
      <c r="B1300" s="65" t="str">
        <f t="shared" si="20"/>
        <v>2.1.1.1.0100109307355</v>
      </c>
      <c r="C1300" s="65" t="s">
        <v>3368</v>
      </c>
      <c r="D1300" s="65" t="s">
        <v>2766</v>
      </c>
      <c r="E1300" s="65" t="s">
        <v>234</v>
      </c>
      <c r="F1300" s="65" t="s">
        <v>61</v>
      </c>
      <c r="G1300" s="65" t="str">
        <f>_xlfn.XLOOKUP(TJUL22[[#This Row],[CODIGO]],Tabla5[codigo],Tabla5[Lugar Funciones])</f>
        <v>DIRECCION EDITORA NACIONAL</v>
      </c>
      <c r="H1300" s="65" t="str">
        <f>_xlfn.XLOOKUP(TJUL22[[#This Row],[CODIGO]],Tabla5[codigo],Tabla5[SEGÚN JULIO],_xlfn.XLOOKUP(TJUL22[[#This Row],[cargo]],Tabla19[CARGO],Tabla19[CATEGORIA]))</f>
        <v>FIJO</v>
      </c>
      <c r="I1300" s="43">
        <v>115000</v>
      </c>
      <c r="J1300" s="45">
        <v>15633.74</v>
      </c>
      <c r="K1300" s="45">
        <v>3496</v>
      </c>
      <c r="L1300" s="45">
        <v>3300.5</v>
      </c>
      <c r="M1300" s="43">
        <v>19366.840000000004</v>
      </c>
      <c r="N1300" s="43">
        <v>73202.92</v>
      </c>
      <c r="O1300" s="65" t="str">
        <f>LEFT(_xlfn.XLOOKUP(TJUL22[[#This Row],[CODIGO]],Tabla5[codigo],Tabla5[Genero]),1)</f>
        <v>M</v>
      </c>
      <c r="P1300" s="15" t="str">
        <f>_xlfn.XLOOKUP(TJUL22[[#This Row],[nomdepto]],tdepto[DEPTO],tdepto[CODLUG])</f>
        <v>01.83.04.01.02</v>
      </c>
    </row>
    <row r="1301" spans="1:16" hidden="1">
      <c r="A1301" s="65" t="s">
        <v>3417</v>
      </c>
      <c r="B1301" s="65" t="str">
        <f t="shared" si="20"/>
        <v>2.1.1.1.0100114529589</v>
      </c>
      <c r="C1301" s="65" t="s">
        <v>3368</v>
      </c>
      <c r="D1301" s="65" t="s">
        <v>2797</v>
      </c>
      <c r="E1301" s="65" t="s">
        <v>351</v>
      </c>
      <c r="F1301" s="65" t="s">
        <v>310</v>
      </c>
      <c r="G1301" s="65" t="str">
        <f>_xlfn.XLOOKUP(TJUL22[[#This Row],[CODIGO]],Tabla5[codigo],Tabla5[Lugar Funciones])</f>
        <v>DIRECCION EDITORA NACIONAL</v>
      </c>
      <c r="H1301" s="65" t="str">
        <f>_xlfn.XLOOKUP(TJUL22[[#This Row],[CODIGO]],Tabla5[codigo],Tabla5[SEGÚN JULIO],_xlfn.XLOOKUP(TJUL22[[#This Row],[cargo]],Tabla19[CARGO],Tabla19[CATEGORIA]))</f>
        <v>FIJO</v>
      </c>
      <c r="I1301" s="43">
        <v>115000</v>
      </c>
      <c r="J1301" s="45">
        <v>15633.74</v>
      </c>
      <c r="K1301" s="45">
        <v>3496</v>
      </c>
      <c r="L1301" s="45">
        <v>3300.5</v>
      </c>
      <c r="M1301" s="43">
        <v>25.000000000001819</v>
      </c>
      <c r="N1301" s="43">
        <v>92544.76</v>
      </c>
      <c r="O1301" s="65" t="str">
        <f>LEFT(_xlfn.XLOOKUP(TJUL22[[#This Row],[CODIGO]],Tabla5[codigo],Tabla5[Genero]),1)</f>
        <v>F</v>
      </c>
      <c r="P1301" s="15" t="str">
        <f>_xlfn.XLOOKUP(TJUL22[[#This Row],[nomdepto]],tdepto[DEPTO],tdepto[CODLUG])</f>
        <v>01.83.04.01.02</v>
      </c>
    </row>
    <row r="1302" spans="1:16" hidden="1">
      <c r="A1302" s="65" t="s">
        <v>3417</v>
      </c>
      <c r="B1302" s="65" t="str">
        <f t="shared" si="20"/>
        <v>2.1.1.1.0100111140851</v>
      </c>
      <c r="C1302" s="65" t="s">
        <v>3368</v>
      </c>
      <c r="D1302" s="65" t="s">
        <v>2905</v>
      </c>
      <c r="E1302" s="65" t="s">
        <v>3449</v>
      </c>
      <c r="F1302" s="65" t="s">
        <v>310</v>
      </c>
      <c r="G1302" s="65" t="str">
        <f>_xlfn.XLOOKUP(TJUL22[[#This Row],[CODIGO]],Tabla5[codigo],Tabla5[Lugar Funciones])</f>
        <v>DIRECCION EDITORA NACIONAL</v>
      </c>
      <c r="H1302" s="65" t="str">
        <f>_xlfn.XLOOKUP(TJUL22[[#This Row],[CODIGO]],Tabla5[codigo],Tabla5[SEGÚN JULIO],_xlfn.XLOOKUP(TJUL22[[#This Row],[cargo]],Tabla19[CARGO],Tabla19[CATEGORIA]))</f>
        <v>FIJO</v>
      </c>
      <c r="I1302" s="43">
        <v>115000</v>
      </c>
      <c r="J1302" s="45">
        <v>14958.68</v>
      </c>
      <c r="K1302" s="45">
        <v>3496</v>
      </c>
      <c r="L1302" s="45">
        <v>3300.5</v>
      </c>
      <c r="M1302" s="43">
        <v>2725.239999999998</v>
      </c>
      <c r="N1302" s="43">
        <v>90519.58</v>
      </c>
      <c r="O1302" s="65" t="str">
        <f>LEFT(_xlfn.XLOOKUP(TJUL22[[#This Row],[CODIGO]],Tabla5[codigo],Tabla5[Genero]),1)</f>
        <v>F</v>
      </c>
      <c r="P1302" s="15" t="str">
        <f>_xlfn.XLOOKUP(TJUL22[[#This Row],[nomdepto]],tdepto[DEPTO],tdepto[CODLUG])</f>
        <v>01.83.04.01.02</v>
      </c>
    </row>
    <row r="1303" spans="1:16">
      <c r="A1303" s="65" t="s">
        <v>3451</v>
      </c>
      <c r="B1303" s="65" t="str">
        <f t="shared" si="20"/>
        <v>2.1.1.2.0800102103215</v>
      </c>
      <c r="C1303" s="65" t="s">
        <v>3367</v>
      </c>
      <c r="D1303" s="65" t="s">
        <v>2987</v>
      </c>
      <c r="E1303" s="65" t="s">
        <v>1958</v>
      </c>
      <c r="F1303" s="65" t="s">
        <v>310</v>
      </c>
      <c r="G1303" s="65" t="str">
        <f>_xlfn.XLOOKUP(TJUL22[[#This Row],[CODIGO]],Tabla5[codigo],Tabla5[Lugar Funciones])</f>
        <v>DIRECCION EDITORA NACIONAL</v>
      </c>
      <c r="H1303" s="65" t="str">
        <f>_xlfn.XLOOKUP(TJUL22[[#This Row],[CODIGO]],Tabla5[codigo],Tabla5[SEGÚN JULIO],_xlfn.XLOOKUP(TJUL22[[#This Row],[cargo]],Tabla19[CARGO],Tabla19[CATEGORIA]))</f>
        <v>EMPLEADOS TEMPORALES</v>
      </c>
      <c r="I1303" s="43">
        <v>70000</v>
      </c>
      <c r="J1303" s="45">
        <v>5368.48</v>
      </c>
      <c r="K1303" s="45">
        <v>2128</v>
      </c>
      <c r="L1303" s="45">
        <v>2009</v>
      </c>
      <c r="M1303" s="43">
        <v>25</v>
      </c>
      <c r="N1303" s="43">
        <v>60469.52</v>
      </c>
      <c r="O1303" s="65" t="str">
        <f>LEFT(_xlfn.XLOOKUP(TJUL22[[#This Row],[CODIGO]],Tabla5[codigo],Tabla5[Genero]),1)</f>
        <v>M</v>
      </c>
      <c r="P1303" s="15" t="str">
        <f>_xlfn.XLOOKUP(TJUL22[[#This Row],[nomdepto]],tdepto[DEPTO],tdepto[CODLUG])</f>
        <v>01.83.04.01.02</v>
      </c>
    </row>
    <row r="1304" spans="1:16" hidden="1">
      <c r="A1304" s="65" t="s">
        <v>3417</v>
      </c>
      <c r="B1304" s="65" t="str">
        <f t="shared" si="20"/>
        <v>2.1.1.1.0100118172816</v>
      </c>
      <c r="C1304" s="65" t="s">
        <v>3368</v>
      </c>
      <c r="D1304" s="65" t="s">
        <v>2850</v>
      </c>
      <c r="E1304" s="65" t="s">
        <v>1146</v>
      </c>
      <c r="F1304" s="65" t="s">
        <v>271</v>
      </c>
      <c r="G1304" s="65" t="str">
        <f>_xlfn.XLOOKUP(TJUL22[[#This Row],[CODIGO]],Tabla5[codigo],Tabla5[Lugar Funciones])</f>
        <v>DIRECCION EDITORA NACIONAL</v>
      </c>
      <c r="H1304" s="65" t="str">
        <f>_xlfn.XLOOKUP(TJUL22[[#This Row],[CODIGO]],Tabla5[codigo],Tabla5[SEGÚN JULIO],_xlfn.XLOOKUP(TJUL22[[#This Row],[cargo]],Tabla19[CARGO],Tabla19[CATEGORIA]))</f>
        <v>FIJO</v>
      </c>
      <c r="I1304" s="43">
        <v>65000</v>
      </c>
      <c r="J1304" s="45">
        <v>4427.58</v>
      </c>
      <c r="K1304" s="45">
        <v>1976</v>
      </c>
      <c r="L1304" s="45">
        <v>1865.5</v>
      </c>
      <c r="M1304" s="43">
        <v>25</v>
      </c>
      <c r="N1304" s="43">
        <v>56705.919999999998</v>
      </c>
      <c r="O1304" s="65" t="str">
        <f>LEFT(_xlfn.XLOOKUP(TJUL22[[#This Row],[CODIGO]],Tabla5[codigo],Tabla5[Genero]),1)</f>
        <v>M</v>
      </c>
      <c r="P1304" s="15" t="str">
        <f>_xlfn.XLOOKUP(TJUL22[[#This Row],[nomdepto]],tdepto[DEPTO],tdepto[CODLUG])</f>
        <v>01.83.04.01.02</v>
      </c>
    </row>
    <row r="1305" spans="1:16" hidden="1">
      <c r="A1305" s="65" t="s">
        <v>3417</v>
      </c>
      <c r="B1305" s="65" t="str">
        <f t="shared" si="20"/>
        <v>2.1.1.1.0105300354122</v>
      </c>
      <c r="C1305" s="65" t="s">
        <v>3368</v>
      </c>
      <c r="D1305" s="65" t="s">
        <v>2885</v>
      </c>
      <c r="E1305" s="65" t="s">
        <v>352</v>
      </c>
      <c r="F1305" s="65" t="s">
        <v>271</v>
      </c>
      <c r="G1305" s="65" t="str">
        <f>_xlfn.XLOOKUP(TJUL22[[#This Row],[CODIGO]],Tabla5[codigo],Tabla5[Lugar Funciones])</f>
        <v>DIRECCION EDITORA NACIONAL</v>
      </c>
      <c r="H1305" s="65" t="str">
        <f>_xlfn.XLOOKUP(TJUL22[[#This Row],[CODIGO]],Tabla5[codigo],Tabla5[SEGÚN JULIO],_xlfn.XLOOKUP(TJUL22[[#This Row],[cargo]],Tabla19[CARGO],Tabla19[CATEGORIA]))</f>
        <v>FIJO</v>
      </c>
      <c r="I1305" s="43">
        <v>65000</v>
      </c>
      <c r="J1305" s="45">
        <v>3887.53</v>
      </c>
      <c r="K1305" s="45">
        <v>1976</v>
      </c>
      <c r="L1305" s="45">
        <v>1865.5</v>
      </c>
      <c r="M1305" s="43">
        <v>26719.93</v>
      </c>
      <c r="N1305" s="43">
        <v>30551.040000000001</v>
      </c>
      <c r="O1305" s="65" t="str">
        <f>LEFT(_xlfn.XLOOKUP(TJUL22[[#This Row],[CODIGO]],Tabla5[codigo],Tabla5[Genero]),1)</f>
        <v>M</v>
      </c>
      <c r="P1305" s="15" t="str">
        <f>_xlfn.XLOOKUP(TJUL22[[#This Row],[nomdepto]],tdepto[DEPTO],tdepto[CODLUG])</f>
        <v>01.83.04.01.02</v>
      </c>
    </row>
    <row r="1306" spans="1:16" hidden="1">
      <c r="A1306" s="65" t="s">
        <v>3417</v>
      </c>
      <c r="B1306" s="65" t="str">
        <f t="shared" si="20"/>
        <v>2.1.1.1.0101300070438</v>
      </c>
      <c r="C1306" s="65" t="s">
        <v>3368</v>
      </c>
      <c r="D1306" s="65" t="s">
        <v>2775</v>
      </c>
      <c r="E1306" s="65" t="s">
        <v>346</v>
      </c>
      <c r="F1306" s="65" t="s">
        <v>348</v>
      </c>
      <c r="G1306" s="65" t="str">
        <f>_xlfn.XLOOKUP(TJUL22[[#This Row],[CODIGO]],Tabla5[codigo],Tabla5[Lugar Funciones])</f>
        <v>DIRECCION EDITORA NACIONAL</v>
      </c>
      <c r="H1306" s="65" t="str">
        <f>_xlfn.XLOOKUP(TJUL22[[#This Row],[CODIGO]],Tabla5[codigo],Tabla5[SEGÚN JULIO],_xlfn.XLOOKUP(TJUL22[[#This Row],[cargo]],Tabla19[CARGO],Tabla19[CATEGORIA]))</f>
        <v>FIJO</v>
      </c>
      <c r="I1306" s="43">
        <v>50000</v>
      </c>
      <c r="J1306" s="45">
        <v>1854</v>
      </c>
      <c r="K1306" s="45">
        <v>1520</v>
      </c>
      <c r="L1306" s="45">
        <v>1435</v>
      </c>
      <c r="M1306" s="43">
        <v>12908.29</v>
      </c>
      <c r="N1306" s="43">
        <v>32282.71</v>
      </c>
      <c r="O1306" s="65" t="str">
        <f>LEFT(_xlfn.XLOOKUP(TJUL22[[#This Row],[CODIGO]],Tabla5[codigo],Tabla5[Genero]),1)</f>
        <v>F</v>
      </c>
      <c r="P1306" s="15" t="str">
        <f>_xlfn.XLOOKUP(TJUL22[[#This Row],[nomdepto]],tdepto[DEPTO],tdepto[CODLUG])</f>
        <v>01.83.04.01.02</v>
      </c>
    </row>
    <row r="1307" spans="1:16" hidden="1">
      <c r="A1307" s="65" t="s">
        <v>3417</v>
      </c>
      <c r="B1307" s="65" t="str">
        <f t="shared" si="20"/>
        <v>2.1.1.1.0100119317527</v>
      </c>
      <c r="C1307" s="65" t="s">
        <v>3368</v>
      </c>
      <c r="D1307" s="65" t="s">
        <v>2813</v>
      </c>
      <c r="E1307" s="65" t="s">
        <v>1838</v>
      </c>
      <c r="F1307" s="65" t="s">
        <v>305</v>
      </c>
      <c r="G1307" s="65" t="str">
        <f>_xlfn.XLOOKUP(TJUL22[[#This Row],[CODIGO]],Tabla5[codigo],Tabla5[Lugar Funciones])</f>
        <v>DIRECCION EDITORA NACIONAL</v>
      </c>
      <c r="H1307" s="65" t="str">
        <f>_xlfn.XLOOKUP(TJUL22[[#This Row],[CODIGO]],Tabla5[codigo],Tabla5[SEGÚN JULIO],_xlfn.XLOOKUP(TJUL22[[#This Row],[cargo]],Tabla19[CARGO],Tabla19[CATEGORIA]))</f>
        <v>ESTATUTO SIMPLIFICADO</v>
      </c>
      <c r="I1307" s="43">
        <v>36000</v>
      </c>
      <c r="J1307" s="46">
        <v>0</v>
      </c>
      <c r="K1307" s="45">
        <v>1094.4000000000001</v>
      </c>
      <c r="L1307" s="45">
        <v>1033.2</v>
      </c>
      <c r="M1307" s="43">
        <v>24.999999999999773</v>
      </c>
      <c r="N1307" s="43">
        <v>33847.4</v>
      </c>
      <c r="O1307" s="65" t="str">
        <f>LEFT(_xlfn.XLOOKUP(TJUL22[[#This Row],[CODIGO]],Tabla5[codigo],Tabla5[Genero]),1)</f>
        <v>F</v>
      </c>
      <c r="P1307" s="15" t="str">
        <f>_xlfn.XLOOKUP(TJUL22[[#This Row],[nomdepto]],tdepto[DEPTO],tdepto[CODLUG])</f>
        <v>01.83.04.01.02</v>
      </c>
    </row>
    <row r="1308" spans="1:16" hidden="1">
      <c r="A1308" s="65" t="s">
        <v>3417</v>
      </c>
      <c r="B1308" s="65" t="str">
        <f t="shared" si="20"/>
        <v>2.1.1.1.0100102130226</v>
      </c>
      <c r="C1308" s="65" t="s">
        <v>3368</v>
      </c>
      <c r="D1308" s="65" t="s">
        <v>2794</v>
      </c>
      <c r="E1308" s="65" t="s">
        <v>320</v>
      </c>
      <c r="F1308" s="65" t="s">
        <v>61</v>
      </c>
      <c r="G1308" s="65" t="str">
        <f>_xlfn.XLOOKUP(TJUL22[[#This Row],[CODIGO]],Tabla5[codigo],Tabla5[Lugar Funciones])</f>
        <v>DIRECCION DE GESTION LITERARIA</v>
      </c>
      <c r="H1308" s="65" t="str">
        <f>_xlfn.XLOOKUP(TJUL22[[#This Row],[CODIGO]],Tabla5[codigo],Tabla5[SEGÚN JULIO],_xlfn.XLOOKUP(TJUL22[[#This Row],[cargo]],Tabla19[CARGO],Tabla19[CATEGORIA]))</f>
        <v>FIJO</v>
      </c>
      <c r="I1308" s="43">
        <v>115000</v>
      </c>
      <c r="J1308" s="45">
        <v>15633.74</v>
      </c>
      <c r="K1308" s="45">
        <v>3496</v>
      </c>
      <c r="L1308" s="45">
        <v>3300.5</v>
      </c>
      <c r="M1308" s="43">
        <v>25.000000000001819</v>
      </c>
      <c r="N1308" s="43">
        <v>92544.76</v>
      </c>
      <c r="O1308" s="65" t="str">
        <f>LEFT(_xlfn.XLOOKUP(TJUL22[[#This Row],[CODIGO]],Tabla5[codigo],Tabla5[Genero]),1)</f>
        <v>M</v>
      </c>
      <c r="P1308" s="15" t="str">
        <f>_xlfn.XLOOKUP(TJUL22[[#This Row],[nomdepto]],tdepto[DEPTO],tdepto[CODLUG])</f>
        <v>01.83.04.01.03</v>
      </c>
    </row>
    <row r="1309" spans="1:16" hidden="1">
      <c r="A1309" s="65" t="s">
        <v>3417</v>
      </c>
      <c r="B1309" s="65" t="str">
        <f t="shared" si="20"/>
        <v>2.1.1.1.0100100092360</v>
      </c>
      <c r="C1309" s="65" t="s">
        <v>3368</v>
      </c>
      <c r="D1309" s="65" t="s">
        <v>1620</v>
      </c>
      <c r="E1309" s="65" t="s">
        <v>322</v>
      </c>
      <c r="F1309" s="65" t="s">
        <v>10</v>
      </c>
      <c r="G1309" s="65" t="str">
        <f>_xlfn.XLOOKUP(TJUL22[[#This Row],[CODIGO]],Tabla5[codigo],Tabla5[Lugar Funciones])</f>
        <v>DIRECCION DE GESTION LITERARIA</v>
      </c>
      <c r="H1309" s="65" t="str">
        <f>_xlfn.XLOOKUP(TJUL22[[#This Row],[CODIGO]],Tabla5[codigo],Tabla5[SEGÚN JULIO],_xlfn.XLOOKUP(TJUL22[[#This Row],[cargo]],Tabla19[CARGO],Tabla19[CATEGORIA]))</f>
        <v>CARRERA ADMINISTRATIVA</v>
      </c>
      <c r="I1309" s="43">
        <v>26250</v>
      </c>
      <c r="J1309" s="46">
        <v>0</v>
      </c>
      <c r="K1309" s="45">
        <v>798</v>
      </c>
      <c r="L1309" s="45">
        <v>753.38</v>
      </c>
      <c r="M1309" s="43">
        <v>125.00000000000011</v>
      </c>
      <c r="N1309" s="43">
        <v>24573.62</v>
      </c>
      <c r="O1309" s="65" t="str">
        <f>LEFT(_xlfn.XLOOKUP(TJUL22[[#This Row],[CODIGO]],Tabla5[codigo],Tabla5[Genero]),1)</f>
        <v>F</v>
      </c>
      <c r="P1309" s="15" t="str">
        <f>_xlfn.XLOOKUP(TJUL22[[#This Row],[nomdepto]],tdepto[DEPTO],tdepto[CODLUG])</f>
        <v>01.83.04.01.03</v>
      </c>
    </row>
    <row r="1310" spans="1:16" hidden="1">
      <c r="A1310" s="65" t="s">
        <v>3417</v>
      </c>
      <c r="B1310" s="65" t="str">
        <f t="shared" si="20"/>
        <v>2.1.1.1.0100102760501</v>
      </c>
      <c r="C1310" s="65" t="s">
        <v>3368</v>
      </c>
      <c r="D1310" s="65" t="s">
        <v>1447</v>
      </c>
      <c r="E1310" s="65" t="s">
        <v>995</v>
      </c>
      <c r="F1310" s="65" t="s">
        <v>931</v>
      </c>
      <c r="G1310" s="65" t="str">
        <f>_xlfn.XLOOKUP(TJUL22[[#This Row],[CODIGO]],Tabla5[codigo],Tabla5[Lugar Funciones])</f>
        <v>VICEMINISTERIO DE INDUSTRIAS CULTURALES</v>
      </c>
      <c r="H1310" s="65" t="str">
        <f>_xlfn.XLOOKUP(TJUL22[[#This Row],[CODIGO]],Tabla5[codigo],Tabla5[SEGÚN JULIO],_xlfn.XLOOKUP(TJUL22[[#This Row],[cargo]],Tabla19[CARGO],Tabla19[CATEGORIA]))</f>
        <v>CARRERA ADMINISTRATIVA</v>
      </c>
      <c r="I1310" s="43">
        <v>70000</v>
      </c>
      <c r="J1310" s="45">
        <v>4828.43</v>
      </c>
      <c r="K1310" s="45">
        <v>2128</v>
      </c>
      <c r="L1310" s="45">
        <v>2009</v>
      </c>
      <c r="M1310" s="43">
        <v>3575.24</v>
      </c>
      <c r="N1310" s="43">
        <v>57459.33</v>
      </c>
      <c r="O1310" s="65" t="str">
        <f>LEFT(_xlfn.XLOOKUP(TJUL22[[#This Row],[CODIGO]],Tabla5[codigo],Tabla5[Genero]),1)</f>
        <v>F</v>
      </c>
      <c r="P1310" s="15" t="str">
        <f>_xlfn.XLOOKUP(TJUL22[[#This Row],[nomdepto]],tdepto[DEPTO],tdepto[CODLUG])</f>
        <v>01.83.05</v>
      </c>
    </row>
    <row r="1311" spans="1:16" hidden="1">
      <c r="A1311" s="65" t="s">
        <v>3417</v>
      </c>
      <c r="B1311" s="65" t="str">
        <f t="shared" si="20"/>
        <v>2.1.1.1.0104900563588</v>
      </c>
      <c r="C1311" s="65" t="s">
        <v>3368</v>
      </c>
      <c r="D1311" s="65" t="s">
        <v>1403</v>
      </c>
      <c r="E1311" s="65" t="s">
        <v>993</v>
      </c>
      <c r="F1311" s="65" t="s">
        <v>10</v>
      </c>
      <c r="G1311" s="65" t="str">
        <f>_xlfn.XLOOKUP(TJUL22[[#This Row],[CODIGO]],Tabla5[codigo],Tabla5[Lugar Funciones])</f>
        <v>VICEMINISTERIO DE INDUSTRIAS CULTURALES</v>
      </c>
      <c r="H1311" s="65" t="str">
        <f>_xlfn.XLOOKUP(TJUL22[[#This Row],[CODIGO]],Tabla5[codigo],Tabla5[SEGÚN JULIO],_xlfn.XLOOKUP(TJUL22[[#This Row],[cargo]],Tabla19[CARGO],Tabla19[CATEGORIA]))</f>
        <v>CARRERA ADMINISTRATIVA</v>
      </c>
      <c r="I1311" s="43">
        <v>45000</v>
      </c>
      <c r="J1311" s="45">
        <v>1148.33</v>
      </c>
      <c r="K1311" s="45">
        <v>1368</v>
      </c>
      <c r="L1311" s="45">
        <v>1291.5</v>
      </c>
      <c r="M1311" s="43">
        <v>75</v>
      </c>
      <c r="N1311" s="43">
        <v>41117.17</v>
      </c>
      <c r="O1311" s="65" t="str">
        <f>LEFT(_xlfn.XLOOKUP(TJUL22[[#This Row],[CODIGO]],Tabla5[codigo],Tabla5[Genero]),1)</f>
        <v>F</v>
      </c>
      <c r="P1311" s="15" t="str">
        <f>_xlfn.XLOOKUP(TJUL22[[#This Row],[nomdepto]],tdepto[DEPTO],tdepto[CODLUG])</f>
        <v>01.83.05</v>
      </c>
    </row>
    <row r="1312" spans="1:16" hidden="1">
      <c r="A1312" s="65" t="s">
        <v>3417</v>
      </c>
      <c r="B1312" s="65" t="str">
        <f t="shared" si="20"/>
        <v>2.1.1.1.0140237450529</v>
      </c>
      <c r="C1312" s="65" t="s">
        <v>3368</v>
      </c>
      <c r="D1312" s="65" t="s">
        <v>2452</v>
      </c>
      <c r="E1312" s="65" t="s">
        <v>1938</v>
      </c>
      <c r="F1312" s="65" t="s">
        <v>32</v>
      </c>
      <c r="G1312" s="65" t="str">
        <f>_xlfn.XLOOKUP(TJUL22[[#This Row],[CODIGO]],Tabla5[codigo],Tabla5[Lugar Funciones])</f>
        <v>VICEMINISTERIO DE INDUSTRIAS CULTURALES</v>
      </c>
      <c r="H1312" s="65" t="str">
        <f>_xlfn.XLOOKUP(TJUL22[[#This Row],[CODIGO]],Tabla5[codigo],Tabla5[SEGÚN JULIO],_xlfn.XLOOKUP(TJUL22[[#This Row],[cargo]],Tabla19[CARGO],Tabla19[CATEGORIA]))</f>
        <v>FIJO</v>
      </c>
      <c r="I1312" s="43">
        <v>45000</v>
      </c>
      <c r="J1312" s="45">
        <v>1148.33</v>
      </c>
      <c r="K1312" s="45">
        <v>1368</v>
      </c>
      <c r="L1312" s="45">
        <v>1291.5</v>
      </c>
      <c r="M1312" s="43">
        <v>25</v>
      </c>
      <c r="N1312" s="43">
        <v>41167.17</v>
      </c>
      <c r="O1312" s="65" t="str">
        <f>LEFT(_xlfn.XLOOKUP(TJUL22[[#This Row],[CODIGO]],Tabla5[codigo],Tabla5[Genero]),1)</f>
        <v>F</v>
      </c>
      <c r="P1312" s="15" t="str">
        <f>_xlfn.XLOOKUP(TJUL22[[#This Row],[nomdepto]],tdepto[DEPTO],tdepto[CODLUG])</f>
        <v>01.83.05</v>
      </c>
    </row>
    <row r="1313" spans="1:16" hidden="1">
      <c r="A1313" s="65" t="s">
        <v>3417</v>
      </c>
      <c r="B1313" s="65" t="str">
        <f t="shared" si="20"/>
        <v>2.1.1.1.0105601502692</v>
      </c>
      <c r="C1313" s="65" t="s">
        <v>3368</v>
      </c>
      <c r="D1313" s="65" t="s">
        <v>2428</v>
      </c>
      <c r="E1313" s="65" t="s">
        <v>997</v>
      </c>
      <c r="F1313" s="65" t="s">
        <v>8</v>
      </c>
      <c r="G1313" s="65" t="str">
        <f>_xlfn.XLOOKUP(TJUL22[[#This Row],[CODIGO]],Tabla5[codigo],Tabla5[Lugar Funciones])</f>
        <v>VICEMINISTERIO DE INDUSTRIAS CULTURALES</v>
      </c>
      <c r="H1313" s="65" t="str">
        <f>_xlfn.XLOOKUP(TJUL22[[#This Row],[CODIGO]],Tabla5[codigo],Tabla5[SEGÚN JULIO],_xlfn.XLOOKUP(TJUL22[[#This Row],[cargo]],Tabla19[CARGO],Tabla19[CATEGORIA]))</f>
        <v>ESTATUTO SIMPLIFICADO</v>
      </c>
      <c r="I1313" s="43">
        <v>30000</v>
      </c>
      <c r="J1313" s="46">
        <v>0</v>
      </c>
      <c r="K1313" s="45">
        <v>912</v>
      </c>
      <c r="L1313" s="45">
        <v>861</v>
      </c>
      <c r="M1313" s="43">
        <v>22460.38</v>
      </c>
      <c r="N1313" s="43">
        <v>5766.62</v>
      </c>
      <c r="O1313" s="65" t="str">
        <f>LEFT(_xlfn.XLOOKUP(TJUL22[[#This Row],[CODIGO]],Tabla5[codigo],Tabla5[Genero]),1)</f>
        <v>F</v>
      </c>
      <c r="P1313" s="15" t="str">
        <f>_xlfn.XLOOKUP(TJUL22[[#This Row],[nomdepto]],tdepto[DEPTO],tdepto[CODLUG])</f>
        <v>01.83.05</v>
      </c>
    </row>
    <row r="1314" spans="1:16">
      <c r="A1314" s="65" t="s">
        <v>3451</v>
      </c>
      <c r="B1314" s="65" t="str">
        <f t="shared" si="20"/>
        <v>2.1.1.2.0822400056606</v>
      </c>
      <c r="C1314" s="65" t="s">
        <v>3367</v>
      </c>
      <c r="D1314" s="65" t="s">
        <v>3099</v>
      </c>
      <c r="E1314" s="65" t="s">
        <v>1185</v>
      </c>
      <c r="F1314" s="65" t="s">
        <v>61</v>
      </c>
      <c r="G1314" s="65" t="str">
        <f>_xlfn.XLOOKUP(TJUL22[[#This Row],[CODIGO]],Tabla5[codigo],Tabla5[Lugar Funciones])</f>
        <v>DIRECCION DE FOMENTO Y DESARROLLO DE LAS INDUSTRIAS CULTURALES</v>
      </c>
      <c r="H1314" s="65" t="str">
        <f>_xlfn.XLOOKUP(TJUL22[[#This Row],[CODIGO]],Tabla5[codigo],Tabla5[SEGÚN JULIO],_xlfn.XLOOKUP(TJUL22[[#This Row],[cargo]],Tabla19[CARGO],Tabla19[CATEGORIA]))</f>
        <v>EMPLEADOS TEMPORALES</v>
      </c>
      <c r="I1314" s="43">
        <v>130000</v>
      </c>
      <c r="J1314" s="45">
        <v>19162.12</v>
      </c>
      <c r="K1314" s="45">
        <v>3952</v>
      </c>
      <c r="L1314" s="45">
        <v>3731</v>
      </c>
      <c r="M1314" s="43">
        <v>25</v>
      </c>
      <c r="N1314" s="43">
        <v>103129.88</v>
      </c>
      <c r="O1314" s="65" t="str">
        <f>LEFT(_xlfn.XLOOKUP(TJUL22[[#This Row],[CODIGO]],Tabla5[codigo],Tabla5[Genero]),1)</f>
        <v>M</v>
      </c>
      <c r="P1314" s="15" t="str">
        <f>_xlfn.XLOOKUP(TJUL22[[#This Row],[nomdepto]],tdepto[DEPTO],tdepto[CODLUG])</f>
        <v>01.83.05.00.01</v>
      </c>
    </row>
    <row r="1315" spans="1:16" hidden="1">
      <c r="A1315" s="65" t="s">
        <v>3417</v>
      </c>
      <c r="B1315" s="65" t="str">
        <f t="shared" si="20"/>
        <v>2.1.1.1.0100115136731</v>
      </c>
      <c r="C1315" s="65" t="s">
        <v>3368</v>
      </c>
      <c r="D1315" s="65" t="s">
        <v>2969</v>
      </c>
      <c r="E1315" s="65" t="s">
        <v>138</v>
      </c>
      <c r="F1315" s="65" t="s">
        <v>61</v>
      </c>
      <c r="G1315" s="65" t="str">
        <f>_xlfn.XLOOKUP(TJUL22[[#This Row],[CODIGO]],Tabla5[codigo],Tabla5[Lugar Funciones])</f>
        <v>CENTRO NACIONAL DE ARTESANIA</v>
      </c>
      <c r="H1315" s="65" t="str">
        <f>_xlfn.XLOOKUP(TJUL22[[#This Row],[CODIGO]],Tabla5[codigo],Tabla5[SEGÚN JULIO],_xlfn.XLOOKUP(TJUL22[[#This Row],[cargo]],Tabla19[CARGO],Tabla19[CATEGORIA]))</f>
        <v>FIJO</v>
      </c>
      <c r="I1315" s="43">
        <v>130000</v>
      </c>
      <c r="J1315" s="45">
        <v>18824.59</v>
      </c>
      <c r="K1315" s="45">
        <v>3952</v>
      </c>
      <c r="L1315" s="45">
        <v>3731</v>
      </c>
      <c r="M1315" s="43">
        <v>1375.119999999999</v>
      </c>
      <c r="N1315" s="43">
        <v>102117.29</v>
      </c>
      <c r="O1315" s="65" t="str">
        <f>LEFT(_xlfn.XLOOKUP(TJUL22[[#This Row],[CODIGO]],Tabla5[codigo],Tabla5[Genero]),1)</f>
        <v>M</v>
      </c>
      <c r="P1315" s="15" t="str">
        <f>_xlfn.XLOOKUP(TJUL22[[#This Row],[nomdepto]],tdepto[DEPTO],tdepto[CODLUG])</f>
        <v>01.83.05.00.03</v>
      </c>
    </row>
    <row r="1316" spans="1:16">
      <c r="A1316" s="65" t="s">
        <v>3451</v>
      </c>
      <c r="B1316" s="65" t="str">
        <f t="shared" si="20"/>
        <v>2.1.1.2.0840222047041</v>
      </c>
      <c r="C1316" s="65" t="s">
        <v>3367</v>
      </c>
      <c r="D1316" s="65" t="s">
        <v>2996</v>
      </c>
      <c r="E1316" s="65" t="s">
        <v>2075</v>
      </c>
      <c r="F1316" s="65" t="s">
        <v>2043</v>
      </c>
      <c r="G1316" s="65" t="str">
        <f>_xlfn.XLOOKUP(TJUL22[[#This Row],[CODIGO]],Tabla5[codigo],Tabla5[Lugar Funciones])</f>
        <v>CENTRO NACIONAL DE ARTESANIA</v>
      </c>
      <c r="H1316" s="65" t="str">
        <f>_xlfn.XLOOKUP(TJUL22[[#This Row],[CODIGO]],Tabla5[codigo],Tabla5[SEGÚN JULIO],_xlfn.XLOOKUP(TJUL22[[#This Row],[cargo]],Tabla19[CARGO],Tabla19[CATEGORIA]))</f>
        <v>EMPLEADOS TEMPORALES</v>
      </c>
      <c r="I1316" s="43">
        <v>45000</v>
      </c>
      <c r="J1316" s="45">
        <v>1148.33</v>
      </c>
      <c r="K1316" s="45">
        <v>1368</v>
      </c>
      <c r="L1316" s="45">
        <v>1291.5</v>
      </c>
      <c r="M1316" s="43">
        <v>25</v>
      </c>
      <c r="N1316" s="43">
        <v>41167.17</v>
      </c>
      <c r="O1316" s="65" t="str">
        <f>LEFT(_xlfn.XLOOKUP(TJUL22[[#This Row],[CODIGO]],Tabla5[codigo],Tabla5[Genero]),1)</f>
        <v>M</v>
      </c>
      <c r="P1316" s="15" t="str">
        <f>_xlfn.XLOOKUP(TJUL22[[#This Row],[nomdepto]],tdepto[DEPTO],tdepto[CODLUG])</f>
        <v>01.83.05.00.03</v>
      </c>
    </row>
    <row r="1317" spans="1:16" hidden="1">
      <c r="A1317" s="65" t="s">
        <v>3417</v>
      </c>
      <c r="B1317" s="65" t="str">
        <f t="shared" si="20"/>
        <v>2.1.1.1.0102700006576</v>
      </c>
      <c r="C1317" s="65" t="s">
        <v>3368</v>
      </c>
      <c r="D1317" s="65" t="s">
        <v>2971</v>
      </c>
      <c r="E1317" s="65" t="s">
        <v>212</v>
      </c>
      <c r="F1317" s="65" t="s">
        <v>213</v>
      </c>
      <c r="G1317" s="65" t="str">
        <f>_xlfn.XLOOKUP(TJUL22[[#This Row],[CODIGO]],Tabla5[codigo],Tabla5[Lugar Funciones])</f>
        <v>CENTRO NACIONAL DE ARTESANIA</v>
      </c>
      <c r="H1317" s="65" t="str">
        <f>_xlfn.XLOOKUP(TJUL22[[#This Row],[CODIGO]],Tabla5[codigo],Tabla5[SEGÚN JULIO],_xlfn.XLOOKUP(TJUL22[[#This Row],[cargo]],Tabla19[CARGO],Tabla19[CATEGORIA]))</f>
        <v>FIJO</v>
      </c>
      <c r="I1317" s="43">
        <v>40000</v>
      </c>
      <c r="J1317" s="45">
        <v>442.65</v>
      </c>
      <c r="K1317" s="45">
        <v>1216</v>
      </c>
      <c r="L1317" s="45">
        <v>1148</v>
      </c>
      <c r="M1317" s="43">
        <v>9651.73</v>
      </c>
      <c r="N1317" s="43">
        <v>27541.62</v>
      </c>
      <c r="O1317" s="65" t="str">
        <f>LEFT(_xlfn.XLOOKUP(TJUL22[[#This Row],[CODIGO]],Tabla5[codigo],Tabla5[Genero]),1)</f>
        <v>F</v>
      </c>
      <c r="P1317" s="15" t="str">
        <f>_xlfn.XLOOKUP(TJUL22[[#This Row],[nomdepto]],tdepto[DEPTO],tdepto[CODLUG])</f>
        <v>01.83.05.00.03</v>
      </c>
    </row>
    <row r="1318" spans="1:16">
      <c r="A1318" s="65" t="s">
        <v>3451</v>
      </c>
      <c r="B1318" s="65" t="str">
        <f t="shared" si="20"/>
        <v>2.1.1.2.0800108703844</v>
      </c>
      <c r="C1318" s="65" t="s">
        <v>3367</v>
      </c>
      <c r="D1318" s="65" t="s">
        <v>3075</v>
      </c>
      <c r="E1318" s="65" t="s">
        <v>1972</v>
      </c>
      <c r="F1318" s="65" t="s">
        <v>688</v>
      </c>
      <c r="G1318" s="65" t="str">
        <f>_xlfn.XLOOKUP(TJUL22[[#This Row],[CODIGO]],Tabla5[codigo],Tabla5[Lugar Funciones])</f>
        <v>CENTRO NACIONAL DE ARTESANIA</v>
      </c>
      <c r="H1318" s="65" t="str">
        <f>_xlfn.XLOOKUP(TJUL22[[#This Row],[CODIGO]],Tabla5[codigo],Tabla5[SEGÚN JULIO],_xlfn.XLOOKUP(TJUL22[[#This Row],[cargo]],Tabla19[CARGO],Tabla19[CATEGORIA]))</f>
        <v>EMPLEADOS TEMPORALES</v>
      </c>
      <c r="I1318" s="43">
        <v>36000</v>
      </c>
      <c r="J1318" s="46">
        <v>0</v>
      </c>
      <c r="K1318" s="45">
        <v>1094.4000000000001</v>
      </c>
      <c r="L1318" s="45">
        <v>1033.2</v>
      </c>
      <c r="M1318" s="43">
        <v>6181</v>
      </c>
      <c r="N1318" s="43">
        <v>27691.4</v>
      </c>
      <c r="O1318" s="65" t="str">
        <f>LEFT(_xlfn.XLOOKUP(TJUL22[[#This Row],[CODIGO]],Tabla5[codigo],Tabla5[Genero]),1)</f>
        <v>M</v>
      </c>
      <c r="P1318" s="15" t="str">
        <f>_xlfn.XLOOKUP(TJUL22[[#This Row],[nomdepto]],tdepto[DEPTO],tdepto[CODLUG])</f>
        <v>01.83.05.00.03</v>
      </c>
    </row>
    <row r="1319" spans="1:16" hidden="1">
      <c r="A1319" s="65" t="s">
        <v>3417</v>
      </c>
      <c r="B1319" s="65" t="str">
        <f t="shared" si="20"/>
        <v>2.1.1.1.0100104359898</v>
      </c>
      <c r="C1319" s="65" t="s">
        <v>3368</v>
      </c>
      <c r="D1319" s="65" t="s">
        <v>2962</v>
      </c>
      <c r="E1319" s="65" t="s">
        <v>108</v>
      </c>
      <c r="F1319" s="65" t="s">
        <v>110</v>
      </c>
      <c r="G1319" s="65" t="str">
        <f>_xlfn.XLOOKUP(TJUL22[[#This Row],[CODIGO]],Tabla5[codigo],Tabla5[Lugar Funciones])</f>
        <v>CENTRO NACIONAL DE ARTESANIA</v>
      </c>
      <c r="H1319" s="65" t="str">
        <f>_xlfn.XLOOKUP(TJUL22[[#This Row],[CODIGO]],Tabla5[codigo],Tabla5[SEGÚN JULIO],_xlfn.XLOOKUP(TJUL22[[#This Row],[cargo]],Tabla19[CARGO],Tabla19[CATEGORIA]))</f>
        <v>FIJO</v>
      </c>
      <c r="I1319" s="43">
        <v>30000</v>
      </c>
      <c r="J1319" s="46">
        <v>0</v>
      </c>
      <c r="K1319" s="45">
        <v>912</v>
      </c>
      <c r="L1319" s="45">
        <v>861</v>
      </c>
      <c r="M1319" s="43">
        <v>2141.77</v>
      </c>
      <c r="N1319" s="43">
        <v>26085.23</v>
      </c>
      <c r="O1319" s="65" t="str">
        <f>LEFT(_xlfn.XLOOKUP(TJUL22[[#This Row],[CODIGO]],Tabla5[codigo],Tabla5[Genero]),1)</f>
        <v>M</v>
      </c>
      <c r="P1319" s="15" t="str">
        <f>_xlfn.XLOOKUP(TJUL22[[#This Row],[nomdepto]],tdepto[DEPTO],tdepto[CODLUG])</f>
        <v>01.83.05.00.03</v>
      </c>
    </row>
    <row r="1320" spans="1:16" hidden="1">
      <c r="A1320" s="65" t="s">
        <v>3417</v>
      </c>
      <c r="B1320" s="65" t="str">
        <f t="shared" si="20"/>
        <v>2.1.1.1.0100110618931</v>
      </c>
      <c r="C1320" s="65" t="s">
        <v>3368</v>
      </c>
      <c r="D1320" s="65" t="s">
        <v>1631</v>
      </c>
      <c r="E1320" s="65" t="s">
        <v>112</v>
      </c>
      <c r="F1320" s="65" t="s">
        <v>113</v>
      </c>
      <c r="G1320" s="65" t="str">
        <f>_xlfn.XLOOKUP(TJUL22[[#This Row],[CODIGO]],Tabla5[codigo],Tabla5[Lugar Funciones])</f>
        <v>CENTRO NACIONAL DE ARTESANIA</v>
      </c>
      <c r="H1320" s="65" t="str">
        <f>_xlfn.XLOOKUP(TJUL22[[#This Row],[CODIGO]],Tabla5[codigo],Tabla5[SEGÚN JULIO],_xlfn.XLOOKUP(TJUL22[[#This Row],[cargo]],Tabla19[CARGO],Tabla19[CATEGORIA]))</f>
        <v>CARRERA ADMINISTRATIVA</v>
      </c>
      <c r="I1320" s="43">
        <v>30000</v>
      </c>
      <c r="J1320" s="46">
        <v>0</v>
      </c>
      <c r="K1320" s="45">
        <v>912</v>
      </c>
      <c r="L1320" s="45">
        <v>861</v>
      </c>
      <c r="M1320" s="43">
        <v>921</v>
      </c>
      <c r="N1320" s="43">
        <v>27306</v>
      </c>
      <c r="O1320" s="65" t="str">
        <f>LEFT(_xlfn.XLOOKUP(TJUL22[[#This Row],[CODIGO]],Tabla5[codigo],Tabla5[Genero]),1)</f>
        <v>M</v>
      </c>
      <c r="P1320" s="15" t="str">
        <f>_xlfn.XLOOKUP(TJUL22[[#This Row],[nomdepto]],tdepto[DEPTO],tdepto[CODLUG])</f>
        <v>01.83.05.00.03</v>
      </c>
    </row>
    <row r="1321" spans="1:16" hidden="1">
      <c r="A1321" s="65" t="s">
        <v>3417</v>
      </c>
      <c r="B1321" s="65" t="str">
        <f t="shared" si="20"/>
        <v>2.1.1.1.0100111375846</v>
      </c>
      <c r="C1321" s="65" t="s">
        <v>3368</v>
      </c>
      <c r="D1321" s="65" t="s">
        <v>1632</v>
      </c>
      <c r="E1321" s="65" t="s">
        <v>115</v>
      </c>
      <c r="F1321" s="65" t="s">
        <v>116</v>
      </c>
      <c r="G1321" s="65" t="str">
        <f>_xlfn.XLOOKUP(TJUL22[[#This Row],[CODIGO]],Tabla5[codigo],Tabla5[Lugar Funciones])</f>
        <v>CENTRO NACIONAL DE ARTESANIA</v>
      </c>
      <c r="H1321" s="65" t="str">
        <f>_xlfn.XLOOKUP(TJUL22[[#This Row],[CODIGO]],Tabla5[codigo],Tabla5[SEGÚN JULIO],_xlfn.XLOOKUP(TJUL22[[#This Row],[cargo]],Tabla19[CARGO],Tabla19[CATEGORIA]))</f>
        <v>CARRERA ADMINISTRATIVA</v>
      </c>
      <c r="I1321" s="43">
        <v>30000</v>
      </c>
      <c r="J1321" s="46">
        <v>0</v>
      </c>
      <c r="K1321" s="45">
        <v>912</v>
      </c>
      <c r="L1321" s="45">
        <v>861</v>
      </c>
      <c r="M1321" s="43">
        <v>3621</v>
      </c>
      <c r="N1321" s="43">
        <v>24606</v>
      </c>
      <c r="O1321" s="65" t="str">
        <f>LEFT(_xlfn.XLOOKUP(TJUL22[[#This Row],[CODIGO]],Tabla5[codigo],Tabla5[Genero]),1)</f>
        <v>M</v>
      </c>
      <c r="P1321" s="15" t="str">
        <f>_xlfn.XLOOKUP(TJUL22[[#This Row],[nomdepto]],tdepto[DEPTO],tdepto[CODLUG])</f>
        <v>01.83.05.00.03</v>
      </c>
    </row>
    <row r="1322" spans="1:16" hidden="1">
      <c r="A1322" s="65" t="s">
        <v>3417</v>
      </c>
      <c r="B1322" s="65" t="str">
        <f t="shared" si="20"/>
        <v>2.1.1.1.0100102830049</v>
      </c>
      <c r="C1322" s="65" t="s">
        <v>3368</v>
      </c>
      <c r="D1322" s="65" t="s">
        <v>1636</v>
      </c>
      <c r="E1322" s="65" t="s">
        <v>126</v>
      </c>
      <c r="F1322" s="65" t="s">
        <v>113</v>
      </c>
      <c r="G1322" s="65" t="str">
        <f>_xlfn.XLOOKUP(TJUL22[[#This Row],[CODIGO]],Tabla5[codigo],Tabla5[Lugar Funciones])</f>
        <v>CENTRO NACIONAL DE ARTESANIA</v>
      </c>
      <c r="H1322" s="65" t="str">
        <f>_xlfn.XLOOKUP(TJUL22[[#This Row],[CODIGO]],Tabla5[codigo],Tabla5[SEGÚN JULIO],_xlfn.XLOOKUP(TJUL22[[#This Row],[cargo]],Tabla19[CARGO],Tabla19[CATEGORIA]))</f>
        <v>CARRERA ADMINISTRATIVA</v>
      </c>
      <c r="I1322" s="43">
        <v>30000</v>
      </c>
      <c r="J1322" s="46">
        <v>0</v>
      </c>
      <c r="K1322" s="45">
        <v>912</v>
      </c>
      <c r="L1322" s="45">
        <v>861</v>
      </c>
      <c r="M1322" s="43">
        <v>75</v>
      </c>
      <c r="N1322" s="43">
        <v>28152</v>
      </c>
      <c r="O1322" s="65" t="str">
        <f>LEFT(_xlfn.XLOOKUP(TJUL22[[#This Row],[CODIGO]],Tabla5[codigo],Tabla5[Genero]),1)</f>
        <v>M</v>
      </c>
      <c r="P1322" s="15" t="str">
        <f>_xlfn.XLOOKUP(TJUL22[[#This Row],[nomdepto]],tdepto[DEPTO],tdepto[CODLUG])</f>
        <v>01.83.05.00.03</v>
      </c>
    </row>
    <row r="1323" spans="1:16" hidden="1">
      <c r="A1323" s="65" t="s">
        <v>3417</v>
      </c>
      <c r="B1323" s="65" t="str">
        <f t="shared" si="20"/>
        <v>2.1.1.1.0100100061621</v>
      </c>
      <c r="C1323" s="65" t="s">
        <v>3368</v>
      </c>
      <c r="D1323" s="65" t="s">
        <v>2967</v>
      </c>
      <c r="E1323" s="65" t="s">
        <v>135</v>
      </c>
      <c r="F1323" s="65" t="s">
        <v>114</v>
      </c>
      <c r="G1323" s="65" t="str">
        <f>_xlfn.XLOOKUP(TJUL22[[#This Row],[CODIGO]],Tabla5[codigo],Tabla5[Lugar Funciones])</f>
        <v>CENTRO NACIONAL DE ARTESANIA</v>
      </c>
      <c r="H1323" s="65" t="str">
        <f>_xlfn.XLOOKUP(TJUL22[[#This Row],[CODIGO]],Tabla5[codigo],Tabla5[SEGÚN JULIO],_xlfn.XLOOKUP(TJUL22[[#This Row],[cargo]],Tabla19[CARGO],Tabla19[CATEGORIA]))</f>
        <v>FIJO</v>
      </c>
      <c r="I1323" s="43">
        <v>30000</v>
      </c>
      <c r="J1323" s="46">
        <v>0</v>
      </c>
      <c r="K1323" s="45">
        <v>912</v>
      </c>
      <c r="L1323" s="45">
        <v>861</v>
      </c>
      <c r="M1323" s="43">
        <v>25</v>
      </c>
      <c r="N1323" s="43">
        <v>28202</v>
      </c>
      <c r="O1323" s="65" t="str">
        <f>LEFT(_xlfn.XLOOKUP(TJUL22[[#This Row],[CODIGO]],Tabla5[codigo],Tabla5[Genero]),1)</f>
        <v>M</v>
      </c>
      <c r="P1323" s="15" t="str">
        <f>_xlfn.XLOOKUP(TJUL22[[#This Row],[nomdepto]],tdepto[DEPTO],tdepto[CODLUG])</f>
        <v>01.83.05.00.03</v>
      </c>
    </row>
    <row r="1324" spans="1:16" hidden="1">
      <c r="A1324" s="65" t="s">
        <v>3417</v>
      </c>
      <c r="B1324" s="65" t="str">
        <f t="shared" si="20"/>
        <v>2.1.1.1.0100101919843</v>
      </c>
      <c r="C1324" s="65" t="s">
        <v>3368</v>
      </c>
      <c r="D1324" s="65" t="s">
        <v>1640</v>
      </c>
      <c r="E1324" s="65" t="s">
        <v>137</v>
      </c>
      <c r="F1324" s="65" t="s">
        <v>114</v>
      </c>
      <c r="G1324" s="65" t="str">
        <f>_xlfn.XLOOKUP(TJUL22[[#This Row],[CODIGO]],Tabla5[codigo],Tabla5[Lugar Funciones])</f>
        <v>CENTRO NACIONAL DE ARTESANIA</v>
      </c>
      <c r="H1324" s="65" t="str">
        <f>_xlfn.XLOOKUP(TJUL22[[#This Row],[CODIGO]],Tabla5[codigo],Tabla5[SEGÚN JULIO],_xlfn.XLOOKUP(TJUL22[[#This Row],[cargo]],Tabla19[CARGO],Tabla19[CATEGORIA]))</f>
        <v>CARRERA ADMINISTRATIVA</v>
      </c>
      <c r="I1324" s="43">
        <v>30000</v>
      </c>
      <c r="J1324" s="46">
        <v>0</v>
      </c>
      <c r="K1324" s="45">
        <v>912</v>
      </c>
      <c r="L1324" s="45">
        <v>861</v>
      </c>
      <c r="M1324" s="43">
        <v>4049.4700000000003</v>
      </c>
      <c r="N1324" s="43">
        <v>24177.53</v>
      </c>
      <c r="O1324" s="65" t="str">
        <f>LEFT(_xlfn.XLOOKUP(TJUL22[[#This Row],[CODIGO]],Tabla5[codigo],Tabla5[Genero]),1)</f>
        <v>F</v>
      </c>
      <c r="P1324" s="15" t="str">
        <f>_xlfn.XLOOKUP(TJUL22[[#This Row],[nomdepto]],tdepto[DEPTO],tdepto[CODLUG])</f>
        <v>01.83.05.00.03</v>
      </c>
    </row>
    <row r="1325" spans="1:16">
      <c r="A1325" s="65" t="s">
        <v>3451</v>
      </c>
      <c r="B1325" s="65" t="str">
        <f t="shared" si="20"/>
        <v>2.1.1.2.0800106712094</v>
      </c>
      <c r="C1325" s="65" t="s">
        <v>3367</v>
      </c>
      <c r="D1325" s="65" t="s">
        <v>3067</v>
      </c>
      <c r="E1325" s="65" t="s">
        <v>1701</v>
      </c>
      <c r="F1325" s="65" t="s">
        <v>113</v>
      </c>
      <c r="G1325" s="65" t="str">
        <f>_xlfn.XLOOKUP(TJUL22[[#This Row],[CODIGO]],Tabla5[codigo],Tabla5[Lugar Funciones])</f>
        <v>CENTRO NACIONAL DE ARTESANIA</v>
      </c>
      <c r="H1325" s="65" t="str">
        <f>_xlfn.XLOOKUP(TJUL22[[#This Row],[CODIGO]],Tabla5[codigo],Tabla5[SEGÚN JULIO],_xlfn.XLOOKUP(TJUL22[[#This Row],[cargo]],Tabla19[CARGO],Tabla19[CATEGORIA]))</f>
        <v>EMPLEADOS TEMPORALES</v>
      </c>
      <c r="I1325" s="43">
        <v>30000</v>
      </c>
      <c r="J1325" s="46">
        <v>0</v>
      </c>
      <c r="K1325" s="45">
        <v>912</v>
      </c>
      <c r="L1325" s="45">
        <v>861</v>
      </c>
      <c r="M1325" s="43">
        <v>25</v>
      </c>
      <c r="N1325" s="43">
        <v>28202</v>
      </c>
      <c r="O1325" s="65" t="str">
        <f>LEFT(_xlfn.XLOOKUP(TJUL22[[#This Row],[CODIGO]],Tabla5[codigo],Tabla5[Genero]),1)</f>
        <v>M</v>
      </c>
      <c r="P1325" s="15" t="str">
        <f>_xlfn.XLOOKUP(TJUL22[[#This Row],[nomdepto]],tdepto[DEPTO],tdepto[CODLUG])</f>
        <v>01.83.05.00.03</v>
      </c>
    </row>
    <row r="1326" spans="1:16" hidden="1">
      <c r="A1326" s="65" t="s">
        <v>3417</v>
      </c>
      <c r="B1326" s="65" t="str">
        <f t="shared" si="20"/>
        <v>2.1.1.1.0100102039690</v>
      </c>
      <c r="C1326" s="65" t="s">
        <v>3368</v>
      </c>
      <c r="D1326" s="65" t="s">
        <v>2964</v>
      </c>
      <c r="E1326" s="65" t="s">
        <v>121</v>
      </c>
      <c r="F1326" s="65" t="s">
        <v>122</v>
      </c>
      <c r="G1326" s="65" t="str">
        <f>_xlfn.XLOOKUP(TJUL22[[#This Row],[CODIGO]],Tabla5[codigo],Tabla5[Lugar Funciones])</f>
        <v>CENTRO NACIONAL DE ARTESANIA</v>
      </c>
      <c r="H1326" s="65" t="str">
        <f>_xlfn.XLOOKUP(TJUL22[[#This Row],[CODIGO]],Tabla5[codigo],Tabla5[SEGÚN JULIO],_xlfn.XLOOKUP(TJUL22[[#This Row],[cargo]],Tabla19[CARGO],Tabla19[CATEGORIA]))</f>
        <v>FIJO</v>
      </c>
      <c r="I1326" s="43">
        <v>26250</v>
      </c>
      <c r="J1326" s="46">
        <v>0</v>
      </c>
      <c r="K1326" s="45">
        <v>798</v>
      </c>
      <c r="L1326" s="45">
        <v>753.38</v>
      </c>
      <c r="M1326" s="43">
        <v>425</v>
      </c>
      <c r="N1326" s="43">
        <v>24273.62</v>
      </c>
      <c r="O1326" s="65" t="str">
        <f>LEFT(_xlfn.XLOOKUP(TJUL22[[#This Row],[CODIGO]],Tabla5[codigo],Tabla5[Genero]),1)</f>
        <v>M</v>
      </c>
      <c r="P1326" s="15" t="str">
        <f>_xlfn.XLOOKUP(TJUL22[[#This Row],[nomdepto]],tdepto[DEPTO],tdepto[CODLUG])</f>
        <v>01.83.05.00.03</v>
      </c>
    </row>
    <row r="1327" spans="1:16" hidden="1">
      <c r="A1327" s="65" t="s">
        <v>3417</v>
      </c>
      <c r="B1327" s="65" t="str">
        <f t="shared" si="20"/>
        <v>2.1.1.1.0122500889567</v>
      </c>
      <c r="C1327" s="65" t="s">
        <v>3368</v>
      </c>
      <c r="D1327" s="65" t="s">
        <v>2968</v>
      </c>
      <c r="E1327" s="65" t="s">
        <v>1639</v>
      </c>
      <c r="F1327" s="65" t="s">
        <v>32</v>
      </c>
      <c r="G1327" s="65" t="str">
        <f>_xlfn.XLOOKUP(TJUL22[[#This Row],[CODIGO]],Tabla5[codigo],Tabla5[Lugar Funciones])</f>
        <v>CENTRO NACIONAL DE ARTESANIA</v>
      </c>
      <c r="H1327" s="65" t="str">
        <f>_xlfn.XLOOKUP(TJUL22[[#This Row],[CODIGO]],Tabla5[codigo],Tabla5[SEGÚN JULIO],_xlfn.XLOOKUP(TJUL22[[#This Row],[cargo]],Tabla19[CARGO],Tabla19[CATEGORIA]))</f>
        <v>FIJO</v>
      </c>
      <c r="I1327" s="43">
        <v>25000</v>
      </c>
      <c r="J1327" s="46">
        <v>0</v>
      </c>
      <c r="K1327" s="45">
        <v>760</v>
      </c>
      <c r="L1327" s="45">
        <v>717.5</v>
      </c>
      <c r="M1327" s="43">
        <v>25</v>
      </c>
      <c r="N1327" s="43">
        <v>23497.5</v>
      </c>
      <c r="O1327" s="65" t="str">
        <f>LEFT(_xlfn.XLOOKUP(TJUL22[[#This Row],[CODIGO]],Tabla5[codigo],Tabla5[Genero]),1)</f>
        <v>F</v>
      </c>
      <c r="P1327" s="15" t="str">
        <f>_xlfn.XLOOKUP(TJUL22[[#This Row],[nomdepto]],tdepto[DEPTO],tdepto[CODLUG])</f>
        <v>01.83.05.00.03</v>
      </c>
    </row>
    <row r="1328" spans="1:16" hidden="1">
      <c r="A1328" s="65" t="s">
        <v>3417</v>
      </c>
      <c r="B1328" s="65" t="str">
        <f t="shared" si="20"/>
        <v>2.1.1.1.0100108958109</v>
      </c>
      <c r="C1328" s="65" t="s">
        <v>3368</v>
      </c>
      <c r="D1328" s="65" t="s">
        <v>1635</v>
      </c>
      <c r="E1328" s="65" t="s">
        <v>125</v>
      </c>
      <c r="F1328" s="65" t="s">
        <v>10</v>
      </c>
      <c r="G1328" s="65" t="str">
        <f>_xlfn.XLOOKUP(TJUL22[[#This Row],[CODIGO]],Tabla5[codigo],Tabla5[Lugar Funciones])</f>
        <v>CENTRO NACIONAL DE ARTESANIA</v>
      </c>
      <c r="H1328" s="65" t="str">
        <f>_xlfn.XLOOKUP(TJUL22[[#This Row],[CODIGO]],Tabla5[codigo],Tabla5[SEGÚN JULIO],_xlfn.XLOOKUP(TJUL22[[#This Row],[cargo]],Tabla19[CARGO],Tabla19[CATEGORIA]))</f>
        <v>CARRERA ADMINISTRATIVA</v>
      </c>
      <c r="I1328" s="43">
        <v>22000</v>
      </c>
      <c r="J1328" s="46">
        <v>0</v>
      </c>
      <c r="K1328" s="45">
        <v>668.8</v>
      </c>
      <c r="L1328" s="45">
        <v>631.4</v>
      </c>
      <c r="M1328" s="43">
        <v>5247.66</v>
      </c>
      <c r="N1328" s="43">
        <v>15452.14</v>
      </c>
      <c r="O1328" s="65" t="str">
        <f>LEFT(_xlfn.XLOOKUP(TJUL22[[#This Row],[CODIGO]],Tabla5[codigo],Tabla5[Genero]),1)</f>
        <v>F</v>
      </c>
      <c r="P1328" s="15" t="str">
        <f>_xlfn.XLOOKUP(TJUL22[[#This Row],[nomdepto]],tdepto[DEPTO],tdepto[CODLUG])</f>
        <v>01.83.05.00.03</v>
      </c>
    </row>
    <row r="1329" spans="1:16" hidden="1">
      <c r="A1329" s="65" t="s">
        <v>3417</v>
      </c>
      <c r="B1329" s="65" t="str">
        <f t="shared" si="20"/>
        <v>2.1.1.1.0100112748793</v>
      </c>
      <c r="C1329" s="65" t="s">
        <v>3368</v>
      </c>
      <c r="D1329" s="65" t="s">
        <v>2963</v>
      </c>
      <c r="E1329" s="65" t="s">
        <v>430</v>
      </c>
      <c r="F1329" s="65" t="s">
        <v>8</v>
      </c>
      <c r="G1329" s="65" t="str">
        <f>_xlfn.XLOOKUP(TJUL22[[#This Row],[CODIGO]],Tabla5[codigo],Tabla5[Lugar Funciones])</f>
        <v>CENTRO NACIONAL DE ARTESANIA</v>
      </c>
      <c r="H1329" s="65" t="str">
        <f>_xlfn.XLOOKUP(TJUL22[[#This Row],[CODIGO]],Tabla5[codigo],Tabla5[SEGÚN JULIO],_xlfn.XLOOKUP(TJUL22[[#This Row],[cargo]],Tabla19[CARGO],Tabla19[CATEGORIA]))</f>
        <v>ESTATUTO SIMPLIFICADO</v>
      </c>
      <c r="I1329" s="43">
        <v>20000</v>
      </c>
      <c r="J1329" s="46">
        <v>0</v>
      </c>
      <c r="K1329" s="45">
        <v>608</v>
      </c>
      <c r="L1329" s="45">
        <v>574</v>
      </c>
      <c r="M1329" s="43">
        <v>12975.28</v>
      </c>
      <c r="N1329" s="43">
        <v>5842.72</v>
      </c>
      <c r="O1329" s="65" t="str">
        <f>LEFT(_xlfn.XLOOKUP(TJUL22[[#This Row],[CODIGO]],Tabla5[codigo],Tabla5[Genero]),1)</f>
        <v>F</v>
      </c>
      <c r="P1329" s="15" t="str">
        <f>_xlfn.XLOOKUP(TJUL22[[#This Row],[nomdepto]],tdepto[DEPTO],tdepto[CODLUG])</f>
        <v>01.83.05.00.03</v>
      </c>
    </row>
    <row r="1330" spans="1:16" hidden="1">
      <c r="A1330" s="65" t="s">
        <v>3417</v>
      </c>
      <c r="B1330" s="65" t="str">
        <f t="shared" si="20"/>
        <v>2.1.1.1.0100117537563</v>
      </c>
      <c r="C1330" s="65" t="s">
        <v>3368</v>
      </c>
      <c r="D1330" s="65" t="s">
        <v>2970</v>
      </c>
      <c r="E1330" s="65" t="s">
        <v>591</v>
      </c>
      <c r="F1330" s="65" t="s">
        <v>8</v>
      </c>
      <c r="G1330" s="65" t="str">
        <f>_xlfn.XLOOKUP(TJUL22[[#This Row],[CODIGO]],Tabla5[codigo],Tabla5[Lugar Funciones])</f>
        <v>CENTRO NACIONAL DE ARTESANIA</v>
      </c>
      <c r="H1330" s="65" t="str">
        <f>_xlfn.XLOOKUP(TJUL22[[#This Row],[CODIGO]],Tabla5[codigo],Tabla5[SEGÚN JULIO],_xlfn.XLOOKUP(TJUL22[[#This Row],[cargo]],Tabla19[CARGO],Tabla19[CATEGORIA]))</f>
        <v>ESTATUTO SIMPLIFICADO</v>
      </c>
      <c r="I1330" s="43">
        <v>20000</v>
      </c>
      <c r="J1330" s="46">
        <v>0</v>
      </c>
      <c r="K1330" s="45">
        <v>608</v>
      </c>
      <c r="L1330" s="45">
        <v>574</v>
      </c>
      <c r="M1330" s="43">
        <v>9507.3799999999992</v>
      </c>
      <c r="N1330" s="43">
        <v>9310.6200000000008</v>
      </c>
      <c r="O1330" s="65" t="str">
        <f>LEFT(_xlfn.XLOOKUP(TJUL22[[#This Row],[CODIGO]],Tabla5[codigo],Tabla5[Genero]),1)</f>
        <v>F</v>
      </c>
      <c r="P1330" s="15" t="str">
        <f>_xlfn.XLOOKUP(TJUL22[[#This Row],[nomdepto]],tdepto[DEPTO],tdepto[CODLUG])</f>
        <v>01.83.05.00.03</v>
      </c>
    </row>
    <row r="1331" spans="1:16" hidden="1">
      <c r="A1331" s="65" t="s">
        <v>3417</v>
      </c>
      <c r="B1331" s="65" t="str">
        <f t="shared" si="20"/>
        <v>2.1.1.1.0140215400819</v>
      </c>
      <c r="C1331" s="65" t="s">
        <v>3368</v>
      </c>
      <c r="D1331" s="65" t="s">
        <v>2972</v>
      </c>
      <c r="E1331" s="65" t="s">
        <v>2132</v>
      </c>
      <c r="F1331" s="65" t="s">
        <v>8</v>
      </c>
      <c r="G1331" s="65" t="str">
        <f>_xlfn.XLOOKUP(TJUL22[[#This Row],[CODIGO]],Tabla5[codigo],Tabla5[Lugar Funciones])</f>
        <v>CENTRO NACIONAL DE ARTESANIA</v>
      </c>
      <c r="H1331" s="65" t="str">
        <f>_xlfn.XLOOKUP(TJUL22[[#This Row],[CODIGO]],Tabla5[codigo],Tabla5[SEGÚN JULIO],_xlfn.XLOOKUP(TJUL22[[#This Row],[cargo]],Tabla19[CARGO],Tabla19[CATEGORIA]))</f>
        <v>ESTATUTO SIMPLIFICADO</v>
      </c>
      <c r="I1331" s="43">
        <v>17000</v>
      </c>
      <c r="J1331" s="46">
        <v>0</v>
      </c>
      <c r="K1331" s="45">
        <v>516.79999999999995</v>
      </c>
      <c r="L1331" s="45">
        <v>487.9</v>
      </c>
      <c r="M1331" s="43">
        <v>25.000000000000114</v>
      </c>
      <c r="N1331" s="43">
        <v>15970.3</v>
      </c>
      <c r="O1331" s="65" t="str">
        <f>LEFT(_xlfn.XLOOKUP(TJUL22[[#This Row],[CODIGO]],Tabla5[codigo],Tabla5[Genero]),1)</f>
        <v>F</v>
      </c>
      <c r="P1331" s="15" t="str">
        <f>_xlfn.XLOOKUP(TJUL22[[#This Row],[nomdepto]],tdepto[DEPTO],tdepto[CODLUG])</f>
        <v>01.83.05.00.03</v>
      </c>
    </row>
    <row r="1332" spans="1:16" hidden="1">
      <c r="A1332" s="65" t="s">
        <v>3417</v>
      </c>
      <c r="B1332" s="65" t="str">
        <f t="shared" si="20"/>
        <v>2.1.1.1.0140234595425</v>
      </c>
      <c r="C1332" s="65" t="s">
        <v>3368</v>
      </c>
      <c r="D1332" s="65" t="s">
        <v>2965</v>
      </c>
      <c r="E1332" s="65" t="s">
        <v>1949</v>
      </c>
      <c r="F1332" s="65" t="s">
        <v>134</v>
      </c>
      <c r="G1332" s="65" t="str">
        <f>_xlfn.XLOOKUP(TJUL22[[#This Row],[CODIGO]],Tabla5[codigo],Tabla5[Lugar Funciones])</f>
        <v>CENTRO NACIONAL DE ARTESANIA</v>
      </c>
      <c r="H1332" s="65" t="str">
        <f>_xlfn.XLOOKUP(TJUL22[[#This Row],[CODIGO]],Tabla5[codigo],Tabla5[SEGÚN JULIO],_xlfn.XLOOKUP(TJUL22[[#This Row],[cargo]],Tabla19[CARGO],Tabla19[CATEGORIA]))</f>
        <v>ESTATUTO SIMPLIFICADO</v>
      </c>
      <c r="I1332" s="43">
        <v>15000</v>
      </c>
      <c r="J1332" s="46">
        <v>0</v>
      </c>
      <c r="K1332" s="45">
        <v>456</v>
      </c>
      <c r="L1332" s="45">
        <v>430.5</v>
      </c>
      <c r="M1332" s="43">
        <v>25</v>
      </c>
      <c r="N1332" s="43">
        <v>14088.5</v>
      </c>
      <c r="O1332" s="65" t="str">
        <f>LEFT(_xlfn.XLOOKUP(TJUL22[[#This Row],[CODIGO]],Tabla5[codigo],Tabla5[Genero]),1)</f>
        <v>F</v>
      </c>
      <c r="P1332" s="15" t="str">
        <f>_xlfn.XLOOKUP(TJUL22[[#This Row],[nomdepto]],tdepto[DEPTO],tdepto[CODLUG])</f>
        <v>01.83.05.00.03</v>
      </c>
    </row>
    <row r="1333" spans="1:16" hidden="1">
      <c r="A1333" s="65" t="s">
        <v>3417</v>
      </c>
      <c r="B1333" s="65" t="str">
        <f t="shared" si="20"/>
        <v>2.1.1.1.0100102632577</v>
      </c>
      <c r="C1333" s="65" t="s">
        <v>3368</v>
      </c>
      <c r="D1333" s="65" t="s">
        <v>1637</v>
      </c>
      <c r="E1333" s="65" t="s">
        <v>130</v>
      </c>
      <c r="F1333" s="65" t="s">
        <v>27</v>
      </c>
      <c r="G1333" s="65" t="str">
        <f>_xlfn.XLOOKUP(TJUL22[[#This Row],[CODIGO]],Tabla5[codigo],Tabla5[Lugar Funciones])</f>
        <v>CENTRO NACIONAL DE ARTESANIA</v>
      </c>
      <c r="H1333" s="65" t="str">
        <f>_xlfn.XLOOKUP(TJUL22[[#This Row],[CODIGO]],Tabla5[codigo],Tabla5[SEGÚN JULIO],_xlfn.XLOOKUP(TJUL22[[#This Row],[cargo]],Tabla19[CARGO],Tabla19[CATEGORIA]))</f>
        <v>CARRERA ADMINISTRATIVA</v>
      </c>
      <c r="I1333" s="43">
        <v>15000</v>
      </c>
      <c r="J1333" s="46">
        <v>0</v>
      </c>
      <c r="K1333" s="45">
        <v>456</v>
      </c>
      <c r="L1333" s="45">
        <v>430.5</v>
      </c>
      <c r="M1333" s="43">
        <v>871</v>
      </c>
      <c r="N1333" s="43">
        <v>13242.5</v>
      </c>
      <c r="O1333" s="65" t="str">
        <f>LEFT(_xlfn.XLOOKUP(TJUL22[[#This Row],[CODIGO]],Tabla5[codigo],Tabla5[Genero]),1)</f>
        <v>M</v>
      </c>
      <c r="P1333" s="15" t="str">
        <f>_xlfn.XLOOKUP(TJUL22[[#This Row],[nomdepto]],tdepto[DEPTO],tdepto[CODLUG])</f>
        <v>01.83.05.00.03</v>
      </c>
    </row>
    <row r="1334" spans="1:16" hidden="1">
      <c r="A1334" s="65" t="s">
        <v>3417</v>
      </c>
      <c r="B1334" s="65" t="str">
        <f t="shared" si="20"/>
        <v>2.1.1.1.0100102402310</v>
      </c>
      <c r="C1334" s="65" t="s">
        <v>3368</v>
      </c>
      <c r="D1334" s="65" t="s">
        <v>1633</v>
      </c>
      <c r="E1334" s="65" t="s">
        <v>117</v>
      </c>
      <c r="F1334" s="65" t="s">
        <v>118</v>
      </c>
      <c r="G1334" s="65" t="str">
        <f>_xlfn.XLOOKUP(TJUL22[[#This Row],[CODIGO]],Tabla5[codigo],Tabla5[Lugar Funciones])</f>
        <v>CENTRO NACIONAL DE ARTESANIA</v>
      </c>
      <c r="H1334" s="65" t="str">
        <f>_xlfn.XLOOKUP(TJUL22[[#This Row],[CODIGO]],Tabla5[codigo],Tabla5[SEGÚN JULIO],_xlfn.XLOOKUP(TJUL22[[#This Row],[cargo]],Tabla19[CARGO],Tabla19[CATEGORIA]))</f>
        <v>CARRERA ADMINISTRATIVA</v>
      </c>
      <c r="I1334" s="43">
        <v>11000</v>
      </c>
      <c r="J1334" s="46">
        <v>0</v>
      </c>
      <c r="K1334" s="45">
        <v>334.4</v>
      </c>
      <c r="L1334" s="45">
        <v>315.7</v>
      </c>
      <c r="M1334" s="43">
        <v>4182.38</v>
      </c>
      <c r="N1334" s="43">
        <v>6167.52</v>
      </c>
      <c r="O1334" s="65" t="str">
        <f>LEFT(_xlfn.XLOOKUP(TJUL22[[#This Row],[CODIGO]],Tabla5[codigo],Tabla5[Genero]),1)</f>
        <v>F</v>
      </c>
      <c r="P1334" s="15" t="str">
        <f>_xlfn.XLOOKUP(TJUL22[[#This Row],[nomdepto]],tdepto[DEPTO],tdepto[CODLUG])</f>
        <v>01.83.05.00.03</v>
      </c>
    </row>
    <row r="1335" spans="1:16" hidden="1">
      <c r="A1335" s="65" t="s">
        <v>3417</v>
      </c>
      <c r="B1335" s="65" t="str">
        <f t="shared" si="20"/>
        <v>2.1.1.1.0100105407381</v>
      </c>
      <c r="C1335" s="65" t="s">
        <v>3368</v>
      </c>
      <c r="D1335" s="65" t="s">
        <v>1638</v>
      </c>
      <c r="E1335" s="65" t="s">
        <v>132</v>
      </c>
      <c r="F1335" s="65" t="s">
        <v>133</v>
      </c>
      <c r="G1335" s="65" t="str">
        <f>_xlfn.XLOOKUP(TJUL22[[#This Row],[CODIGO]],Tabla5[codigo],Tabla5[Lugar Funciones])</f>
        <v>CENTRO NACIONAL DE ARTESANIA</v>
      </c>
      <c r="H1335" s="65" t="str">
        <f>_xlfn.XLOOKUP(TJUL22[[#This Row],[CODIGO]],Tabla5[codigo],Tabla5[SEGÚN JULIO],_xlfn.XLOOKUP(TJUL22[[#This Row],[cargo]],Tabla19[CARGO],Tabla19[CATEGORIA]))</f>
        <v>CARRERA ADMINISTRATIVA</v>
      </c>
      <c r="I1335" s="43">
        <v>11000</v>
      </c>
      <c r="J1335" s="46">
        <v>0</v>
      </c>
      <c r="K1335" s="45">
        <v>334.4</v>
      </c>
      <c r="L1335" s="45">
        <v>315.7</v>
      </c>
      <c r="M1335" s="43">
        <v>920.99999999999989</v>
      </c>
      <c r="N1335" s="43">
        <v>9428.9</v>
      </c>
      <c r="O1335" s="65" t="str">
        <f>LEFT(_xlfn.XLOOKUP(TJUL22[[#This Row],[CODIGO]],Tabla5[codigo],Tabla5[Genero]),1)</f>
        <v>F</v>
      </c>
      <c r="P1335" s="15" t="str">
        <f>_xlfn.XLOOKUP(TJUL22[[#This Row],[nomdepto]],tdepto[DEPTO],tdepto[CODLUG])</f>
        <v>01.83.05.00.03</v>
      </c>
    </row>
    <row r="1336" spans="1:16" hidden="1">
      <c r="A1336" s="65" t="s">
        <v>3417</v>
      </c>
      <c r="B1336" s="65" t="str">
        <f t="shared" si="20"/>
        <v>2.1.1.1.0100103593034</v>
      </c>
      <c r="C1336" s="65" t="s">
        <v>3368</v>
      </c>
      <c r="D1336" s="65" t="s">
        <v>1634</v>
      </c>
      <c r="E1336" s="65" t="s">
        <v>119</v>
      </c>
      <c r="F1336" s="65" t="s">
        <v>120</v>
      </c>
      <c r="G1336" s="65" t="str">
        <f>_xlfn.XLOOKUP(TJUL22[[#This Row],[CODIGO]],Tabla5[codigo],Tabla5[Lugar Funciones])</f>
        <v>CENTRO NACIONAL DE ARTESANIA</v>
      </c>
      <c r="H1336" s="65" t="str">
        <f>_xlfn.XLOOKUP(TJUL22[[#This Row],[CODIGO]],Tabla5[codigo],Tabla5[SEGÚN JULIO],_xlfn.XLOOKUP(TJUL22[[#This Row],[cargo]],Tabla19[CARGO],Tabla19[CATEGORIA]))</f>
        <v>CARRERA ADMINISTRATIVA</v>
      </c>
      <c r="I1336" s="43">
        <v>10000</v>
      </c>
      <c r="J1336" s="44">
        <v>0</v>
      </c>
      <c r="K1336" s="45">
        <v>304</v>
      </c>
      <c r="L1336" s="45">
        <v>287</v>
      </c>
      <c r="M1336" s="43">
        <v>375</v>
      </c>
      <c r="N1336" s="43">
        <v>9034</v>
      </c>
      <c r="O1336" s="65" t="str">
        <f>LEFT(_xlfn.XLOOKUP(TJUL22[[#This Row],[CODIGO]],Tabla5[codigo],Tabla5[Genero]),1)</f>
        <v>F</v>
      </c>
      <c r="P1336" s="15" t="str">
        <f>_xlfn.XLOOKUP(TJUL22[[#This Row],[nomdepto]],tdepto[DEPTO],tdepto[CODLUG])</f>
        <v>01.83.05.00.03</v>
      </c>
    </row>
    <row r="1337" spans="1:16" hidden="1">
      <c r="A1337" s="65" t="s">
        <v>3417</v>
      </c>
      <c r="B1337" s="65" t="str">
        <f t="shared" si="20"/>
        <v>2.1.1.1.0109000072950</v>
      </c>
      <c r="C1337" s="65" t="s">
        <v>3368</v>
      </c>
      <c r="D1337" s="65" t="s">
        <v>2966</v>
      </c>
      <c r="E1337" s="65" t="s">
        <v>131</v>
      </c>
      <c r="F1337" s="65" t="s">
        <v>8</v>
      </c>
      <c r="G1337" s="65" t="str">
        <f>_xlfn.XLOOKUP(TJUL22[[#This Row],[CODIGO]],Tabla5[codigo],Tabla5[Lugar Funciones])</f>
        <v>CENTRO NACIONAL DE ARTESANIA</v>
      </c>
      <c r="H1337" s="65" t="str">
        <f>_xlfn.XLOOKUP(TJUL22[[#This Row],[CODIGO]],Tabla5[codigo],Tabla5[SEGÚN JULIO],_xlfn.XLOOKUP(TJUL22[[#This Row],[cargo]],Tabla19[CARGO],Tabla19[CATEGORIA]))</f>
        <v>ESTATUTO SIMPLIFICADO</v>
      </c>
      <c r="I1337" s="43">
        <v>10000</v>
      </c>
      <c r="J1337" s="46">
        <v>0</v>
      </c>
      <c r="K1337" s="45">
        <v>304</v>
      </c>
      <c r="L1337" s="45">
        <v>287</v>
      </c>
      <c r="M1337" s="43">
        <v>25</v>
      </c>
      <c r="N1337" s="43">
        <v>9384</v>
      </c>
      <c r="O1337" s="65" t="str">
        <f>LEFT(_xlfn.XLOOKUP(TJUL22[[#This Row],[CODIGO]],Tabla5[codigo],Tabla5[Genero]),1)</f>
        <v>F</v>
      </c>
      <c r="P1337" s="15" t="str">
        <f>_xlfn.XLOOKUP(TJUL22[[#This Row],[nomdepto]],tdepto[DEPTO],tdepto[CODLUG])</f>
        <v>01.83.05.00.03</v>
      </c>
    </row>
    <row r="1338" spans="1:16" hidden="1">
      <c r="A1338" s="65" t="s">
        <v>3417</v>
      </c>
      <c r="B1338" s="65" t="str">
        <f t="shared" si="20"/>
        <v>2.1.1.1.0122500320811</v>
      </c>
      <c r="C1338" s="65" t="s">
        <v>3368</v>
      </c>
      <c r="D1338" s="65" t="s">
        <v>2273</v>
      </c>
      <c r="E1338" s="65" t="s">
        <v>1038</v>
      </c>
      <c r="F1338" s="65" t="s">
        <v>965</v>
      </c>
      <c r="G1338" s="65" t="str">
        <f>_xlfn.XLOOKUP(TJUL22[[#This Row],[CODIGO]],Tabla5[codigo],Tabla5[Lugar Funciones])</f>
        <v>VICEMINISTERIO PARA LA DESCENTRALIZACION Y COORDINACION TERRITORIAL</v>
      </c>
      <c r="H1338" s="65" t="str">
        <f>_xlfn.XLOOKUP(TJUL22[[#This Row],[CODIGO]],Tabla5[codigo],Tabla5[SEGÚN JULIO],_xlfn.XLOOKUP(TJUL22[[#This Row],[cargo]],Tabla19[CARGO],Tabla19[CATEGORIA]))</f>
        <v>DE LIBRE NOMBRAMIENTO Y REMOCION</v>
      </c>
      <c r="I1338" s="43">
        <v>220000</v>
      </c>
      <c r="J1338" s="43">
        <v>40768.42</v>
      </c>
      <c r="K1338" s="45">
        <v>4943.8</v>
      </c>
      <c r="L1338" s="45">
        <v>6314</v>
      </c>
      <c r="M1338" s="43">
        <v>25</v>
      </c>
      <c r="N1338" s="43">
        <v>167948.78</v>
      </c>
      <c r="O1338" s="65" t="str">
        <f>LEFT(_xlfn.XLOOKUP(TJUL22[[#This Row],[CODIGO]],Tabla5[codigo],Tabla5[Genero]),1)</f>
        <v>M</v>
      </c>
      <c r="P1338" s="15" t="str">
        <f>_xlfn.XLOOKUP(TJUL22[[#This Row],[nomdepto]],tdepto[DEPTO],tdepto[CODLUG])</f>
        <v>01.83.06</v>
      </c>
    </row>
    <row r="1339" spans="1:16">
      <c r="A1339" s="65" t="s">
        <v>3451</v>
      </c>
      <c r="B1339" s="65" t="str">
        <f t="shared" si="20"/>
        <v>2.1.1.2.0802301580417</v>
      </c>
      <c r="C1339" s="65" t="s">
        <v>3367</v>
      </c>
      <c r="D1339" s="65" t="s">
        <v>3066</v>
      </c>
      <c r="E1339" s="65" t="s">
        <v>1700</v>
      </c>
      <c r="F1339" s="65" t="s">
        <v>103</v>
      </c>
      <c r="G1339" s="65" t="str">
        <f>_xlfn.XLOOKUP(TJUL22[[#This Row],[CODIGO]],Tabla5[codigo],Tabla5[Lugar Funciones])</f>
        <v>VICEMINISTERIO PARA LA DESCENTRALIZACION Y COORDINACION TERRITORIAL</v>
      </c>
      <c r="H1339" s="65" t="str">
        <f>_xlfn.XLOOKUP(TJUL22[[#This Row],[CODIGO]],Tabla5[codigo],Tabla5[SEGÚN JULIO],_xlfn.XLOOKUP(TJUL22[[#This Row],[cargo]],Tabla19[CARGO],Tabla19[CATEGORIA]))</f>
        <v>EMPLEADOS TEMPORALES</v>
      </c>
      <c r="I1339" s="43">
        <v>80000</v>
      </c>
      <c r="J1339" s="45">
        <v>7400.87</v>
      </c>
      <c r="K1339" s="45">
        <v>2432</v>
      </c>
      <c r="L1339" s="45">
        <v>2296</v>
      </c>
      <c r="M1339" s="43">
        <v>25.000000000000909</v>
      </c>
      <c r="N1339" s="43">
        <v>67846.13</v>
      </c>
      <c r="O1339" s="65" t="str">
        <f>LEFT(_xlfn.XLOOKUP(TJUL22[[#This Row],[CODIGO]],Tabla5[codigo],Tabla5[Genero]),1)</f>
        <v>M</v>
      </c>
      <c r="P1339" s="15" t="str">
        <f>_xlfn.XLOOKUP(TJUL22[[#This Row],[nomdepto]],tdepto[DEPTO],tdepto[CODLUG])</f>
        <v>01.83.06</v>
      </c>
    </row>
    <row r="1340" spans="1:16" hidden="1">
      <c r="A1340" s="65" t="s">
        <v>3417</v>
      </c>
      <c r="B1340" s="65" t="str">
        <f t="shared" si="20"/>
        <v>2.1.1.1.0140212237750</v>
      </c>
      <c r="C1340" s="65" t="s">
        <v>3368</v>
      </c>
      <c r="D1340" s="65" t="s">
        <v>2263</v>
      </c>
      <c r="E1340" s="65" t="s">
        <v>1668</v>
      </c>
      <c r="F1340" s="65" t="s">
        <v>409</v>
      </c>
      <c r="G1340" s="65" t="str">
        <f>_xlfn.XLOOKUP(TJUL22[[#This Row],[CODIGO]],Tabla5[codigo],Tabla5[Lugar Funciones])</f>
        <v>VICEMINISTERIO PARA LA DESCENTRALIZACION Y COORDINACION TERRITORIAL</v>
      </c>
      <c r="H1340" s="65" t="str">
        <f>_xlfn.XLOOKUP(TJUL22[[#This Row],[CODIGO]],Tabla5[codigo],Tabla5[SEGÚN JULIO],_xlfn.XLOOKUP(TJUL22[[#This Row],[cargo]],Tabla19[CARGO],Tabla19[CATEGORIA]))</f>
        <v>FIJO</v>
      </c>
      <c r="I1340" s="43">
        <v>35000</v>
      </c>
      <c r="J1340" s="46">
        <v>0</v>
      </c>
      <c r="K1340" s="45">
        <v>1064</v>
      </c>
      <c r="L1340" s="45">
        <v>1004.5</v>
      </c>
      <c r="M1340" s="43">
        <v>25</v>
      </c>
      <c r="N1340" s="43">
        <v>32906.5</v>
      </c>
      <c r="O1340" s="65" t="str">
        <f>LEFT(_xlfn.XLOOKUP(TJUL22[[#This Row],[CODIGO]],Tabla5[codigo],Tabla5[Genero]),1)</f>
        <v>F</v>
      </c>
      <c r="P1340" s="15" t="str">
        <f>_xlfn.XLOOKUP(TJUL22[[#This Row],[nomdepto]],tdepto[DEPTO],tdepto[CODLUG])</f>
        <v>01.83.06</v>
      </c>
    </row>
    <row r="1341" spans="1:16" hidden="1">
      <c r="A1341" s="65" t="s">
        <v>3417</v>
      </c>
      <c r="B1341" s="65" t="str">
        <f t="shared" si="20"/>
        <v>2.1.1.1.0122600085405</v>
      </c>
      <c r="C1341" s="65" t="s">
        <v>3368</v>
      </c>
      <c r="D1341" s="65" t="s">
        <v>2441</v>
      </c>
      <c r="E1341" s="65" t="s">
        <v>1439</v>
      </c>
      <c r="F1341" s="65" t="s">
        <v>409</v>
      </c>
      <c r="G1341" s="65" t="str">
        <f>_xlfn.XLOOKUP(TJUL22[[#This Row],[CODIGO]],Tabla5[codigo],Tabla5[Lugar Funciones])</f>
        <v>VICEMINISTERIO PARA LA DESCENTRALIZACION Y COORDINACION TERRITORIAL</v>
      </c>
      <c r="H1341" s="65" t="str">
        <f>_xlfn.XLOOKUP(TJUL22[[#This Row],[CODIGO]],Tabla5[codigo],Tabla5[SEGÚN JULIO],_xlfn.XLOOKUP(TJUL22[[#This Row],[cargo]],Tabla19[CARGO],Tabla19[CATEGORIA]))</f>
        <v>FIJO</v>
      </c>
      <c r="I1341" s="43">
        <v>35000</v>
      </c>
      <c r="J1341" s="46">
        <v>0</v>
      </c>
      <c r="K1341" s="45">
        <v>1064</v>
      </c>
      <c r="L1341" s="45">
        <v>1004.5</v>
      </c>
      <c r="M1341" s="43">
        <v>25</v>
      </c>
      <c r="N1341" s="43">
        <v>32906.5</v>
      </c>
      <c r="O1341" s="65" t="str">
        <f>LEFT(_xlfn.XLOOKUP(TJUL22[[#This Row],[CODIGO]],Tabla5[codigo],Tabla5[Genero]),1)</f>
        <v>M</v>
      </c>
      <c r="P1341" s="15" t="str">
        <f>_xlfn.XLOOKUP(TJUL22[[#This Row],[nomdepto]],tdepto[DEPTO],tdepto[CODLUG])</f>
        <v>01.83.06</v>
      </c>
    </row>
    <row r="1342" spans="1:16" hidden="1">
      <c r="A1342" s="65" t="s">
        <v>3417</v>
      </c>
      <c r="B1342" s="65" t="str">
        <f t="shared" si="20"/>
        <v>2.1.1.1.0101000614899</v>
      </c>
      <c r="C1342" s="65" t="s">
        <v>3368</v>
      </c>
      <c r="D1342" s="65" t="s">
        <v>2276</v>
      </c>
      <c r="E1342" s="65" t="s">
        <v>1168</v>
      </c>
      <c r="F1342" s="65" t="s">
        <v>139</v>
      </c>
      <c r="G1342" s="65" t="str">
        <f>_xlfn.XLOOKUP(TJUL22[[#This Row],[CODIGO]],Tabla5[codigo],Tabla5[Lugar Funciones])</f>
        <v>VICEMINISTERIO PARA LA DESCENTRALIZACION Y COORDINACION TERRITORIAL</v>
      </c>
      <c r="H1342" s="65" t="str">
        <f>_xlfn.XLOOKUP(TJUL22[[#This Row],[CODIGO]],Tabla5[codigo],Tabla5[SEGÚN JULIO],_xlfn.XLOOKUP(TJUL22[[#This Row],[cargo]],Tabla19[CARGO],Tabla19[CATEGORIA]))</f>
        <v>ESTATUTO SIMPLIFICADO</v>
      </c>
      <c r="I1342" s="43">
        <v>30000</v>
      </c>
      <c r="J1342" s="46">
        <v>0</v>
      </c>
      <c r="K1342" s="45">
        <v>912</v>
      </c>
      <c r="L1342" s="45">
        <v>861</v>
      </c>
      <c r="M1342" s="43">
        <v>25</v>
      </c>
      <c r="N1342" s="43">
        <v>28202</v>
      </c>
      <c r="O1342" s="65" t="str">
        <f>LEFT(_xlfn.XLOOKUP(TJUL22[[#This Row],[CODIGO]],Tabla5[codigo],Tabla5[Genero]),1)</f>
        <v>M</v>
      </c>
      <c r="P1342" s="15" t="str">
        <f>_xlfn.XLOOKUP(TJUL22[[#This Row],[nomdepto]],tdepto[DEPTO],tdepto[CODLUG])</f>
        <v>01.83.06</v>
      </c>
    </row>
    <row r="1343" spans="1:16" hidden="1">
      <c r="A1343" s="65" t="s">
        <v>3417</v>
      </c>
      <c r="B1343" s="65" t="str">
        <f t="shared" si="20"/>
        <v>2.1.1.1.0100118077007</v>
      </c>
      <c r="C1343" s="65" t="s">
        <v>3368</v>
      </c>
      <c r="D1343" s="65" t="s">
        <v>2417</v>
      </c>
      <c r="E1343" s="65" t="s">
        <v>3427</v>
      </c>
      <c r="F1343" s="65" t="s">
        <v>409</v>
      </c>
      <c r="G1343" s="65" t="str">
        <f>_xlfn.XLOOKUP(TJUL22[[#This Row],[CODIGO]],Tabla5[codigo],Tabla5[Lugar Funciones])</f>
        <v>VICEMINISTERIO PARA LA DESCENTRALIZACION Y COORDINACION TERRITORIAL</v>
      </c>
      <c r="H1343" s="65" t="str">
        <f>_xlfn.XLOOKUP(TJUL22[[#This Row],[CODIGO]],Tabla5[codigo],Tabla5[SEGÚN JULIO],_xlfn.XLOOKUP(TJUL22[[#This Row],[cargo]],Tabla19[CARGO],Tabla19[CATEGORIA]))</f>
        <v>FIJO</v>
      </c>
      <c r="I1343" s="43">
        <v>30000</v>
      </c>
      <c r="J1343" s="46">
        <v>0</v>
      </c>
      <c r="K1343" s="45">
        <v>912</v>
      </c>
      <c r="L1343" s="45">
        <v>861</v>
      </c>
      <c r="M1343" s="43">
        <v>25</v>
      </c>
      <c r="N1343" s="43">
        <v>28202</v>
      </c>
      <c r="O1343" s="65" t="str">
        <f>LEFT(_xlfn.XLOOKUP(TJUL22[[#This Row],[CODIGO]],Tabla5[codigo],Tabla5[Genero]),1)</f>
        <v>M</v>
      </c>
      <c r="P1343" s="15" t="str">
        <f>_xlfn.XLOOKUP(TJUL22[[#This Row],[nomdepto]],tdepto[DEPTO],tdepto[CODLUG])</f>
        <v>01.83.06</v>
      </c>
    </row>
    <row r="1344" spans="1:16" hidden="1">
      <c r="A1344" s="65" t="s">
        <v>3417</v>
      </c>
      <c r="B1344" s="65" t="str">
        <f t="shared" si="20"/>
        <v>2.1.1.1.0100100049188</v>
      </c>
      <c r="C1344" s="65" t="s">
        <v>3368</v>
      </c>
      <c r="D1344" s="65" t="s">
        <v>2247</v>
      </c>
      <c r="E1344" s="65" t="s">
        <v>1277</v>
      </c>
      <c r="F1344" s="65" t="s">
        <v>15</v>
      </c>
      <c r="G1344" s="65" t="str">
        <f>_xlfn.XLOOKUP(TJUL22[[#This Row],[CODIGO]],Tabla5[codigo],Tabla5[Lugar Funciones])</f>
        <v>VICEMINISTERIO PARA LA DESCENTRALIZACION Y COORDINACION TERRITORIAL</v>
      </c>
      <c r="H1344" s="65" t="str">
        <f>_xlfn.XLOOKUP(TJUL22[[#This Row],[CODIGO]],Tabla5[codigo],Tabla5[SEGÚN JULIO],_xlfn.XLOOKUP(TJUL22[[#This Row],[cargo]],Tabla19[CARGO],Tabla19[CATEGORIA]))</f>
        <v>FIJO</v>
      </c>
      <c r="I1344" s="43">
        <v>25000</v>
      </c>
      <c r="J1344" s="46">
        <v>0</v>
      </c>
      <c r="K1344" s="45">
        <v>760</v>
      </c>
      <c r="L1344" s="45">
        <v>717.5</v>
      </c>
      <c r="M1344" s="43">
        <v>25</v>
      </c>
      <c r="N1344" s="43">
        <v>23497.5</v>
      </c>
      <c r="O1344" s="65" t="str">
        <f>LEFT(_xlfn.XLOOKUP(TJUL22[[#This Row],[CODIGO]],Tabla5[codigo],Tabla5[Genero]),1)</f>
        <v>M</v>
      </c>
      <c r="P1344" s="15" t="str">
        <f>_xlfn.XLOOKUP(TJUL22[[#This Row],[nomdepto]],tdepto[DEPTO],tdepto[CODLUG])</f>
        <v>01.83.06</v>
      </c>
    </row>
    <row r="1345" spans="1:16">
      <c r="A1345" s="65" t="s">
        <v>3451</v>
      </c>
      <c r="B1345" s="65" t="str">
        <f t="shared" si="20"/>
        <v>2.1.1.2.0800300687720</v>
      </c>
      <c r="C1345" s="65" t="s">
        <v>3367</v>
      </c>
      <c r="D1345" s="65" t="s">
        <v>3109</v>
      </c>
      <c r="E1345" s="65" t="s">
        <v>1187</v>
      </c>
      <c r="F1345" s="65" t="s">
        <v>136</v>
      </c>
      <c r="G1345" s="65" t="str">
        <f>_xlfn.XLOOKUP(TJUL22[[#This Row],[CODIGO]],Tabla5[codigo],Tabla5[Lugar Funciones])</f>
        <v>DEPARTAMENTO DE VINCULACION INTERINSTITUCIONAL</v>
      </c>
      <c r="H1345" s="65" t="str">
        <f>_xlfn.XLOOKUP(TJUL22[[#This Row],[CODIGO]],Tabla5[codigo],Tabla5[SEGÚN JULIO],_xlfn.XLOOKUP(TJUL22[[#This Row],[cargo]],Tabla19[CARGO],Tabla19[CATEGORIA]))</f>
        <v>EMPLEADOS TEMPORALES</v>
      </c>
      <c r="I1345" s="43">
        <v>120000</v>
      </c>
      <c r="J1345" s="45">
        <v>16472.34</v>
      </c>
      <c r="K1345" s="45">
        <v>3648</v>
      </c>
      <c r="L1345" s="45">
        <v>3444</v>
      </c>
      <c r="M1345" s="43">
        <v>1375.119999999999</v>
      </c>
      <c r="N1345" s="43">
        <v>95060.54</v>
      </c>
      <c r="O1345" s="65" t="str">
        <f>LEFT(_xlfn.XLOOKUP(TJUL22[[#This Row],[CODIGO]],Tabla5[codigo],Tabla5[Genero]),1)</f>
        <v>F</v>
      </c>
      <c r="P1345" s="15" t="str">
        <f>_xlfn.XLOOKUP(TJUL22[[#This Row],[nomdepto]],tdepto[DEPTO],tdepto[CODLUG])</f>
        <v>01.83.06.00.00.01</v>
      </c>
    </row>
    <row r="1346" spans="1:16">
      <c r="A1346" s="65" t="s">
        <v>3451</v>
      </c>
      <c r="B1346" s="65" t="str">
        <f t="shared" si="20"/>
        <v>2.1.1.2.0800112677083</v>
      </c>
      <c r="C1346" s="65" t="s">
        <v>3367</v>
      </c>
      <c r="D1346" s="65" t="s">
        <v>3071</v>
      </c>
      <c r="E1346" s="65" t="s">
        <v>1358</v>
      </c>
      <c r="F1346" s="65" t="s">
        <v>103</v>
      </c>
      <c r="G1346" s="65" t="str">
        <f>_xlfn.XLOOKUP(TJUL22[[#This Row],[CODIGO]],Tabla5[codigo],Tabla5[Lugar Funciones])</f>
        <v>DEPARTAMENTO DE VINCULACION INTERINSTITUCIONAL</v>
      </c>
      <c r="H1346" s="65" t="str">
        <f>_xlfn.XLOOKUP(TJUL22[[#This Row],[CODIGO]],Tabla5[codigo],Tabla5[SEGÚN JULIO],_xlfn.XLOOKUP(TJUL22[[#This Row],[cargo]],Tabla19[CARGO],Tabla19[CATEGORIA]))</f>
        <v>EMPLEADOS TEMPORALES</v>
      </c>
      <c r="I1346" s="43">
        <v>75000</v>
      </c>
      <c r="J1346" s="45">
        <v>6039.35</v>
      </c>
      <c r="K1346" s="45">
        <v>2280</v>
      </c>
      <c r="L1346" s="45">
        <v>2152.5</v>
      </c>
      <c r="M1346" s="43">
        <v>1375.119999999999</v>
      </c>
      <c r="N1346" s="43">
        <v>63153.03</v>
      </c>
      <c r="O1346" s="65" t="str">
        <f>LEFT(_xlfn.XLOOKUP(TJUL22[[#This Row],[CODIGO]],Tabla5[codigo],Tabla5[Genero]),1)</f>
        <v>F</v>
      </c>
      <c r="P1346" s="15" t="str">
        <f>_xlfn.XLOOKUP(TJUL22[[#This Row],[nomdepto]],tdepto[DEPTO],tdepto[CODLUG])</f>
        <v>01.83.06.00.00.01</v>
      </c>
    </row>
    <row r="1347" spans="1:16" hidden="1">
      <c r="A1347" s="65" t="s">
        <v>3417</v>
      </c>
      <c r="B1347" s="65" t="str">
        <f t="shared" si="20"/>
        <v>2.1.1.1.0100117229211</v>
      </c>
      <c r="C1347" s="65" t="s">
        <v>3368</v>
      </c>
      <c r="D1347" s="65" t="s">
        <v>2303</v>
      </c>
      <c r="E1347" s="65" t="s">
        <v>712</v>
      </c>
      <c r="F1347" s="65" t="s">
        <v>61</v>
      </c>
      <c r="G1347" s="65" t="str">
        <f>_xlfn.XLOOKUP(TJUL22[[#This Row],[CODIGO]],Tabla5[codigo],Tabla5[Lugar Funciones])</f>
        <v>DIRECCION REGIONAL CULTURAL</v>
      </c>
      <c r="H1347" s="65" t="str">
        <f>_xlfn.XLOOKUP(TJUL22[[#This Row],[CODIGO]],Tabla5[codigo],Tabla5[SEGÚN JULIO],_xlfn.XLOOKUP(TJUL22[[#This Row],[cargo]],Tabla19[CARGO],Tabla19[CATEGORIA]))</f>
        <v>FIJO</v>
      </c>
      <c r="I1347" s="43">
        <v>145000</v>
      </c>
      <c r="J1347" s="45">
        <v>22015.43</v>
      </c>
      <c r="K1347" s="45">
        <v>4408</v>
      </c>
      <c r="L1347" s="45">
        <v>4161.5</v>
      </c>
      <c r="M1347" s="43">
        <v>2725.239999999998</v>
      </c>
      <c r="N1347" s="43">
        <v>111689.83</v>
      </c>
      <c r="O1347" s="65" t="str">
        <f>LEFT(_xlfn.XLOOKUP(TJUL22[[#This Row],[CODIGO]],Tabla5[codigo],Tabla5[Genero]),1)</f>
        <v>F</v>
      </c>
      <c r="P1347" s="15" t="str">
        <f>_xlfn.XLOOKUP(TJUL22[[#This Row],[nomdepto]],tdepto[DEPTO],tdepto[CODLUG])</f>
        <v>01.83.06.00.02</v>
      </c>
    </row>
    <row r="1348" spans="1:16">
      <c r="A1348" s="65" t="s">
        <v>3451</v>
      </c>
      <c r="B1348" s="65" t="str">
        <f t="shared" ref="B1348:B1385" si="21">C1348&amp;D1348</f>
        <v>2.1.1.2.0802300566029</v>
      </c>
      <c r="C1348" s="65" t="s">
        <v>3367</v>
      </c>
      <c r="D1348" s="65" t="s">
        <v>3095</v>
      </c>
      <c r="E1348" s="65" t="s">
        <v>1184</v>
      </c>
      <c r="F1348" s="65" t="s">
        <v>1706</v>
      </c>
      <c r="G1348" s="65" t="str">
        <f>_xlfn.XLOOKUP(TJUL22[[#This Row],[CODIGO]],Tabla5[codigo],Tabla5[Lugar Funciones])</f>
        <v>DIRECCION REGIONAL CULTURAL</v>
      </c>
      <c r="H1348" s="65" t="str">
        <f>_xlfn.XLOOKUP(TJUL22[[#This Row],[CODIGO]],Tabla5[codigo],Tabla5[SEGÚN JULIO],_xlfn.XLOOKUP(TJUL22[[#This Row],[cargo]],Tabla19[CARGO],Tabla19[CATEGORIA]))</f>
        <v>EMPLEADOS TEMPORALES</v>
      </c>
      <c r="I1348" s="43">
        <v>110000</v>
      </c>
      <c r="J1348" s="45">
        <v>14457.62</v>
      </c>
      <c r="K1348" s="45">
        <v>3344</v>
      </c>
      <c r="L1348" s="45">
        <v>3157</v>
      </c>
      <c r="M1348" s="43">
        <v>24.999999999998181</v>
      </c>
      <c r="N1348" s="43">
        <v>89016.38</v>
      </c>
      <c r="O1348" s="65" t="str">
        <f>LEFT(_xlfn.XLOOKUP(TJUL22[[#This Row],[CODIGO]],Tabla5[codigo],Tabla5[Genero]),1)</f>
        <v>M</v>
      </c>
      <c r="P1348" s="15" t="str">
        <f>_xlfn.XLOOKUP(TJUL22[[#This Row],[nomdepto]],tdepto[DEPTO],tdepto[CODLUG])</f>
        <v>01.83.06.00.02</v>
      </c>
    </row>
    <row r="1349" spans="1:16">
      <c r="A1349" s="65" t="s">
        <v>3451</v>
      </c>
      <c r="B1349" s="65" t="str">
        <f t="shared" si="21"/>
        <v>2.1.1.2.0803102624594</v>
      </c>
      <c r="C1349" s="65" t="s">
        <v>3367</v>
      </c>
      <c r="D1349" s="65" t="s">
        <v>3108</v>
      </c>
      <c r="E1349" s="65" t="s">
        <v>1186</v>
      </c>
      <c r="F1349" s="65" t="s">
        <v>1706</v>
      </c>
      <c r="G1349" s="65" t="str">
        <f>_xlfn.XLOOKUP(TJUL22[[#This Row],[CODIGO]],Tabla5[codigo],Tabla5[Lugar Funciones])</f>
        <v>DIRECCION REGIONAL CULTURAL</v>
      </c>
      <c r="H1349" s="65" t="str">
        <f>_xlfn.XLOOKUP(TJUL22[[#This Row],[CODIGO]],Tabla5[codigo],Tabla5[SEGÚN JULIO],_xlfn.XLOOKUP(TJUL22[[#This Row],[cargo]],Tabla19[CARGO],Tabla19[CATEGORIA]))</f>
        <v>EMPLEADOS TEMPORALES</v>
      </c>
      <c r="I1349" s="43">
        <v>110000</v>
      </c>
      <c r="J1349" s="45">
        <v>14457.62</v>
      </c>
      <c r="K1349" s="45">
        <v>3344</v>
      </c>
      <c r="L1349" s="45">
        <v>3157</v>
      </c>
      <c r="M1349" s="43">
        <v>24.999999999998181</v>
      </c>
      <c r="N1349" s="43">
        <v>89016.38</v>
      </c>
      <c r="O1349" s="65" t="str">
        <f>LEFT(_xlfn.XLOOKUP(TJUL22[[#This Row],[CODIGO]],Tabla5[codigo],Tabla5[Genero]),1)</f>
        <v>F</v>
      </c>
      <c r="P1349" s="15" t="str">
        <f>_xlfn.XLOOKUP(TJUL22[[#This Row],[nomdepto]],tdepto[DEPTO],tdepto[CODLUG])</f>
        <v>01.83.06.00.02</v>
      </c>
    </row>
    <row r="1350" spans="1:16">
      <c r="A1350" s="65" t="s">
        <v>3451</v>
      </c>
      <c r="B1350" s="65" t="str">
        <f t="shared" si="21"/>
        <v>2.1.1.2.0801800081729</v>
      </c>
      <c r="C1350" s="65" t="s">
        <v>3367</v>
      </c>
      <c r="D1350" s="65" t="s">
        <v>3118</v>
      </c>
      <c r="E1350" s="65" t="s">
        <v>1188</v>
      </c>
      <c r="F1350" s="65" t="s">
        <v>1706</v>
      </c>
      <c r="G1350" s="65" t="str">
        <f>_xlfn.XLOOKUP(TJUL22[[#This Row],[CODIGO]],Tabla5[codigo],Tabla5[Lugar Funciones])</f>
        <v>DIRECCION REGIONAL CULTURAL</v>
      </c>
      <c r="H1350" s="65" t="str">
        <f>_xlfn.XLOOKUP(TJUL22[[#This Row],[CODIGO]],Tabla5[codigo],Tabla5[SEGÚN JULIO],_xlfn.XLOOKUP(TJUL22[[#This Row],[cargo]],Tabla19[CARGO],Tabla19[CATEGORIA]))</f>
        <v>EMPLEADOS TEMPORALES</v>
      </c>
      <c r="I1350" s="43">
        <v>110000</v>
      </c>
      <c r="J1350" s="45">
        <v>14457.62</v>
      </c>
      <c r="K1350" s="45">
        <v>3344</v>
      </c>
      <c r="L1350" s="45">
        <v>3157</v>
      </c>
      <c r="M1350" s="43">
        <v>24.999999999998181</v>
      </c>
      <c r="N1350" s="43">
        <v>89016.38</v>
      </c>
      <c r="O1350" s="65" t="str">
        <f>LEFT(_xlfn.XLOOKUP(TJUL22[[#This Row],[CODIGO]],Tabla5[codigo],Tabla5[Genero]),1)</f>
        <v>M</v>
      </c>
      <c r="P1350" s="15" t="str">
        <f>_xlfn.XLOOKUP(TJUL22[[#This Row],[nomdepto]],tdepto[DEPTO],tdepto[CODLUG])</f>
        <v>01.83.06.00.02</v>
      </c>
    </row>
    <row r="1351" spans="1:16">
      <c r="A1351" s="65" t="s">
        <v>3451</v>
      </c>
      <c r="B1351" s="65" t="str">
        <f t="shared" si="21"/>
        <v>2.1.1.2.0803700781796</v>
      </c>
      <c r="C1351" s="65" t="s">
        <v>3367</v>
      </c>
      <c r="D1351" s="65" t="s">
        <v>2976</v>
      </c>
      <c r="E1351" s="65" t="s">
        <v>1683</v>
      </c>
      <c r="F1351" s="65" t="s">
        <v>1226</v>
      </c>
      <c r="G1351" s="65" t="str">
        <f>_xlfn.XLOOKUP(TJUL22[[#This Row],[CODIGO]],Tabla5[codigo],Tabla5[Lugar Funciones])</f>
        <v>DIRECCION REGIONAL CULTURAL</v>
      </c>
      <c r="H1351" s="65" t="str">
        <f>_xlfn.XLOOKUP(TJUL22[[#This Row],[CODIGO]],Tabla5[codigo],Tabla5[SEGÚN JULIO],_xlfn.XLOOKUP(TJUL22[[#This Row],[cargo]],Tabla19[CARGO],Tabla19[CATEGORIA]))</f>
        <v>EMPLEADOS TEMPORALES</v>
      </c>
      <c r="I1351" s="43">
        <v>50000</v>
      </c>
      <c r="J1351" s="45">
        <v>1854</v>
      </c>
      <c r="K1351" s="45">
        <v>1520</v>
      </c>
      <c r="L1351" s="45">
        <v>1435</v>
      </c>
      <c r="M1351" s="43">
        <v>25</v>
      </c>
      <c r="N1351" s="43">
        <v>45166</v>
      </c>
      <c r="O1351" s="65" t="str">
        <f>LEFT(_xlfn.XLOOKUP(TJUL22[[#This Row],[CODIGO]],Tabla5[codigo],Tabla5[Genero]),1)</f>
        <v>M</v>
      </c>
      <c r="P1351" s="15" t="str">
        <f>_xlfn.XLOOKUP(TJUL22[[#This Row],[nomdepto]],tdepto[DEPTO],tdepto[CODLUG])</f>
        <v>01.83.06.00.02</v>
      </c>
    </row>
    <row r="1352" spans="1:16" hidden="1">
      <c r="A1352" s="65" t="s">
        <v>3417</v>
      </c>
      <c r="B1352" s="65" t="str">
        <f t="shared" si="21"/>
        <v>2.1.1.1.0100100926740</v>
      </c>
      <c r="C1352" s="65" t="s">
        <v>3368</v>
      </c>
      <c r="D1352" s="65" t="s">
        <v>1435</v>
      </c>
      <c r="E1352" s="65" t="s">
        <v>578</v>
      </c>
      <c r="F1352" s="65" t="s">
        <v>579</v>
      </c>
      <c r="G1352" s="65" t="str">
        <f>_xlfn.XLOOKUP(TJUL22[[#This Row],[CODIGO]],Tabla5[codigo],Tabla5[Lugar Funciones])</f>
        <v>DIRECCION REGIONAL CULTURAL</v>
      </c>
      <c r="H1352" s="65" t="str">
        <f>_xlfn.XLOOKUP(TJUL22[[#This Row],[CODIGO]],Tabla5[codigo],Tabla5[SEGÚN JULIO],_xlfn.XLOOKUP(TJUL22[[#This Row],[cargo]],Tabla19[CARGO],Tabla19[CATEGORIA]))</f>
        <v>CARRERA ADMINISTRATIVA</v>
      </c>
      <c r="I1352" s="43">
        <v>40000</v>
      </c>
      <c r="J1352" s="45">
        <v>442.65</v>
      </c>
      <c r="K1352" s="45">
        <v>1216</v>
      </c>
      <c r="L1352" s="45">
        <v>1148</v>
      </c>
      <c r="M1352" s="43">
        <v>725.00000000000011</v>
      </c>
      <c r="N1352" s="43">
        <v>36468.35</v>
      </c>
      <c r="O1352" s="65" t="str">
        <f>LEFT(_xlfn.XLOOKUP(TJUL22[[#This Row],[CODIGO]],Tabla5[codigo],Tabla5[Genero]),1)</f>
        <v>F</v>
      </c>
      <c r="P1352" s="15" t="str">
        <f>_xlfn.XLOOKUP(TJUL22[[#This Row],[nomdepto]],tdepto[DEPTO],tdepto[CODLUG])</f>
        <v>01.83.06.00.02</v>
      </c>
    </row>
    <row r="1353" spans="1:16">
      <c r="A1353" s="65" t="s">
        <v>3451</v>
      </c>
      <c r="B1353" s="65" t="str">
        <f t="shared" si="21"/>
        <v>2.1.1.2.0802800006559</v>
      </c>
      <c r="C1353" s="65" t="s">
        <v>3367</v>
      </c>
      <c r="D1353" s="65" t="s">
        <v>3078</v>
      </c>
      <c r="E1353" s="65" t="s">
        <v>1702</v>
      </c>
      <c r="F1353" s="65" t="s">
        <v>1226</v>
      </c>
      <c r="G1353" s="65" t="str">
        <f>_xlfn.XLOOKUP(TJUL22[[#This Row],[CODIGO]],Tabla5[codigo],Tabla5[Lugar Funciones])</f>
        <v>DIRECCION REGIONAL CULTURAL</v>
      </c>
      <c r="H1353" s="65" t="str">
        <f>_xlfn.XLOOKUP(TJUL22[[#This Row],[CODIGO]],Tabla5[codigo],Tabla5[SEGÚN JULIO],_xlfn.XLOOKUP(TJUL22[[#This Row],[cargo]],Tabla19[CARGO],Tabla19[CATEGORIA]))</f>
        <v>EMPLEADOS TEMPORALES</v>
      </c>
      <c r="I1353" s="43">
        <v>40000</v>
      </c>
      <c r="J1353" s="45">
        <v>442.65</v>
      </c>
      <c r="K1353" s="45">
        <v>1216</v>
      </c>
      <c r="L1353" s="45">
        <v>1148</v>
      </c>
      <c r="M1353" s="43">
        <v>25.000000000000114</v>
      </c>
      <c r="N1353" s="43">
        <v>37168.35</v>
      </c>
      <c r="O1353" s="65" t="str">
        <f>LEFT(_xlfn.XLOOKUP(TJUL22[[#This Row],[CODIGO]],Tabla5[codigo],Tabla5[Genero]),1)</f>
        <v>F</v>
      </c>
      <c r="P1353" s="15" t="str">
        <f>_xlfn.XLOOKUP(TJUL22[[#This Row],[nomdepto]],tdepto[DEPTO],tdepto[CODLUG])</f>
        <v>01.83.06.00.02</v>
      </c>
    </row>
    <row r="1354" spans="1:16" hidden="1">
      <c r="A1354" s="65" t="s">
        <v>3417</v>
      </c>
      <c r="B1354" s="65" t="str">
        <f t="shared" si="21"/>
        <v>2.1.1.1.0101700073867</v>
      </c>
      <c r="C1354" s="65" t="s">
        <v>3368</v>
      </c>
      <c r="D1354" s="65" t="s">
        <v>1371</v>
      </c>
      <c r="E1354" s="65" t="s">
        <v>706</v>
      </c>
      <c r="F1354" s="65" t="s">
        <v>3395</v>
      </c>
      <c r="G1354" s="65" t="str">
        <f>_xlfn.XLOOKUP(TJUL22[[#This Row],[CODIGO]],Tabla5[codigo],Tabla5[Lugar Funciones])</f>
        <v>DIRECCION REGIONAL CULTURAL</v>
      </c>
      <c r="H1354" s="65" t="str">
        <f>_xlfn.XLOOKUP(TJUL22[[#This Row],[CODIGO]],Tabla5[codigo],Tabla5[SEGÚN JULIO],_xlfn.XLOOKUP(TJUL22[[#This Row],[cargo]],Tabla19[CARGO],Tabla19[CATEGORIA]))</f>
        <v>CARRERA ADMINISTRATIVA</v>
      </c>
      <c r="I1354" s="43">
        <v>35000</v>
      </c>
      <c r="J1354" s="46">
        <v>0</v>
      </c>
      <c r="K1354" s="45">
        <v>1064</v>
      </c>
      <c r="L1354" s="45">
        <v>1004.5</v>
      </c>
      <c r="M1354" s="43">
        <v>1471</v>
      </c>
      <c r="N1354" s="43">
        <v>31460.5</v>
      </c>
      <c r="O1354" s="65" t="str">
        <f>LEFT(_xlfn.XLOOKUP(TJUL22[[#This Row],[CODIGO]],Tabla5[codigo],Tabla5[Genero]),1)</f>
        <v>M</v>
      </c>
      <c r="P1354" s="15" t="str">
        <f>_xlfn.XLOOKUP(TJUL22[[#This Row],[nomdepto]],tdepto[DEPTO],tdepto[CODLUG])</f>
        <v>01.83.06.00.02</v>
      </c>
    </row>
    <row r="1355" spans="1:16" hidden="1">
      <c r="A1355" s="65" t="s">
        <v>3417</v>
      </c>
      <c r="B1355" s="65" t="str">
        <f t="shared" si="21"/>
        <v>2.1.1.1.0100117021683</v>
      </c>
      <c r="C1355" s="65" t="s">
        <v>3368</v>
      </c>
      <c r="D1355" s="65" t="s">
        <v>1421</v>
      </c>
      <c r="E1355" s="65" t="s">
        <v>716</v>
      </c>
      <c r="F1355" s="65" t="s">
        <v>717</v>
      </c>
      <c r="G1355" s="65" t="str">
        <f>_xlfn.XLOOKUP(TJUL22[[#This Row],[CODIGO]],Tabla5[codigo],Tabla5[Lugar Funciones])</f>
        <v>DIRECCION REGIONAL CULTURAL</v>
      </c>
      <c r="H1355" s="65" t="str">
        <f>_xlfn.XLOOKUP(TJUL22[[#This Row],[CODIGO]],Tabla5[codigo],Tabla5[SEGÚN JULIO],_xlfn.XLOOKUP(TJUL22[[#This Row],[cargo]],Tabla19[CARGO],Tabla19[CATEGORIA]))</f>
        <v>CARRERA ADMINISTRATIVA</v>
      </c>
      <c r="I1355" s="43">
        <v>35000</v>
      </c>
      <c r="J1355" s="44">
        <v>0</v>
      </c>
      <c r="K1355" s="45">
        <v>1064</v>
      </c>
      <c r="L1355" s="45">
        <v>1004.5</v>
      </c>
      <c r="M1355" s="43">
        <v>16521</v>
      </c>
      <c r="N1355" s="43">
        <v>16410.5</v>
      </c>
      <c r="O1355" s="65" t="str">
        <f>LEFT(_xlfn.XLOOKUP(TJUL22[[#This Row],[CODIGO]],Tabla5[codigo],Tabla5[Genero]),1)</f>
        <v>F</v>
      </c>
      <c r="P1355" s="15" t="str">
        <f>_xlfn.XLOOKUP(TJUL22[[#This Row],[nomdepto]],tdepto[DEPTO],tdepto[CODLUG])</f>
        <v>01.83.06.00.02</v>
      </c>
    </row>
    <row r="1356" spans="1:16">
      <c r="A1356" s="65" t="s">
        <v>3451</v>
      </c>
      <c r="B1356" s="65" t="str">
        <f t="shared" si="21"/>
        <v>2.1.1.2.0803700700663</v>
      </c>
      <c r="C1356" s="65" t="s">
        <v>3367</v>
      </c>
      <c r="D1356" s="65" t="s">
        <v>3000</v>
      </c>
      <c r="E1356" s="65" t="s">
        <v>1959</v>
      </c>
      <c r="F1356" s="65" t="s">
        <v>205</v>
      </c>
      <c r="G1356" s="65" t="str">
        <f>_xlfn.XLOOKUP(TJUL22[[#This Row],[CODIGO]],Tabla5[codigo],Tabla5[Lugar Funciones])</f>
        <v>DIRECCION REGIONAL CULTURAL</v>
      </c>
      <c r="H1356" s="65" t="str">
        <f>_xlfn.XLOOKUP(TJUL22[[#This Row],[CODIGO]],Tabla5[codigo],Tabla5[SEGÚN JULIO],_xlfn.XLOOKUP(TJUL22[[#This Row],[cargo]],Tabla19[CARGO],Tabla19[CATEGORIA]))</f>
        <v>EMPLEADOS TEMPORALES</v>
      </c>
      <c r="I1356" s="43">
        <v>35000</v>
      </c>
      <c r="J1356" s="46">
        <v>0</v>
      </c>
      <c r="K1356" s="45">
        <v>1064</v>
      </c>
      <c r="L1356" s="45">
        <v>1004.5</v>
      </c>
      <c r="M1356" s="43">
        <v>25</v>
      </c>
      <c r="N1356" s="43">
        <v>32906.5</v>
      </c>
      <c r="O1356" s="65" t="str">
        <f>LEFT(_xlfn.XLOOKUP(TJUL22[[#This Row],[CODIGO]],Tabla5[codigo],Tabla5[Genero]),1)</f>
        <v>F</v>
      </c>
      <c r="P1356" s="15" t="str">
        <f>_xlfn.XLOOKUP(TJUL22[[#This Row],[nomdepto]],tdepto[DEPTO],tdepto[CODLUG])</f>
        <v>01.83.06.00.02</v>
      </c>
    </row>
    <row r="1357" spans="1:16">
      <c r="A1357" s="65" t="s">
        <v>3451</v>
      </c>
      <c r="B1357" s="65" t="str">
        <f t="shared" si="21"/>
        <v>2.1.1.2.0800103644092</v>
      </c>
      <c r="C1357" s="65" t="s">
        <v>3367</v>
      </c>
      <c r="D1357" s="65" t="s">
        <v>3028</v>
      </c>
      <c r="E1357" s="65" t="s">
        <v>1693</v>
      </c>
      <c r="F1357" s="65" t="s">
        <v>205</v>
      </c>
      <c r="G1357" s="65" t="str">
        <f>_xlfn.XLOOKUP(TJUL22[[#This Row],[CODIGO]],Tabla5[codigo],Tabla5[Lugar Funciones])</f>
        <v>DIRECCION REGIONAL CULTURAL</v>
      </c>
      <c r="H1357" s="65" t="str">
        <f>_xlfn.XLOOKUP(TJUL22[[#This Row],[CODIGO]],Tabla5[codigo],Tabla5[SEGÚN JULIO],_xlfn.XLOOKUP(TJUL22[[#This Row],[cargo]],Tabla19[CARGO],Tabla19[CATEGORIA]))</f>
        <v>EMPLEADOS TEMPORALES</v>
      </c>
      <c r="I1357" s="43">
        <v>35000</v>
      </c>
      <c r="J1357" s="46">
        <v>0</v>
      </c>
      <c r="K1357" s="45">
        <v>1064</v>
      </c>
      <c r="L1357" s="45">
        <v>1004.5</v>
      </c>
      <c r="M1357" s="43">
        <v>25</v>
      </c>
      <c r="N1357" s="43">
        <v>32906.5</v>
      </c>
      <c r="O1357" s="65" t="str">
        <f>LEFT(_xlfn.XLOOKUP(TJUL22[[#This Row],[CODIGO]],Tabla5[codigo],Tabla5[Genero]),1)</f>
        <v>M</v>
      </c>
      <c r="P1357" s="15" t="str">
        <f>_xlfn.XLOOKUP(TJUL22[[#This Row],[nomdepto]],tdepto[DEPTO],tdepto[CODLUG])</f>
        <v>01.83.06.00.02</v>
      </c>
    </row>
    <row r="1358" spans="1:16">
      <c r="A1358" s="65" t="s">
        <v>3451</v>
      </c>
      <c r="B1358" s="65" t="str">
        <f t="shared" si="21"/>
        <v>2.1.1.2.0803103217547</v>
      </c>
      <c r="C1358" s="65" t="s">
        <v>3367</v>
      </c>
      <c r="D1358" s="65" t="s">
        <v>3039</v>
      </c>
      <c r="E1358" s="65" t="s">
        <v>1965</v>
      </c>
      <c r="F1358" s="65" t="s">
        <v>205</v>
      </c>
      <c r="G1358" s="65" t="str">
        <f>_xlfn.XLOOKUP(TJUL22[[#This Row],[CODIGO]],Tabla5[codigo],Tabla5[Lugar Funciones])</f>
        <v>DIRECCION REGIONAL CULTURAL</v>
      </c>
      <c r="H1358" s="65" t="str">
        <f>_xlfn.XLOOKUP(TJUL22[[#This Row],[CODIGO]],Tabla5[codigo],Tabla5[SEGÚN JULIO],_xlfn.XLOOKUP(TJUL22[[#This Row],[cargo]],Tabla19[CARGO],Tabla19[CATEGORIA]))</f>
        <v>EMPLEADOS TEMPORALES</v>
      </c>
      <c r="I1358" s="43">
        <v>35000</v>
      </c>
      <c r="J1358" s="46">
        <v>0</v>
      </c>
      <c r="K1358" s="45">
        <v>1064</v>
      </c>
      <c r="L1358" s="45">
        <v>1004.5</v>
      </c>
      <c r="M1358" s="43">
        <v>25</v>
      </c>
      <c r="N1358" s="43">
        <v>32906.5</v>
      </c>
      <c r="O1358" s="65" t="str">
        <f>LEFT(_xlfn.XLOOKUP(TJUL22[[#This Row],[CODIGO]],Tabla5[codigo],Tabla5[Genero]),1)</f>
        <v>F</v>
      </c>
      <c r="P1358" s="15" t="str">
        <f>_xlfn.XLOOKUP(TJUL22[[#This Row],[nomdepto]],tdepto[DEPTO],tdepto[CODLUG])</f>
        <v>01.83.06.00.02</v>
      </c>
    </row>
    <row r="1359" spans="1:16">
      <c r="A1359" s="65" t="s">
        <v>3451</v>
      </c>
      <c r="B1359" s="65" t="str">
        <f t="shared" si="21"/>
        <v>2.1.1.2.0800100115112</v>
      </c>
      <c r="C1359" s="65" t="s">
        <v>3367</v>
      </c>
      <c r="D1359" s="65" t="s">
        <v>3045</v>
      </c>
      <c r="E1359" s="65" t="s">
        <v>1967</v>
      </c>
      <c r="F1359" s="65" t="s">
        <v>205</v>
      </c>
      <c r="G1359" s="65" t="str">
        <f>_xlfn.XLOOKUP(TJUL22[[#This Row],[CODIGO]],Tabla5[codigo],Tabla5[Lugar Funciones])</f>
        <v>DIRECCION REGIONAL CULTURAL</v>
      </c>
      <c r="H1359" s="65" t="str">
        <f>_xlfn.XLOOKUP(TJUL22[[#This Row],[CODIGO]],Tabla5[codigo],Tabla5[SEGÚN JULIO],_xlfn.XLOOKUP(TJUL22[[#This Row],[cargo]],Tabla19[CARGO],Tabla19[CATEGORIA]))</f>
        <v>EMPLEADOS TEMPORALES</v>
      </c>
      <c r="I1359" s="43">
        <v>35000</v>
      </c>
      <c r="J1359" s="46">
        <v>0</v>
      </c>
      <c r="K1359" s="45">
        <v>1064</v>
      </c>
      <c r="L1359" s="45">
        <v>1004.5</v>
      </c>
      <c r="M1359" s="43">
        <v>25</v>
      </c>
      <c r="N1359" s="43">
        <v>32906.5</v>
      </c>
      <c r="O1359" s="65" t="str">
        <f>LEFT(_xlfn.XLOOKUP(TJUL22[[#This Row],[CODIGO]],Tabla5[codigo],Tabla5[Genero]),1)</f>
        <v>M</v>
      </c>
      <c r="P1359" s="15" t="str">
        <f>_xlfn.XLOOKUP(TJUL22[[#This Row],[nomdepto]],tdepto[DEPTO],tdepto[CODLUG])</f>
        <v>01.83.06.00.02</v>
      </c>
    </row>
    <row r="1360" spans="1:16">
      <c r="A1360" s="65" t="s">
        <v>3451</v>
      </c>
      <c r="B1360" s="65" t="str">
        <f t="shared" si="21"/>
        <v>2.1.1.2.0804700164710</v>
      </c>
      <c r="C1360" s="65" t="s">
        <v>3367</v>
      </c>
      <c r="D1360" s="65" t="s">
        <v>3112</v>
      </c>
      <c r="E1360" s="65" t="s">
        <v>1978</v>
      </c>
      <c r="F1360" s="65" t="s">
        <v>205</v>
      </c>
      <c r="G1360" s="65" t="str">
        <f>_xlfn.XLOOKUP(TJUL22[[#This Row],[CODIGO]],Tabla5[codigo],Tabla5[Lugar Funciones])</f>
        <v>DIRECCION REGIONAL CULTURAL</v>
      </c>
      <c r="H1360" s="65" t="str">
        <f>_xlfn.XLOOKUP(TJUL22[[#This Row],[CODIGO]],Tabla5[codigo],Tabla5[SEGÚN JULIO],_xlfn.XLOOKUP(TJUL22[[#This Row],[cargo]],Tabla19[CARGO],Tabla19[CATEGORIA]))</f>
        <v>EMPLEADOS TEMPORALES</v>
      </c>
      <c r="I1360" s="43">
        <v>35000</v>
      </c>
      <c r="J1360" s="46">
        <v>0</v>
      </c>
      <c r="K1360" s="45">
        <v>1064</v>
      </c>
      <c r="L1360" s="45">
        <v>1004.5</v>
      </c>
      <c r="M1360" s="43">
        <v>25</v>
      </c>
      <c r="N1360" s="43">
        <v>32906.5</v>
      </c>
      <c r="O1360" s="65" t="str">
        <f>LEFT(_xlfn.XLOOKUP(TJUL22[[#This Row],[CODIGO]],Tabla5[codigo],Tabla5[Genero]),1)</f>
        <v>M</v>
      </c>
      <c r="P1360" s="15" t="str">
        <f>_xlfn.XLOOKUP(TJUL22[[#This Row],[nomdepto]],tdepto[DEPTO],tdepto[CODLUG])</f>
        <v>01.83.06.00.02</v>
      </c>
    </row>
    <row r="1361" spans="1:16" hidden="1">
      <c r="A1361" s="65" t="s">
        <v>3417</v>
      </c>
      <c r="B1361" s="65" t="str">
        <f t="shared" si="21"/>
        <v>2.1.1.1.0102301409625</v>
      </c>
      <c r="C1361" s="65" t="s">
        <v>3368</v>
      </c>
      <c r="D1361" s="65" t="s">
        <v>2254</v>
      </c>
      <c r="E1361" s="65" t="s">
        <v>1193</v>
      </c>
      <c r="F1361" s="65" t="s">
        <v>409</v>
      </c>
      <c r="G1361" s="65" t="str">
        <f>_xlfn.XLOOKUP(TJUL22[[#This Row],[CODIGO]],Tabla5[codigo],Tabla5[Lugar Funciones])</f>
        <v>DIRECCION REGIONAL CULTURAL</v>
      </c>
      <c r="H1361" s="65" t="str">
        <f>_xlfn.XLOOKUP(TJUL22[[#This Row],[CODIGO]],Tabla5[codigo],Tabla5[SEGÚN JULIO],_xlfn.XLOOKUP(TJUL22[[#This Row],[cargo]],Tabla19[CARGO],Tabla19[CATEGORIA]))</f>
        <v>FIJO</v>
      </c>
      <c r="I1361" s="43">
        <v>31500</v>
      </c>
      <c r="J1361" s="46">
        <v>0</v>
      </c>
      <c r="K1361" s="45">
        <v>957.6</v>
      </c>
      <c r="L1361" s="45">
        <v>904.05</v>
      </c>
      <c r="M1361" s="43">
        <v>25.000000000000114</v>
      </c>
      <c r="N1361" s="43">
        <v>29613.35</v>
      </c>
      <c r="O1361" s="65" t="str">
        <f>LEFT(_xlfn.XLOOKUP(TJUL22[[#This Row],[CODIGO]],Tabla5[codigo],Tabla5[Genero]),1)</f>
        <v>F</v>
      </c>
      <c r="P1361" s="15" t="str">
        <f>_xlfn.XLOOKUP(TJUL22[[#This Row],[nomdepto]],tdepto[DEPTO],tdepto[CODLUG])</f>
        <v>01.83.06.00.02</v>
      </c>
    </row>
    <row r="1362" spans="1:16">
      <c r="A1362" s="65" t="s">
        <v>3451</v>
      </c>
      <c r="B1362" s="65" t="str">
        <f t="shared" si="21"/>
        <v>2.1.1.2.0801200013074</v>
      </c>
      <c r="C1362" s="65" t="s">
        <v>3367</v>
      </c>
      <c r="D1362" s="65" t="s">
        <v>3044</v>
      </c>
      <c r="E1362" s="65" t="s">
        <v>1698</v>
      </c>
      <c r="F1362" s="65" t="s">
        <v>1699</v>
      </c>
      <c r="G1362" s="65" t="str">
        <f>_xlfn.XLOOKUP(TJUL22[[#This Row],[CODIGO]],Tabla5[codigo],Tabla5[Lugar Funciones])</f>
        <v>DIRECCION REGIONAL CULTURAL</v>
      </c>
      <c r="H1362" s="65" t="str">
        <f>_xlfn.XLOOKUP(TJUL22[[#This Row],[CODIGO]],Tabla5[codigo],Tabla5[SEGÚN JULIO],_xlfn.XLOOKUP(TJUL22[[#This Row],[cargo]],Tabla19[CARGO],Tabla19[CATEGORIA]))</f>
        <v>EMPLEADOS TEMPORALES</v>
      </c>
      <c r="I1362" s="43">
        <v>30000</v>
      </c>
      <c r="J1362" s="46">
        <v>0</v>
      </c>
      <c r="K1362" s="45">
        <v>912</v>
      </c>
      <c r="L1362" s="45">
        <v>861</v>
      </c>
      <c r="M1362" s="43">
        <v>25</v>
      </c>
      <c r="N1362" s="43">
        <v>28202</v>
      </c>
      <c r="O1362" s="65" t="str">
        <f>LEFT(_xlfn.XLOOKUP(TJUL22[[#This Row],[CODIGO]],Tabla5[codigo],Tabla5[Genero]),1)</f>
        <v>M</v>
      </c>
      <c r="P1362" s="15" t="str">
        <f>_xlfn.XLOOKUP(TJUL22[[#This Row],[nomdepto]],tdepto[DEPTO],tdepto[CODLUG])</f>
        <v>01.83.06.00.02</v>
      </c>
    </row>
    <row r="1363" spans="1:16" hidden="1">
      <c r="A1363" s="65" t="s">
        <v>3417</v>
      </c>
      <c r="B1363" s="65" t="str">
        <f t="shared" si="21"/>
        <v>2.1.1.1.0102700256437</v>
      </c>
      <c r="C1363" s="65" t="s">
        <v>3368</v>
      </c>
      <c r="D1363" s="65" t="s">
        <v>2267</v>
      </c>
      <c r="E1363" s="65" t="s">
        <v>1194</v>
      </c>
      <c r="F1363" s="65" t="s">
        <v>1215</v>
      </c>
      <c r="G1363" s="65" t="str">
        <f>_xlfn.XLOOKUP(TJUL22[[#This Row],[CODIGO]],Tabla5[codigo],Tabla5[Lugar Funciones])</f>
        <v>DIRECCION REGIONAL CULTURAL</v>
      </c>
      <c r="H1363" s="65" t="str">
        <f>_xlfn.XLOOKUP(TJUL22[[#This Row],[CODIGO]],Tabla5[codigo],Tabla5[SEGÚN JULIO],_xlfn.XLOOKUP(TJUL22[[#This Row],[cargo]],Tabla19[CARGO],Tabla19[CATEGORIA]))</f>
        <v>FIJO</v>
      </c>
      <c r="I1363" s="43">
        <v>25000</v>
      </c>
      <c r="J1363" s="46">
        <v>0</v>
      </c>
      <c r="K1363" s="45">
        <v>760</v>
      </c>
      <c r="L1363" s="45">
        <v>717.5</v>
      </c>
      <c r="M1363" s="43">
        <v>25</v>
      </c>
      <c r="N1363" s="43">
        <v>23497.5</v>
      </c>
      <c r="O1363" s="65" t="str">
        <f>LEFT(_xlfn.XLOOKUP(TJUL22[[#This Row],[CODIGO]],Tabla5[codigo],Tabla5[Genero]),1)</f>
        <v>M</v>
      </c>
      <c r="P1363" s="15" t="str">
        <f>_xlfn.XLOOKUP(TJUL22[[#This Row],[nomdepto]],tdepto[DEPTO],tdepto[CODLUG])</f>
        <v>01.83.06.00.02</v>
      </c>
    </row>
    <row r="1364" spans="1:16">
      <c r="A1364" s="65" t="s">
        <v>3451</v>
      </c>
      <c r="B1364" s="65" t="str">
        <f t="shared" si="21"/>
        <v>2.1.1.2.0805500272967</v>
      </c>
      <c r="C1364" s="65" t="s">
        <v>3367</v>
      </c>
      <c r="D1364" s="65" t="s">
        <v>3050</v>
      </c>
      <c r="E1364" s="65" t="s">
        <v>1645</v>
      </c>
      <c r="F1364" s="65" t="s">
        <v>205</v>
      </c>
      <c r="G1364" s="65" t="str">
        <f>_xlfn.XLOOKUP(TJUL22[[#This Row],[CODIGO]],Tabla5[codigo],Tabla5[Lugar Funciones])</f>
        <v>DIRECCION REGIONAL CULTURAL</v>
      </c>
      <c r="H1364" s="65" t="str">
        <f>_xlfn.XLOOKUP(TJUL22[[#This Row],[CODIGO]],Tabla5[codigo],Tabla5[SEGÚN JULIO],_xlfn.XLOOKUP(TJUL22[[#This Row],[cargo]],Tabla19[CARGO],Tabla19[CATEGORIA]))</f>
        <v>EMPLEADOS TEMPORALES</v>
      </c>
      <c r="I1364" s="43">
        <v>20000</v>
      </c>
      <c r="J1364" s="46">
        <v>0</v>
      </c>
      <c r="K1364" s="45">
        <v>608</v>
      </c>
      <c r="L1364" s="45">
        <v>574</v>
      </c>
      <c r="M1364" s="43">
        <v>25</v>
      </c>
      <c r="N1364" s="43">
        <v>18793</v>
      </c>
      <c r="O1364" s="65" t="str">
        <f>LEFT(_xlfn.XLOOKUP(TJUL22[[#This Row],[CODIGO]],Tabla5[codigo],Tabla5[Genero]),1)</f>
        <v>M</v>
      </c>
      <c r="P1364" s="15" t="str">
        <f>_xlfn.XLOOKUP(TJUL22[[#This Row],[nomdepto]],tdepto[DEPTO],tdepto[CODLUG])</f>
        <v>01.83.06.00.02</v>
      </c>
    </row>
    <row r="1365" spans="1:16" hidden="1">
      <c r="A1365" s="65" t="s">
        <v>3417</v>
      </c>
      <c r="B1365" s="65" t="str">
        <f t="shared" si="21"/>
        <v>2.1.1.1.0104700545140</v>
      </c>
      <c r="C1365" s="65" t="s">
        <v>3368</v>
      </c>
      <c r="D1365" s="65" t="s">
        <v>2281</v>
      </c>
      <c r="E1365" s="65" t="s">
        <v>710</v>
      </c>
      <c r="F1365" s="65" t="s">
        <v>711</v>
      </c>
      <c r="G1365" s="65" t="str">
        <f>_xlfn.XLOOKUP(TJUL22[[#This Row],[CODIGO]],Tabla5[codigo],Tabla5[Lugar Funciones])</f>
        <v>DIRECCION REGIONAL CULTURAL</v>
      </c>
      <c r="H1365" s="65" t="str">
        <f>_xlfn.XLOOKUP(TJUL22[[#This Row],[CODIGO]],Tabla5[codigo],Tabla5[SEGÚN JULIO],_xlfn.XLOOKUP(TJUL22[[#This Row],[cargo]],Tabla19[CARGO],Tabla19[CATEGORIA]))</f>
        <v>FIJO</v>
      </c>
      <c r="I1365" s="43">
        <v>19000.55</v>
      </c>
      <c r="J1365" s="46">
        <v>0</v>
      </c>
      <c r="K1365" s="45">
        <v>577.62</v>
      </c>
      <c r="L1365" s="45">
        <v>545.32000000000005</v>
      </c>
      <c r="M1365" s="43">
        <v>25</v>
      </c>
      <c r="N1365" s="43">
        <v>17852.61</v>
      </c>
      <c r="O1365" s="65" t="str">
        <f>LEFT(_xlfn.XLOOKUP(TJUL22[[#This Row],[CODIGO]],Tabla5[codigo],Tabla5[Genero]),1)</f>
        <v>M</v>
      </c>
      <c r="P1365" s="15" t="str">
        <f>_xlfn.XLOOKUP(TJUL22[[#This Row],[nomdepto]],tdepto[DEPTO],tdepto[CODLUG])</f>
        <v>01.83.06.00.02</v>
      </c>
    </row>
    <row r="1366" spans="1:16" hidden="1">
      <c r="A1366" s="65" t="s">
        <v>3417</v>
      </c>
      <c r="B1366" s="65" t="str">
        <f t="shared" si="21"/>
        <v>2.1.1.1.0103700016953</v>
      </c>
      <c r="C1366" s="65" t="s">
        <v>3368</v>
      </c>
      <c r="D1366" s="65" t="s">
        <v>2455</v>
      </c>
      <c r="E1366" s="65" t="s">
        <v>721</v>
      </c>
      <c r="F1366" s="65" t="s">
        <v>10</v>
      </c>
      <c r="G1366" s="65" t="str">
        <f>_xlfn.XLOOKUP(TJUL22[[#This Row],[CODIGO]],Tabla5[codigo],Tabla5[Lugar Funciones])</f>
        <v>DIRECCION REGIONAL CULTURAL</v>
      </c>
      <c r="H1366" s="65" t="str">
        <f>_xlfn.XLOOKUP(TJUL22[[#This Row],[CODIGO]],Tabla5[codigo],Tabla5[SEGÚN JULIO],_xlfn.XLOOKUP(TJUL22[[#This Row],[cargo]],Tabla19[CARGO],Tabla19[CATEGORIA]))</f>
        <v>ESTATUTO SIMPLIFICADO</v>
      </c>
      <c r="I1366" s="43">
        <v>16992.62</v>
      </c>
      <c r="J1366" s="46">
        <v>0</v>
      </c>
      <c r="K1366" s="45">
        <v>516.58000000000004</v>
      </c>
      <c r="L1366" s="45">
        <v>487.69</v>
      </c>
      <c r="M1366" s="43">
        <v>324.99999999999989</v>
      </c>
      <c r="N1366" s="43">
        <v>15663.35</v>
      </c>
      <c r="O1366" s="65" t="str">
        <f>LEFT(_xlfn.XLOOKUP(TJUL22[[#This Row],[CODIGO]],Tabla5[codigo],Tabla5[Genero]),1)</f>
        <v>F</v>
      </c>
      <c r="P1366" s="15" t="str">
        <f>_xlfn.XLOOKUP(TJUL22[[#This Row],[nomdepto]],tdepto[DEPTO],tdepto[CODLUG])</f>
        <v>01.83.06.00.02</v>
      </c>
    </row>
    <row r="1367" spans="1:16" hidden="1">
      <c r="A1367" s="65" t="s">
        <v>3417</v>
      </c>
      <c r="B1367" s="65" t="str">
        <f t="shared" si="21"/>
        <v>2.1.1.1.0103100603491</v>
      </c>
      <c r="C1367" s="65" t="s">
        <v>3368</v>
      </c>
      <c r="D1367" s="65" t="s">
        <v>2467</v>
      </c>
      <c r="E1367" s="65" t="s">
        <v>722</v>
      </c>
      <c r="F1367" s="65" t="s">
        <v>205</v>
      </c>
      <c r="G1367" s="65" t="str">
        <f>_xlfn.XLOOKUP(TJUL22[[#This Row],[CODIGO]],Tabla5[codigo],Tabla5[Lugar Funciones])</f>
        <v>DIRECCION REGIONAL CULTURAL</v>
      </c>
      <c r="H1367" s="65" t="str">
        <f>_xlfn.XLOOKUP(TJUL22[[#This Row],[CODIGO]],Tabla5[codigo],Tabla5[SEGÚN JULIO],_xlfn.XLOOKUP(TJUL22[[#This Row],[cargo]],Tabla19[CARGO],Tabla19[CATEGORIA]))</f>
        <v>FIJO</v>
      </c>
      <c r="I1367" s="43">
        <v>15400</v>
      </c>
      <c r="J1367" s="46">
        <v>0</v>
      </c>
      <c r="K1367" s="45">
        <v>468.16</v>
      </c>
      <c r="L1367" s="45">
        <v>441.98</v>
      </c>
      <c r="M1367" s="43">
        <v>24.999999999999943</v>
      </c>
      <c r="N1367" s="43">
        <v>14464.86</v>
      </c>
      <c r="O1367" s="65" t="str">
        <f>LEFT(_xlfn.XLOOKUP(TJUL22[[#This Row],[CODIGO]],Tabla5[codigo],Tabla5[Genero]),1)</f>
        <v>M</v>
      </c>
      <c r="P1367" s="15" t="str">
        <f>_xlfn.XLOOKUP(TJUL22[[#This Row],[nomdepto]],tdepto[DEPTO],tdepto[CODLUG])</f>
        <v>01.83.06.00.02</v>
      </c>
    </row>
    <row r="1368" spans="1:16" hidden="1">
      <c r="A1368" s="65" t="s">
        <v>3417</v>
      </c>
      <c r="B1368" s="65" t="str">
        <f t="shared" si="21"/>
        <v>2.1.1.1.0103104518166</v>
      </c>
      <c r="C1368" s="65" t="s">
        <v>3368</v>
      </c>
      <c r="D1368" s="65" t="s">
        <v>2365</v>
      </c>
      <c r="E1368" s="65" t="s">
        <v>3423</v>
      </c>
      <c r="F1368" s="65" t="s">
        <v>421</v>
      </c>
      <c r="G1368" s="65" t="str">
        <f>_xlfn.XLOOKUP(TJUL22[[#This Row],[CODIGO]],Tabla5[codigo],Tabla5[Lugar Funciones])</f>
        <v>DIRECCION REGIONAL CULTURAL</v>
      </c>
      <c r="H1368" s="65" t="str">
        <f>_xlfn.XLOOKUP(TJUL22[[#This Row],[CODIGO]],Tabla5[codigo],Tabla5[SEGÚN JULIO],_xlfn.XLOOKUP(TJUL22[[#This Row],[cargo]],Tabla19[CARGO],Tabla19[CATEGORIA]))</f>
        <v>FIJO</v>
      </c>
      <c r="I1368" s="43">
        <v>11000</v>
      </c>
      <c r="J1368" s="46">
        <v>0</v>
      </c>
      <c r="K1368" s="45">
        <v>334.4</v>
      </c>
      <c r="L1368" s="45">
        <v>315.7</v>
      </c>
      <c r="M1368" s="43">
        <v>75.000000000000057</v>
      </c>
      <c r="N1368" s="43">
        <v>10274.9</v>
      </c>
      <c r="O1368" s="65" t="str">
        <f>LEFT(_xlfn.XLOOKUP(TJUL22[[#This Row],[CODIGO]],Tabla5[codigo],Tabla5[Genero]),1)</f>
        <v>F</v>
      </c>
      <c r="P1368" s="15" t="str">
        <f>_xlfn.XLOOKUP(TJUL22[[#This Row],[nomdepto]],tdepto[DEPTO],tdepto[CODLUG])</f>
        <v>01.83.06.00.02</v>
      </c>
    </row>
    <row r="1369" spans="1:16" hidden="1">
      <c r="A1369" s="65" t="s">
        <v>3417</v>
      </c>
      <c r="B1369" s="65" t="str">
        <f t="shared" si="21"/>
        <v>2.1.1.1.0103101551905</v>
      </c>
      <c r="C1369" s="65" t="s">
        <v>3368</v>
      </c>
      <c r="D1369" s="65" t="s">
        <v>2375</v>
      </c>
      <c r="E1369" s="65" t="s">
        <v>714</v>
      </c>
      <c r="F1369" s="65" t="s">
        <v>8</v>
      </c>
      <c r="G1369" s="65" t="str">
        <f>_xlfn.XLOOKUP(TJUL22[[#This Row],[CODIGO]],Tabla5[codigo],Tabla5[Lugar Funciones])</f>
        <v>DIRECCION REGIONAL CULTURAL</v>
      </c>
      <c r="H1369" s="65" t="str">
        <f>_xlfn.XLOOKUP(TJUL22[[#This Row],[CODIGO]],Tabla5[codigo],Tabla5[SEGÚN JULIO],_xlfn.XLOOKUP(TJUL22[[#This Row],[cargo]],Tabla19[CARGO],Tabla19[CATEGORIA]))</f>
        <v>ESTATUTO SIMPLIFICADO</v>
      </c>
      <c r="I1369" s="43">
        <v>11000</v>
      </c>
      <c r="J1369" s="46">
        <v>0</v>
      </c>
      <c r="K1369" s="45">
        <v>334.4</v>
      </c>
      <c r="L1369" s="45">
        <v>315.7</v>
      </c>
      <c r="M1369" s="43">
        <v>25.000000000000057</v>
      </c>
      <c r="N1369" s="43">
        <v>10324.9</v>
      </c>
      <c r="O1369" s="65" t="str">
        <f>LEFT(_xlfn.XLOOKUP(TJUL22[[#This Row],[CODIGO]],Tabla5[codigo],Tabla5[Genero]),1)</f>
        <v>F</v>
      </c>
      <c r="P1369" s="15" t="str">
        <f>_xlfn.XLOOKUP(TJUL22[[#This Row],[nomdepto]],tdepto[DEPTO],tdepto[CODLUG])</f>
        <v>01.83.06.00.02</v>
      </c>
    </row>
    <row r="1370" spans="1:16" hidden="1">
      <c r="A1370" s="65" t="s">
        <v>3417</v>
      </c>
      <c r="B1370" s="65" t="str">
        <f t="shared" si="21"/>
        <v>2.1.1.1.0103101284887</v>
      </c>
      <c r="C1370" s="65" t="s">
        <v>3368</v>
      </c>
      <c r="D1370" s="65" t="s">
        <v>2371</v>
      </c>
      <c r="E1370" s="65" t="s">
        <v>713</v>
      </c>
      <c r="F1370" s="65" t="s">
        <v>8</v>
      </c>
      <c r="G1370" s="65" t="str">
        <f>_xlfn.XLOOKUP(TJUL22[[#This Row],[CODIGO]],Tabla5[codigo],Tabla5[Lugar Funciones])</f>
        <v>DIRECCION REGIONAL CULTURAL</v>
      </c>
      <c r="H1370" s="65" t="str">
        <f>_xlfn.XLOOKUP(TJUL22[[#This Row],[CODIGO]],Tabla5[codigo],Tabla5[SEGÚN JULIO],_xlfn.XLOOKUP(TJUL22[[#This Row],[cargo]],Tabla19[CARGO],Tabla19[CATEGORIA]))</f>
        <v>ESTATUTO SIMPLIFICADO</v>
      </c>
      <c r="I1370" s="43">
        <v>10000</v>
      </c>
      <c r="J1370" s="46">
        <v>0</v>
      </c>
      <c r="K1370" s="45">
        <v>304</v>
      </c>
      <c r="L1370" s="45">
        <v>287</v>
      </c>
      <c r="M1370" s="43">
        <v>375</v>
      </c>
      <c r="N1370" s="43">
        <v>9034</v>
      </c>
      <c r="O1370" s="65" t="str">
        <f>LEFT(_xlfn.XLOOKUP(TJUL22[[#This Row],[CODIGO]],Tabla5[codigo],Tabla5[Genero]),1)</f>
        <v>F</v>
      </c>
      <c r="P1370" s="15" t="str">
        <f>_xlfn.XLOOKUP(TJUL22[[#This Row],[nomdepto]],tdepto[DEPTO],tdepto[CODLUG])</f>
        <v>01.83.06.00.02</v>
      </c>
    </row>
    <row r="1371" spans="1:16">
      <c r="A1371" s="65" t="s">
        <v>3451</v>
      </c>
      <c r="B1371" s="65" t="str">
        <f t="shared" si="21"/>
        <v>2.1.1.2.0806900004539</v>
      </c>
      <c r="C1371" s="65" t="s">
        <v>3367</v>
      </c>
      <c r="D1371" s="65" t="s">
        <v>3065</v>
      </c>
      <c r="E1371" s="65" t="s">
        <v>2165</v>
      </c>
      <c r="F1371" s="65" t="s">
        <v>205</v>
      </c>
      <c r="G1371" s="65" t="str">
        <f>_xlfn.XLOOKUP(TJUL22[[#This Row],[CODIGO]],Tabla5[codigo],Tabla5[Lugar Funciones])</f>
        <v>OFICINA PROVINCIAL DE LA CULTURA</v>
      </c>
      <c r="H1371" s="65" t="str">
        <f>_xlfn.XLOOKUP(TJUL22[[#This Row],[CODIGO]],Tabla5[codigo],Tabla5[SEGÚN JULIO],_xlfn.XLOOKUP(TJUL22[[#This Row],[cargo]],Tabla19[CARGO],Tabla19[CATEGORIA]))</f>
        <v>EMPLEADOS TEMPORALES</v>
      </c>
      <c r="I1371" s="43">
        <v>50000</v>
      </c>
      <c r="J1371" s="45">
        <v>1854</v>
      </c>
      <c r="K1371" s="45">
        <v>1520</v>
      </c>
      <c r="L1371" s="45">
        <v>1435</v>
      </c>
      <c r="M1371" s="43">
        <v>25</v>
      </c>
      <c r="N1371" s="43">
        <v>45166</v>
      </c>
      <c r="O1371" s="65" t="str">
        <f>LEFT(_xlfn.XLOOKUP(TJUL22[[#This Row],[CODIGO]],Tabla5[codigo],Tabla5[Genero]),1)</f>
        <v>F</v>
      </c>
      <c r="P1371" s="15" t="str">
        <f>_xlfn.XLOOKUP(TJUL22[[#This Row],[nomdepto]],tdepto[DEPTO],tdepto[CODLUG])</f>
        <v>01.83.06.00.02.00.01</v>
      </c>
    </row>
    <row r="1372" spans="1:16">
      <c r="A1372" s="65" t="s">
        <v>3451</v>
      </c>
      <c r="B1372" s="65" t="str">
        <f t="shared" si="21"/>
        <v>2.1.1.2.0800118216456</v>
      </c>
      <c r="C1372" s="65" t="s">
        <v>3367</v>
      </c>
      <c r="D1372" s="65" t="s">
        <v>2977</v>
      </c>
      <c r="E1372" s="65" t="s">
        <v>1236</v>
      </c>
      <c r="F1372" s="65" t="s">
        <v>1226</v>
      </c>
      <c r="G1372" s="65" t="str">
        <f>_xlfn.XLOOKUP(TJUL22[[#This Row],[CODIGO]],Tabla5[codigo],Tabla5[Lugar Funciones])</f>
        <v>OFICINA PROVINCIAL DE LA CULTURA</v>
      </c>
      <c r="H1372" s="65" t="str">
        <f>_xlfn.XLOOKUP(TJUL22[[#This Row],[CODIGO]],Tabla5[codigo],Tabla5[SEGÚN JULIO],_xlfn.XLOOKUP(TJUL22[[#This Row],[cargo]],Tabla19[CARGO],Tabla19[CATEGORIA]))</f>
        <v>EMPLEADOS TEMPORALES</v>
      </c>
      <c r="I1372" s="43">
        <v>40000</v>
      </c>
      <c r="J1372" s="45">
        <v>442.65</v>
      </c>
      <c r="K1372" s="45">
        <v>1216</v>
      </c>
      <c r="L1372" s="45">
        <v>1148</v>
      </c>
      <c r="M1372" s="43">
        <v>25.000000000000114</v>
      </c>
      <c r="N1372" s="43">
        <v>37168.35</v>
      </c>
      <c r="O1372" s="65" t="str">
        <f>LEFT(_xlfn.XLOOKUP(TJUL22[[#This Row],[CODIGO]],Tabla5[codigo],Tabla5[Genero]),1)</f>
        <v>M</v>
      </c>
      <c r="P1372" s="15" t="str">
        <f>_xlfn.XLOOKUP(TJUL22[[#This Row],[nomdepto]],tdepto[DEPTO],tdepto[CODLUG])</f>
        <v>01.83.06.00.02.00.01</v>
      </c>
    </row>
    <row r="1373" spans="1:16">
      <c r="A1373" s="65" t="s">
        <v>3451</v>
      </c>
      <c r="B1373" s="65" t="str">
        <f t="shared" si="21"/>
        <v>2.1.1.2.0804900340979</v>
      </c>
      <c r="C1373" s="65" t="s">
        <v>3367</v>
      </c>
      <c r="D1373" s="65" t="s">
        <v>2988</v>
      </c>
      <c r="E1373" s="65" t="s">
        <v>1234</v>
      </c>
      <c r="F1373" s="65" t="s">
        <v>1226</v>
      </c>
      <c r="G1373" s="65" t="str">
        <f>_xlfn.XLOOKUP(TJUL22[[#This Row],[CODIGO]],Tabla5[codigo],Tabla5[Lugar Funciones])</f>
        <v>OFICINA PROVINCIAL DE LA CULTURA</v>
      </c>
      <c r="H1373" s="65" t="str">
        <f>_xlfn.XLOOKUP(TJUL22[[#This Row],[CODIGO]],Tabla5[codigo],Tabla5[SEGÚN JULIO],_xlfn.XLOOKUP(TJUL22[[#This Row],[cargo]],Tabla19[CARGO],Tabla19[CATEGORIA]))</f>
        <v>EMPLEADOS TEMPORALES</v>
      </c>
      <c r="I1373" s="43">
        <v>40000</v>
      </c>
      <c r="J1373" s="45">
        <v>442.65</v>
      </c>
      <c r="K1373" s="45">
        <v>1216</v>
      </c>
      <c r="L1373" s="45">
        <v>1148</v>
      </c>
      <c r="M1373" s="43">
        <v>25.000000000000114</v>
      </c>
      <c r="N1373" s="43">
        <v>37168.35</v>
      </c>
      <c r="O1373" s="65" t="str">
        <f>LEFT(_xlfn.XLOOKUP(TJUL22[[#This Row],[CODIGO]],Tabla5[codigo],Tabla5[Genero]),1)</f>
        <v>M</v>
      </c>
      <c r="P1373" s="15" t="str">
        <f>_xlfn.XLOOKUP(TJUL22[[#This Row],[nomdepto]],tdepto[DEPTO],tdepto[CODLUG])</f>
        <v>01.83.06.00.02.00.01</v>
      </c>
    </row>
    <row r="1374" spans="1:16">
      <c r="A1374" s="65" t="s">
        <v>3451</v>
      </c>
      <c r="B1374" s="65" t="str">
        <f t="shared" si="21"/>
        <v>2.1.1.2.0804500157039</v>
      </c>
      <c r="C1374" s="65" t="s">
        <v>3367</v>
      </c>
      <c r="D1374" s="65" t="s">
        <v>2995</v>
      </c>
      <c r="E1374" s="65" t="s">
        <v>2003</v>
      </c>
      <c r="F1374" s="65" t="s">
        <v>1226</v>
      </c>
      <c r="G1374" s="65" t="str">
        <f>_xlfn.XLOOKUP(TJUL22[[#This Row],[CODIGO]],Tabla5[codigo],Tabla5[Lugar Funciones])</f>
        <v>OFICINA PROVINCIAL DE LA CULTURA</v>
      </c>
      <c r="H1374" s="65" t="str">
        <f>_xlfn.XLOOKUP(TJUL22[[#This Row],[CODIGO]],Tabla5[codigo],Tabla5[SEGÚN JULIO],_xlfn.XLOOKUP(TJUL22[[#This Row],[cargo]],Tabla19[CARGO],Tabla19[CATEGORIA]))</f>
        <v>EMPLEADOS TEMPORALES</v>
      </c>
      <c r="I1374" s="43">
        <v>40000</v>
      </c>
      <c r="J1374" s="45">
        <v>442.65</v>
      </c>
      <c r="K1374" s="45">
        <v>1216</v>
      </c>
      <c r="L1374" s="45">
        <v>1148</v>
      </c>
      <c r="M1374" s="43">
        <v>25.000000000000114</v>
      </c>
      <c r="N1374" s="43">
        <v>37168.35</v>
      </c>
      <c r="O1374" s="65" t="str">
        <f>LEFT(_xlfn.XLOOKUP(TJUL22[[#This Row],[CODIGO]],Tabla5[codigo],Tabla5[Genero]),1)</f>
        <v>M</v>
      </c>
      <c r="P1374" s="15" t="str">
        <f>_xlfn.XLOOKUP(TJUL22[[#This Row],[nomdepto]],tdepto[DEPTO],tdepto[CODLUG])</f>
        <v>01.83.06.00.02.00.01</v>
      </c>
    </row>
    <row r="1375" spans="1:16">
      <c r="A1375" s="65" t="s">
        <v>3451</v>
      </c>
      <c r="B1375" s="65" t="str">
        <f t="shared" si="21"/>
        <v>2.1.1.2.0804800056154</v>
      </c>
      <c r="C1375" s="65" t="s">
        <v>3367</v>
      </c>
      <c r="D1375" s="65" t="s">
        <v>3038</v>
      </c>
      <c r="E1375" s="65" t="s">
        <v>1231</v>
      </c>
      <c r="F1375" s="65" t="s">
        <v>1226</v>
      </c>
      <c r="G1375" s="65" t="str">
        <f>_xlfn.XLOOKUP(TJUL22[[#This Row],[CODIGO]],Tabla5[codigo],Tabla5[Lugar Funciones])</f>
        <v>OFICINA PROVINCIAL DE LA CULTURA</v>
      </c>
      <c r="H1375" s="65" t="str">
        <f>_xlfn.XLOOKUP(TJUL22[[#This Row],[CODIGO]],Tabla5[codigo],Tabla5[SEGÚN JULIO],_xlfn.XLOOKUP(TJUL22[[#This Row],[cargo]],Tabla19[CARGO],Tabla19[CATEGORIA]))</f>
        <v>EMPLEADOS TEMPORALES</v>
      </c>
      <c r="I1375" s="43">
        <v>40000</v>
      </c>
      <c r="J1375" s="45">
        <v>442.65</v>
      </c>
      <c r="K1375" s="45">
        <v>1216</v>
      </c>
      <c r="L1375" s="45">
        <v>1148</v>
      </c>
      <c r="M1375" s="43">
        <v>25.000000000000114</v>
      </c>
      <c r="N1375" s="43">
        <v>37168.35</v>
      </c>
      <c r="O1375" s="65" t="str">
        <f>LEFT(_xlfn.XLOOKUP(TJUL22[[#This Row],[CODIGO]],Tabla5[codigo],Tabla5[Genero]),1)</f>
        <v>M</v>
      </c>
      <c r="P1375" s="15" t="str">
        <f>_xlfn.XLOOKUP(TJUL22[[#This Row],[nomdepto]],tdepto[DEPTO],tdepto[CODLUG])</f>
        <v>01.83.06.00.02.00.01</v>
      </c>
    </row>
    <row r="1376" spans="1:16">
      <c r="A1376" s="65" t="s">
        <v>3451</v>
      </c>
      <c r="B1376" s="65" t="str">
        <f t="shared" si="21"/>
        <v>2.1.1.2.0804700008578</v>
      </c>
      <c r="C1376" s="65" t="s">
        <v>3367</v>
      </c>
      <c r="D1376" s="65" t="s">
        <v>3068</v>
      </c>
      <c r="E1376" s="65" t="s">
        <v>1229</v>
      </c>
      <c r="F1376" s="65" t="s">
        <v>1226</v>
      </c>
      <c r="G1376" s="65" t="str">
        <f>_xlfn.XLOOKUP(TJUL22[[#This Row],[CODIGO]],Tabla5[codigo],Tabla5[Lugar Funciones])</f>
        <v>OFICINA PROVINCIAL DE LA CULTURA</v>
      </c>
      <c r="H1376" s="65" t="str">
        <f>_xlfn.XLOOKUP(TJUL22[[#This Row],[CODIGO]],Tabla5[codigo],Tabla5[SEGÚN JULIO],_xlfn.XLOOKUP(TJUL22[[#This Row],[cargo]],Tabla19[CARGO],Tabla19[CATEGORIA]))</f>
        <v>EMPLEADOS TEMPORALES</v>
      </c>
      <c r="I1376" s="43">
        <v>40000</v>
      </c>
      <c r="J1376" s="45">
        <v>442.65</v>
      </c>
      <c r="K1376" s="45">
        <v>1216</v>
      </c>
      <c r="L1376" s="45">
        <v>1148</v>
      </c>
      <c r="M1376" s="43">
        <v>25.000000000000114</v>
      </c>
      <c r="N1376" s="43">
        <v>37168.35</v>
      </c>
      <c r="O1376" s="65" t="str">
        <f>LEFT(_xlfn.XLOOKUP(TJUL22[[#This Row],[CODIGO]],Tabla5[codigo],Tabla5[Genero]),1)</f>
        <v>M</v>
      </c>
      <c r="P1376" s="15" t="str">
        <f>_xlfn.XLOOKUP(TJUL22[[#This Row],[nomdepto]],tdepto[DEPTO],tdepto[CODLUG])</f>
        <v>01.83.06.00.02.00.01</v>
      </c>
    </row>
    <row r="1377" spans="1:16">
      <c r="A1377" s="65" t="s">
        <v>3451</v>
      </c>
      <c r="B1377" s="65" t="str">
        <f t="shared" si="21"/>
        <v>2.1.1.2.0800116334004</v>
      </c>
      <c r="C1377" s="65" t="s">
        <v>3367</v>
      </c>
      <c r="D1377" s="65" t="s">
        <v>3106</v>
      </c>
      <c r="E1377" s="65" t="s">
        <v>1227</v>
      </c>
      <c r="F1377" s="65" t="s">
        <v>1226</v>
      </c>
      <c r="G1377" s="65" t="str">
        <f>_xlfn.XLOOKUP(TJUL22[[#This Row],[CODIGO]],Tabla5[codigo],Tabla5[Lugar Funciones])</f>
        <v>OFICINA PROVINCIAL DE LA CULTURA</v>
      </c>
      <c r="H1377" s="65" t="str">
        <f>_xlfn.XLOOKUP(TJUL22[[#This Row],[CODIGO]],Tabla5[codigo],Tabla5[SEGÚN JULIO],_xlfn.XLOOKUP(TJUL22[[#This Row],[cargo]],Tabla19[CARGO],Tabla19[CATEGORIA]))</f>
        <v>EMPLEADOS TEMPORALES</v>
      </c>
      <c r="I1377" s="43">
        <v>40000</v>
      </c>
      <c r="J1377" s="45">
        <v>442.65</v>
      </c>
      <c r="K1377" s="45">
        <v>1216</v>
      </c>
      <c r="L1377" s="45">
        <v>1148</v>
      </c>
      <c r="M1377" s="43">
        <v>25.000000000000114</v>
      </c>
      <c r="N1377" s="43">
        <v>37168.35</v>
      </c>
      <c r="O1377" s="65" t="str">
        <f>LEFT(_xlfn.XLOOKUP(TJUL22[[#This Row],[CODIGO]],Tabla5[codigo],Tabla5[Genero]),1)</f>
        <v>M</v>
      </c>
      <c r="P1377" s="15" t="str">
        <f>_xlfn.XLOOKUP(TJUL22[[#This Row],[nomdepto]],tdepto[DEPTO],tdepto[CODLUG])</f>
        <v>01.83.06.00.02.00.01</v>
      </c>
    </row>
    <row r="1378" spans="1:16" hidden="1">
      <c r="A1378" s="65" t="s">
        <v>3417</v>
      </c>
      <c r="B1378" s="65" t="str">
        <f t="shared" si="21"/>
        <v>2.1.1.1.0104800505671</v>
      </c>
      <c r="C1378" s="65" t="s">
        <v>3368</v>
      </c>
      <c r="D1378" s="65" t="s">
        <v>2205</v>
      </c>
      <c r="E1378" s="65" t="s">
        <v>1161</v>
      </c>
      <c r="F1378" s="65" t="s">
        <v>205</v>
      </c>
      <c r="G1378" s="65" t="str">
        <f>_xlfn.XLOOKUP(TJUL22[[#This Row],[CODIGO]],Tabla5[codigo],Tabla5[Lugar Funciones])</f>
        <v>OFICINA PROVINCIAL DE LA CULTURA</v>
      </c>
      <c r="H1378" s="65" t="str">
        <f>_xlfn.XLOOKUP(TJUL22[[#This Row],[CODIGO]],Tabla5[codigo],Tabla5[SEGÚN JULIO],_xlfn.XLOOKUP(TJUL22[[#This Row],[cargo]],Tabla19[CARGO],Tabla19[CATEGORIA]))</f>
        <v>FIJO</v>
      </c>
      <c r="I1378" s="43">
        <v>35000</v>
      </c>
      <c r="J1378" s="46">
        <v>0</v>
      </c>
      <c r="K1378" s="45">
        <v>1064</v>
      </c>
      <c r="L1378" s="45">
        <v>1004.5</v>
      </c>
      <c r="M1378" s="43">
        <v>25</v>
      </c>
      <c r="N1378" s="43">
        <v>32906.5</v>
      </c>
      <c r="O1378" s="65" t="str">
        <f>LEFT(_xlfn.XLOOKUP(TJUL22[[#This Row],[CODIGO]],Tabla5[codigo],Tabla5[Genero]),1)</f>
        <v>M</v>
      </c>
      <c r="P1378" s="15" t="str">
        <f>_xlfn.XLOOKUP(TJUL22[[#This Row],[nomdepto]],tdepto[DEPTO],tdepto[CODLUG])</f>
        <v>01.83.06.00.02.00.01</v>
      </c>
    </row>
    <row r="1379" spans="1:16" hidden="1">
      <c r="A1379" s="65" t="s">
        <v>3417</v>
      </c>
      <c r="B1379" s="65" t="str">
        <f t="shared" si="21"/>
        <v>2.1.1.1.0104800476444</v>
      </c>
      <c r="C1379" s="65" t="s">
        <v>3368</v>
      </c>
      <c r="D1379" s="65" t="s">
        <v>2225</v>
      </c>
      <c r="E1379" s="65" t="s">
        <v>1165</v>
      </c>
      <c r="F1379" s="65" t="s">
        <v>205</v>
      </c>
      <c r="G1379" s="65" t="str">
        <f>_xlfn.XLOOKUP(TJUL22[[#This Row],[CODIGO]],Tabla5[codigo],Tabla5[Lugar Funciones])</f>
        <v>OFICINA PROVINCIAL DE LA CULTURA</v>
      </c>
      <c r="H1379" s="65" t="str">
        <f>_xlfn.XLOOKUP(TJUL22[[#This Row],[CODIGO]],Tabla5[codigo],Tabla5[SEGÚN JULIO],_xlfn.XLOOKUP(TJUL22[[#This Row],[cargo]],Tabla19[CARGO],Tabla19[CATEGORIA]))</f>
        <v>FIJO</v>
      </c>
      <c r="I1379" s="43">
        <v>35000</v>
      </c>
      <c r="J1379" s="46">
        <v>0</v>
      </c>
      <c r="K1379" s="45">
        <v>1064</v>
      </c>
      <c r="L1379" s="45">
        <v>1004.5</v>
      </c>
      <c r="M1379" s="43">
        <v>25</v>
      </c>
      <c r="N1379" s="43">
        <v>32906.5</v>
      </c>
      <c r="O1379" s="65" t="str">
        <f>LEFT(_xlfn.XLOOKUP(TJUL22[[#This Row],[CODIGO]],Tabla5[codigo],Tabla5[Genero]),1)</f>
        <v>M</v>
      </c>
      <c r="P1379" s="15" t="str">
        <f>_xlfn.XLOOKUP(TJUL22[[#This Row],[nomdepto]],tdepto[DEPTO],tdepto[CODLUG])</f>
        <v>01.83.06.00.02.00.01</v>
      </c>
    </row>
    <row r="1380" spans="1:16" hidden="1">
      <c r="A1380" s="65" t="s">
        <v>3417</v>
      </c>
      <c r="B1380" s="65" t="str">
        <f t="shared" si="21"/>
        <v>2.1.1.1.0104700005335</v>
      </c>
      <c r="C1380" s="65" t="s">
        <v>3368</v>
      </c>
      <c r="D1380" s="65" t="s">
        <v>2299</v>
      </c>
      <c r="E1380" s="65" t="s">
        <v>1169</v>
      </c>
      <c r="F1380" s="65" t="s">
        <v>205</v>
      </c>
      <c r="G1380" s="65" t="str">
        <f>_xlfn.XLOOKUP(TJUL22[[#This Row],[CODIGO]],Tabla5[codigo],Tabla5[Lugar Funciones])</f>
        <v>OFICINA PROVINCIAL DE LA CULTURA</v>
      </c>
      <c r="H1380" s="65" t="str">
        <f>_xlfn.XLOOKUP(TJUL22[[#This Row],[CODIGO]],Tabla5[codigo],Tabla5[SEGÚN JULIO],_xlfn.XLOOKUP(TJUL22[[#This Row],[cargo]],Tabla19[CARGO],Tabla19[CATEGORIA]))</f>
        <v>FIJO</v>
      </c>
      <c r="I1380" s="43">
        <v>35000</v>
      </c>
      <c r="J1380" s="46">
        <v>0</v>
      </c>
      <c r="K1380" s="45">
        <v>1064</v>
      </c>
      <c r="L1380" s="45">
        <v>1004.5</v>
      </c>
      <c r="M1380" s="43">
        <v>25</v>
      </c>
      <c r="N1380" s="43">
        <v>32906.5</v>
      </c>
      <c r="O1380" s="65" t="str">
        <f>LEFT(_xlfn.XLOOKUP(TJUL22[[#This Row],[CODIGO]],Tabla5[codigo],Tabla5[Genero]),1)</f>
        <v>M</v>
      </c>
      <c r="P1380" s="15" t="str">
        <f>_xlfn.XLOOKUP(TJUL22[[#This Row],[nomdepto]],tdepto[DEPTO],tdepto[CODLUG])</f>
        <v>01.83.06.00.02.00.01</v>
      </c>
    </row>
    <row r="1381" spans="1:16" hidden="1">
      <c r="A1381" s="65" t="s">
        <v>3417</v>
      </c>
      <c r="B1381" s="65" t="str">
        <f t="shared" si="21"/>
        <v>2.1.1.1.0105600816705</v>
      </c>
      <c r="C1381" s="65" t="s">
        <v>3368</v>
      </c>
      <c r="D1381" s="65" t="s">
        <v>2364</v>
      </c>
      <c r="E1381" s="65" t="s">
        <v>1172</v>
      </c>
      <c r="F1381" s="65" t="s">
        <v>205</v>
      </c>
      <c r="G1381" s="65" t="str">
        <f>_xlfn.XLOOKUP(TJUL22[[#This Row],[CODIGO]],Tabla5[codigo],Tabla5[Lugar Funciones])</f>
        <v>OFICINA PROVINCIAL DE LA CULTURA</v>
      </c>
      <c r="H1381" s="65" t="str">
        <f>_xlfn.XLOOKUP(TJUL22[[#This Row],[CODIGO]],Tabla5[codigo],Tabla5[SEGÚN JULIO],_xlfn.XLOOKUP(TJUL22[[#This Row],[cargo]],Tabla19[CARGO],Tabla19[CATEGORIA]))</f>
        <v>FIJO</v>
      </c>
      <c r="I1381" s="43">
        <v>35000</v>
      </c>
      <c r="J1381" s="46">
        <v>0</v>
      </c>
      <c r="K1381" s="45">
        <v>1064</v>
      </c>
      <c r="L1381" s="45">
        <v>1004.5</v>
      </c>
      <c r="M1381" s="43">
        <v>25</v>
      </c>
      <c r="N1381" s="43">
        <v>32906.5</v>
      </c>
      <c r="O1381" s="65" t="str">
        <f>LEFT(_xlfn.XLOOKUP(TJUL22[[#This Row],[CODIGO]],Tabla5[codigo],Tabla5[Genero]),1)</f>
        <v>M</v>
      </c>
      <c r="P1381" s="15" t="str">
        <f>_xlfn.XLOOKUP(TJUL22[[#This Row],[nomdepto]],tdepto[DEPTO],tdepto[CODLUG])</f>
        <v>01.83.06.00.02.00.01</v>
      </c>
    </row>
    <row r="1382" spans="1:16" hidden="1">
      <c r="A1382" s="65" t="s">
        <v>3417</v>
      </c>
      <c r="B1382" s="65" t="str">
        <f t="shared" si="21"/>
        <v>2.1.1.1.0105600095953</v>
      </c>
      <c r="C1382" s="65" t="s">
        <v>3368</v>
      </c>
      <c r="D1382" s="65" t="s">
        <v>2421</v>
      </c>
      <c r="E1382" s="65" t="s">
        <v>1173</v>
      </c>
      <c r="F1382" s="65" t="s">
        <v>205</v>
      </c>
      <c r="G1382" s="65" t="str">
        <f>_xlfn.XLOOKUP(TJUL22[[#This Row],[CODIGO]],Tabla5[codigo],Tabla5[Lugar Funciones])</f>
        <v>OFICINA PROVINCIAL DE LA CULTURA</v>
      </c>
      <c r="H1382" s="65" t="str">
        <f>_xlfn.XLOOKUP(TJUL22[[#This Row],[CODIGO]],Tabla5[codigo],Tabla5[SEGÚN JULIO],_xlfn.XLOOKUP(TJUL22[[#This Row],[cargo]],Tabla19[CARGO],Tabla19[CATEGORIA]))</f>
        <v>FIJO</v>
      </c>
      <c r="I1382" s="43">
        <v>35000</v>
      </c>
      <c r="J1382" s="46">
        <v>0</v>
      </c>
      <c r="K1382" s="45">
        <v>1064</v>
      </c>
      <c r="L1382" s="45">
        <v>1004.5</v>
      </c>
      <c r="M1382" s="43">
        <v>18177.16</v>
      </c>
      <c r="N1382" s="43">
        <v>14754.34</v>
      </c>
      <c r="O1382" s="65" t="str">
        <f>LEFT(_xlfn.XLOOKUP(TJUL22[[#This Row],[CODIGO]],Tabla5[codigo],Tabla5[Genero]),1)</f>
        <v>M</v>
      </c>
      <c r="P1382" s="15" t="str">
        <f>_xlfn.XLOOKUP(TJUL22[[#This Row],[nomdepto]],tdepto[DEPTO],tdepto[CODLUG])</f>
        <v>01.83.06.00.02.00.01</v>
      </c>
    </row>
    <row r="1383" spans="1:16" hidden="1">
      <c r="A1383" s="65" t="s">
        <v>3417</v>
      </c>
      <c r="B1383" s="65" t="str">
        <f t="shared" si="21"/>
        <v>2.1.1.1.0104800297923</v>
      </c>
      <c r="C1383" s="65" t="s">
        <v>3368</v>
      </c>
      <c r="D1383" s="65" t="s">
        <v>2422</v>
      </c>
      <c r="E1383" s="65" t="s">
        <v>3428</v>
      </c>
      <c r="F1383" s="65" t="s">
        <v>205</v>
      </c>
      <c r="G1383" s="65" t="str">
        <f>_xlfn.XLOOKUP(TJUL22[[#This Row],[CODIGO]],Tabla5[codigo],Tabla5[Lugar Funciones])</f>
        <v>OFICINA PROVINCIAL DE LA CULTURA</v>
      </c>
      <c r="H1383" s="65" t="str">
        <f>_xlfn.XLOOKUP(TJUL22[[#This Row],[CODIGO]],Tabla5[codigo],Tabla5[SEGÚN JULIO],_xlfn.XLOOKUP(TJUL22[[#This Row],[cargo]],Tabla19[CARGO],Tabla19[CATEGORIA]))</f>
        <v>FIJO</v>
      </c>
      <c r="I1383" s="43">
        <v>35000</v>
      </c>
      <c r="J1383" s="46">
        <v>0</v>
      </c>
      <c r="K1383" s="45">
        <v>1064</v>
      </c>
      <c r="L1383" s="45">
        <v>1004.5</v>
      </c>
      <c r="M1383" s="43">
        <v>25</v>
      </c>
      <c r="N1383" s="43">
        <v>32906.5</v>
      </c>
      <c r="O1383" s="65" t="str">
        <f>LEFT(_xlfn.XLOOKUP(TJUL22[[#This Row],[CODIGO]],Tabla5[codigo],Tabla5[Genero]),1)</f>
        <v>M</v>
      </c>
      <c r="P1383" s="15" t="str">
        <f>_xlfn.XLOOKUP(TJUL22[[#This Row],[nomdepto]],tdepto[DEPTO],tdepto[CODLUG])</f>
        <v>01.83.06.00.02.00.01</v>
      </c>
    </row>
    <row r="1384" spans="1:16" hidden="1">
      <c r="A1384" s="65" t="s">
        <v>3417</v>
      </c>
      <c r="B1384" s="65" t="str">
        <f t="shared" si="21"/>
        <v>2.1.1.1.0104700109186</v>
      </c>
      <c r="C1384" s="65" t="s">
        <v>3368</v>
      </c>
      <c r="D1384" s="65" t="s">
        <v>2457</v>
      </c>
      <c r="E1384" s="65" t="s">
        <v>1177</v>
      </c>
      <c r="F1384" s="65" t="s">
        <v>205</v>
      </c>
      <c r="G1384" s="65" t="str">
        <f>_xlfn.XLOOKUP(TJUL22[[#This Row],[CODIGO]],Tabla5[codigo],Tabla5[Lugar Funciones])</f>
        <v>OFICINA PROVINCIAL DE LA CULTURA</v>
      </c>
      <c r="H1384" s="65" t="str">
        <f>_xlfn.XLOOKUP(TJUL22[[#This Row],[CODIGO]],Tabla5[codigo],Tabla5[SEGÚN JULIO],_xlfn.XLOOKUP(TJUL22[[#This Row],[cargo]],Tabla19[CARGO],Tabla19[CATEGORIA]))</f>
        <v>FIJO</v>
      </c>
      <c r="I1384" s="43">
        <v>35000</v>
      </c>
      <c r="J1384" s="46">
        <v>0</v>
      </c>
      <c r="K1384" s="45">
        <v>1064</v>
      </c>
      <c r="L1384" s="45">
        <v>1004.5</v>
      </c>
      <c r="M1384" s="43">
        <v>25</v>
      </c>
      <c r="N1384" s="43">
        <v>32906.5</v>
      </c>
      <c r="O1384" s="65" t="str">
        <f>LEFT(_xlfn.XLOOKUP(TJUL22[[#This Row],[CODIGO]],Tabla5[codigo],Tabla5[Genero]),1)</f>
        <v>M</v>
      </c>
      <c r="P1384" s="15" t="str">
        <f>_xlfn.XLOOKUP(TJUL22[[#This Row],[nomdepto]],tdepto[DEPTO],tdepto[CODLUG])</f>
        <v>01.83.06.00.02.00.01</v>
      </c>
    </row>
    <row r="1385" spans="1:16">
      <c r="A1385" s="65" t="s">
        <v>3451</v>
      </c>
      <c r="B1385" s="65" t="str">
        <f t="shared" si="21"/>
        <v>2.1.1.2.0807100044697</v>
      </c>
      <c r="C1385" s="65" t="s">
        <v>3367</v>
      </c>
      <c r="D1385" s="65" t="s">
        <v>2999</v>
      </c>
      <c r="E1385" s="65" t="s">
        <v>1232</v>
      </c>
      <c r="F1385" s="65" t="s">
        <v>1225</v>
      </c>
      <c r="G1385" s="65" t="str">
        <f>_xlfn.XLOOKUP(TJUL22[[#This Row],[CODIGO]],Tabla5[codigo],Tabla5[Lugar Funciones])</f>
        <v>OFICINA MUNICIPAL DE LA CULTURA</v>
      </c>
      <c r="H1385" s="65" t="str">
        <f>_xlfn.XLOOKUP(TJUL22[[#This Row],[CODIGO]],Tabla5[codigo],Tabla5[SEGÚN JULIO],_xlfn.XLOOKUP(TJUL22[[#This Row],[cargo]],Tabla19[CARGO],Tabla19[CATEGORIA]))</f>
        <v>EMPLEADOS TEMPORALES</v>
      </c>
      <c r="I1385" s="43">
        <v>40000</v>
      </c>
      <c r="J1385" s="45">
        <v>442.65</v>
      </c>
      <c r="K1385" s="45">
        <v>1216</v>
      </c>
      <c r="L1385" s="45">
        <v>1148</v>
      </c>
      <c r="M1385" s="43">
        <v>25.000000000000114</v>
      </c>
      <c r="N1385" s="43">
        <v>37168.35</v>
      </c>
      <c r="O1385" s="65" t="str">
        <f>LEFT(_xlfn.XLOOKUP(TJUL22[[#This Row],[CODIGO]],Tabla5[codigo],Tabla5[Genero]),1)</f>
        <v>F</v>
      </c>
      <c r="P1385" s="15" t="str">
        <f>_xlfn.XLOOKUP(TJUL22[[#This Row],[nomdepto]],tdepto[DEPTO],tdepto[CODLUG])</f>
        <v>01.83.06.00.02.00.02</v>
      </c>
    </row>
  </sheetData>
  <conditionalFormatting sqref="E4:E1385">
    <cfRule type="duplicateValues" dxfId="0" priority="3"/>
  </conditionalFormatting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B653-5388-4BF5-BED1-D2450BCF22E3}">
  <dimension ref="A1:C282"/>
  <sheetViews>
    <sheetView topLeftCell="A246" workbookViewId="0">
      <selection activeCell="C266" sqref="C266"/>
    </sheetView>
  </sheetViews>
  <sheetFormatPr baseColWidth="10" defaultRowHeight="15"/>
  <cols>
    <col min="1" max="1" width="13.5703125" bestFit="1" customWidth="1"/>
    <col min="2" max="2" width="40.5703125" bestFit="1" customWidth="1"/>
    <col min="3" max="3" width="23.42578125" customWidth="1"/>
  </cols>
  <sheetData>
    <row r="1" spans="1:3">
      <c r="A1" t="s">
        <v>1989</v>
      </c>
      <c r="B1" s="7" t="s">
        <v>1721</v>
      </c>
      <c r="C1" s="58" t="s">
        <v>1802</v>
      </c>
    </row>
    <row r="2" spans="1:3">
      <c r="A2" s="5" t="s">
        <v>1373</v>
      </c>
      <c r="B2" s="5" t="s">
        <v>802</v>
      </c>
      <c r="C2" s="59" t="s">
        <v>39</v>
      </c>
    </row>
    <row r="3" spans="1:3">
      <c r="A3" s="5" t="s">
        <v>1399</v>
      </c>
      <c r="B3" s="5" t="s">
        <v>821</v>
      </c>
      <c r="C3" s="59" t="s">
        <v>39</v>
      </c>
    </row>
    <row r="4" spans="1:3">
      <c r="A4" s="5" t="s">
        <v>1413</v>
      </c>
      <c r="B4" s="5" t="s">
        <v>826</v>
      </c>
      <c r="C4" s="59" t="s">
        <v>39</v>
      </c>
    </row>
    <row r="5" spans="1:3">
      <c r="A5" s="5" t="s">
        <v>1589</v>
      </c>
      <c r="B5" s="5" t="s">
        <v>81</v>
      </c>
      <c r="C5" s="59" t="s">
        <v>39</v>
      </c>
    </row>
    <row r="6" spans="1:3">
      <c r="A6" s="5" t="s">
        <v>1603</v>
      </c>
      <c r="B6" s="5" t="s">
        <v>88</v>
      </c>
      <c r="C6" s="59" t="s">
        <v>39</v>
      </c>
    </row>
    <row r="7" spans="1:3">
      <c r="A7" s="5" t="s">
        <v>1606</v>
      </c>
      <c r="B7" s="5" t="s">
        <v>90</v>
      </c>
      <c r="C7" s="59" t="s">
        <v>39</v>
      </c>
    </row>
    <row r="8" spans="1:3">
      <c r="A8" s="5" t="s">
        <v>1611</v>
      </c>
      <c r="B8" s="5" t="s">
        <v>92</v>
      </c>
      <c r="C8" s="59" t="s">
        <v>39</v>
      </c>
    </row>
    <row r="9" spans="1:3">
      <c r="A9" s="5" t="s">
        <v>1616</v>
      </c>
      <c r="B9" s="5" t="s">
        <v>95</v>
      </c>
      <c r="C9" s="59" t="s">
        <v>39</v>
      </c>
    </row>
    <row r="10" spans="1:3">
      <c r="A10" s="5" t="s">
        <v>1486</v>
      </c>
      <c r="B10" s="5" t="s">
        <v>449</v>
      </c>
      <c r="C10" s="59" t="s">
        <v>39</v>
      </c>
    </row>
    <row r="11" spans="1:3">
      <c r="A11" s="5" t="s">
        <v>1567</v>
      </c>
      <c r="B11" s="5" t="s">
        <v>258</v>
      </c>
      <c r="C11" s="59" t="s">
        <v>39</v>
      </c>
    </row>
    <row r="12" spans="1:3">
      <c r="A12" s="5" t="s">
        <v>1568</v>
      </c>
      <c r="B12" s="5" t="s">
        <v>670</v>
      </c>
      <c r="C12" s="59" t="s">
        <v>39</v>
      </c>
    </row>
    <row r="13" spans="1:3">
      <c r="A13" s="5" t="s">
        <v>1570</v>
      </c>
      <c r="B13" s="5" t="s">
        <v>261</v>
      </c>
      <c r="C13" s="59" t="s">
        <v>39</v>
      </c>
    </row>
    <row r="14" spans="1:3">
      <c r="A14" s="5" t="s">
        <v>1594</v>
      </c>
      <c r="B14" s="5" t="s">
        <v>37</v>
      </c>
      <c r="C14" s="59" t="s">
        <v>39</v>
      </c>
    </row>
    <row r="15" spans="1:3">
      <c r="A15" s="5" t="s">
        <v>1599</v>
      </c>
      <c r="B15" s="5" t="s">
        <v>50</v>
      </c>
      <c r="C15" s="59" t="s">
        <v>39</v>
      </c>
    </row>
    <row r="16" spans="1:3">
      <c r="A16" s="5" t="s">
        <v>1608</v>
      </c>
      <c r="B16" s="5" t="s">
        <v>60</v>
      </c>
      <c r="C16" s="59" t="s">
        <v>39</v>
      </c>
    </row>
    <row r="17" spans="1:3">
      <c r="A17" s="5" t="s">
        <v>1617</v>
      </c>
      <c r="B17" s="5" t="s">
        <v>63</v>
      </c>
      <c r="C17" s="59" t="s">
        <v>39</v>
      </c>
    </row>
    <row r="18" spans="1:3">
      <c r="A18" s="5" t="s">
        <v>1619</v>
      </c>
      <c r="B18" s="5" t="s">
        <v>66</v>
      </c>
      <c r="C18" s="59" t="s">
        <v>39</v>
      </c>
    </row>
    <row r="19" spans="1:3">
      <c r="A19" s="5" t="s">
        <v>1621</v>
      </c>
      <c r="B19" s="5" t="s">
        <v>67</v>
      </c>
      <c r="C19" s="59" t="s">
        <v>39</v>
      </c>
    </row>
    <row r="20" spans="1:3">
      <c r="A20" s="5" t="s">
        <v>1624</v>
      </c>
      <c r="B20" s="5" t="s">
        <v>70</v>
      </c>
      <c r="C20" s="59" t="s">
        <v>39</v>
      </c>
    </row>
    <row r="21" spans="1:3">
      <c r="A21" s="5" t="s">
        <v>1631</v>
      </c>
      <c r="B21" s="5" t="s">
        <v>112</v>
      </c>
      <c r="C21" s="59" t="s">
        <v>39</v>
      </c>
    </row>
    <row r="22" spans="1:3">
      <c r="A22" s="5" t="s">
        <v>1632</v>
      </c>
      <c r="B22" s="5" t="s">
        <v>115</v>
      </c>
      <c r="C22" s="59" t="s">
        <v>39</v>
      </c>
    </row>
    <row r="23" spans="1:3">
      <c r="A23" s="5" t="s">
        <v>1633</v>
      </c>
      <c r="B23" s="5" t="s">
        <v>117</v>
      </c>
      <c r="C23" s="59" t="s">
        <v>39</v>
      </c>
    </row>
    <row r="24" spans="1:3">
      <c r="A24" s="5" t="s">
        <v>1634</v>
      </c>
      <c r="B24" s="5" t="s">
        <v>119</v>
      </c>
      <c r="C24" s="59" t="s">
        <v>39</v>
      </c>
    </row>
    <row r="25" spans="1:3">
      <c r="A25" s="5" t="s">
        <v>1635</v>
      </c>
      <c r="B25" s="5" t="s">
        <v>125</v>
      </c>
      <c r="C25" s="59" t="s">
        <v>39</v>
      </c>
    </row>
    <row r="26" spans="1:3">
      <c r="A26" s="5" t="s">
        <v>1636</v>
      </c>
      <c r="B26" s="5" t="s">
        <v>126</v>
      </c>
      <c r="C26" s="59" t="s">
        <v>39</v>
      </c>
    </row>
    <row r="27" spans="1:3">
      <c r="A27" s="5" t="s">
        <v>1638</v>
      </c>
      <c r="B27" s="5" t="s">
        <v>132</v>
      </c>
      <c r="C27" s="59" t="s">
        <v>39</v>
      </c>
    </row>
    <row r="28" spans="1:3">
      <c r="A28" s="5" t="s">
        <v>1640</v>
      </c>
      <c r="B28" s="5" t="s">
        <v>137</v>
      </c>
      <c r="C28" s="59" t="s">
        <v>39</v>
      </c>
    </row>
    <row r="29" spans="1:3">
      <c r="A29" s="5" t="s">
        <v>1363</v>
      </c>
      <c r="B29" s="5" t="s">
        <v>998</v>
      </c>
      <c r="C29" s="59" t="s">
        <v>39</v>
      </c>
    </row>
    <row r="30" spans="1:3">
      <c r="A30" s="5" t="s">
        <v>1365</v>
      </c>
      <c r="B30" s="5" t="s">
        <v>1001</v>
      </c>
      <c r="C30" s="59" t="s">
        <v>39</v>
      </c>
    </row>
    <row r="31" spans="1:3">
      <c r="A31" s="5" t="s">
        <v>1369</v>
      </c>
      <c r="B31" s="5" t="s">
        <v>1003</v>
      </c>
      <c r="C31" s="59" t="s">
        <v>39</v>
      </c>
    </row>
    <row r="32" spans="1:3">
      <c r="A32" s="5" t="s">
        <v>1387</v>
      </c>
      <c r="B32" s="5" t="s">
        <v>1007</v>
      </c>
      <c r="C32" s="59" t="s">
        <v>39</v>
      </c>
    </row>
    <row r="33" spans="1:3">
      <c r="A33" s="5" t="s">
        <v>1394</v>
      </c>
      <c r="B33" s="5" t="s">
        <v>1012</v>
      </c>
      <c r="C33" s="59" t="s">
        <v>39</v>
      </c>
    </row>
    <row r="34" spans="1:3">
      <c r="A34" s="5" t="s">
        <v>1398</v>
      </c>
      <c r="B34" s="5" t="s">
        <v>1014</v>
      </c>
      <c r="C34" s="59" t="s">
        <v>39</v>
      </c>
    </row>
    <row r="35" spans="1:3">
      <c r="A35" s="5" t="s">
        <v>1401</v>
      </c>
      <c r="B35" s="5" t="s">
        <v>1017</v>
      </c>
      <c r="C35" s="59" t="s">
        <v>39</v>
      </c>
    </row>
    <row r="36" spans="1:3">
      <c r="A36" s="5" t="s">
        <v>1411</v>
      </c>
      <c r="B36" s="5" t="s">
        <v>1020</v>
      </c>
      <c r="C36" s="59" t="s">
        <v>39</v>
      </c>
    </row>
    <row r="37" spans="1:3">
      <c r="A37" s="5" t="s">
        <v>1412</v>
      </c>
      <c r="B37" s="5" t="s">
        <v>1023</v>
      </c>
      <c r="C37" s="59" t="s">
        <v>39</v>
      </c>
    </row>
    <row r="38" spans="1:3">
      <c r="A38" s="5" t="s">
        <v>1425</v>
      </c>
      <c r="B38" s="5" t="s">
        <v>1024</v>
      </c>
      <c r="C38" s="59" t="s">
        <v>39</v>
      </c>
    </row>
    <row r="39" spans="1:3">
      <c r="A39" s="5" t="s">
        <v>1429</v>
      </c>
      <c r="B39" s="5" t="s">
        <v>1030</v>
      </c>
      <c r="C39" s="59" t="s">
        <v>39</v>
      </c>
    </row>
    <row r="40" spans="1:3">
      <c r="A40" s="5" t="s">
        <v>1436</v>
      </c>
      <c r="B40" s="5" t="s">
        <v>1033</v>
      </c>
      <c r="C40" s="59" t="s">
        <v>39</v>
      </c>
    </row>
    <row r="41" spans="1:3">
      <c r="A41" s="5" t="s">
        <v>1448</v>
      </c>
      <c r="B41" s="5" t="s">
        <v>1037</v>
      </c>
      <c r="C41" s="59" t="s">
        <v>39</v>
      </c>
    </row>
    <row r="42" spans="1:3">
      <c r="A42" s="5" t="s">
        <v>1391</v>
      </c>
      <c r="B42" s="5" t="s">
        <v>193</v>
      </c>
      <c r="C42" s="59" t="s">
        <v>39</v>
      </c>
    </row>
    <row r="43" spans="1:3">
      <c r="A43" s="5" t="s">
        <v>1577</v>
      </c>
      <c r="B43" s="5" t="s">
        <v>336</v>
      </c>
      <c r="C43" s="59" t="s">
        <v>39</v>
      </c>
    </row>
    <row r="44" spans="1:3">
      <c r="A44" s="5" t="s">
        <v>1585</v>
      </c>
      <c r="B44" s="5" t="s">
        <v>161</v>
      </c>
      <c r="C44" s="59" t="s">
        <v>39</v>
      </c>
    </row>
    <row r="45" spans="1:3">
      <c r="A45" s="5" t="s">
        <v>1586</v>
      </c>
      <c r="B45" s="5" t="s">
        <v>164</v>
      </c>
      <c r="C45" s="59" t="s">
        <v>39</v>
      </c>
    </row>
    <row r="46" spans="1:3">
      <c r="A46" s="5" t="s">
        <v>1593</v>
      </c>
      <c r="B46" s="5" t="s">
        <v>174</v>
      </c>
      <c r="C46" s="59" t="s">
        <v>39</v>
      </c>
    </row>
    <row r="47" spans="1:3">
      <c r="A47" s="5" t="s">
        <v>1597</v>
      </c>
      <c r="B47" s="5" t="s">
        <v>178</v>
      </c>
      <c r="C47" s="59" t="s">
        <v>39</v>
      </c>
    </row>
    <row r="48" spans="1:3">
      <c r="A48" s="5" t="s">
        <v>1602</v>
      </c>
      <c r="B48" s="5" t="s">
        <v>183</v>
      </c>
      <c r="C48" s="59" t="s">
        <v>39</v>
      </c>
    </row>
    <row r="49" spans="1:3">
      <c r="A49" s="5" t="s">
        <v>1610</v>
      </c>
      <c r="B49" s="5" t="s">
        <v>739</v>
      </c>
      <c r="C49" s="59" t="s">
        <v>39</v>
      </c>
    </row>
    <row r="50" spans="1:3">
      <c r="A50" s="5" t="s">
        <v>1618</v>
      </c>
      <c r="B50" s="5" t="s">
        <v>187</v>
      </c>
      <c r="C50" s="59" t="s">
        <v>39</v>
      </c>
    </row>
    <row r="51" spans="1:3">
      <c r="A51" s="5" t="s">
        <v>1622</v>
      </c>
      <c r="B51" s="5" t="s">
        <v>189</v>
      </c>
      <c r="C51" s="59" t="s">
        <v>39</v>
      </c>
    </row>
    <row r="52" spans="1:3">
      <c r="A52" s="5" t="s">
        <v>1623</v>
      </c>
      <c r="B52" s="5" t="s">
        <v>190</v>
      </c>
      <c r="C52" s="59" t="s">
        <v>39</v>
      </c>
    </row>
    <row r="53" spans="1:3">
      <c r="A53" s="5" t="s">
        <v>1386</v>
      </c>
      <c r="B53" s="5" t="s">
        <v>198</v>
      </c>
      <c r="C53" s="59" t="s">
        <v>39</v>
      </c>
    </row>
    <row r="54" spans="1:3">
      <c r="A54" s="5" t="s">
        <v>1372</v>
      </c>
      <c r="B54" s="5" t="s">
        <v>204</v>
      </c>
      <c r="C54" s="59" t="s">
        <v>39</v>
      </c>
    </row>
    <row r="55" spans="1:3">
      <c r="A55" s="5" t="s">
        <v>1382</v>
      </c>
      <c r="B55" s="5" t="s">
        <v>227</v>
      </c>
      <c r="C55" s="59" t="s">
        <v>39</v>
      </c>
    </row>
    <row r="56" spans="1:3">
      <c r="A56" s="5" t="s">
        <v>1440</v>
      </c>
      <c r="B56" s="5" t="s">
        <v>232</v>
      </c>
      <c r="C56" s="59" t="s">
        <v>39</v>
      </c>
    </row>
    <row r="57" spans="1:3">
      <c r="A57" s="5" t="s">
        <v>1929</v>
      </c>
      <c r="B57" s="5" t="s">
        <v>1928</v>
      </c>
      <c r="C57" s="59" t="s">
        <v>39</v>
      </c>
    </row>
    <row r="58" spans="1:3">
      <c r="A58" s="5" t="s">
        <v>1390</v>
      </c>
      <c r="B58" s="5" t="s">
        <v>230</v>
      </c>
      <c r="C58" s="59" t="s">
        <v>39</v>
      </c>
    </row>
    <row r="59" spans="1:3">
      <c r="A59" s="5" t="s">
        <v>1420</v>
      </c>
      <c r="B59" s="5" t="s">
        <v>94</v>
      </c>
      <c r="C59" s="59" t="s">
        <v>39</v>
      </c>
    </row>
    <row r="60" spans="1:3">
      <c r="A60" s="5" t="s">
        <v>1416</v>
      </c>
      <c r="B60" s="5" t="s">
        <v>223</v>
      </c>
      <c r="C60" s="59" t="s">
        <v>39</v>
      </c>
    </row>
    <row r="61" spans="1:3">
      <c r="A61" s="5" t="s">
        <v>1426</v>
      </c>
      <c r="B61" s="5" t="s">
        <v>221</v>
      </c>
      <c r="C61" s="59" t="s">
        <v>39</v>
      </c>
    </row>
    <row r="62" spans="1:3">
      <c r="A62" s="5" t="s">
        <v>1404</v>
      </c>
      <c r="B62" s="5" t="s">
        <v>243</v>
      </c>
      <c r="C62" s="59" t="s">
        <v>39</v>
      </c>
    </row>
    <row r="63" spans="1:3">
      <c r="A63" s="5" t="s">
        <v>1409</v>
      </c>
      <c r="B63" s="5" t="s">
        <v>292</v>
      </c>
      <c r="C63" s="59" t="s">
        <v>39</v>
      </c>
    </row>
    <row r="64" spans="1:3">
      <c r="A64" s="5" t="s">
        <v>1445</v>
      </c>
      <c r="B64" s="5" t="s">
        <v>255</v>
      </c>
      <c r="C64" s="59" t="s">
        <v>39</v>
      </c>
    </row>
    <row r="65" spans="1:3">
      <c r="A65" s="5" t="s">
        <v>1402</v>
      </c>
      <c r="B65" s="5" t="s">
        <v>1273</v>
      </c>
      <c r="C65" s="59" t="s">
        <v>39</v>
      </c>
    </row>
    <row r="66" spans="1:3">
      <c r="A66" s="5" t="s">
        <v>1406</v>
      </c>
      <c r="B66" s="5" t="s">
        <v>275</v>
      </c>
      <c r="C66" s="59" t="s">
        <v>39</v>
      </c>
    </row>
    <row r="67" spans="1:3">
      <c r="A67" s="5" t="s">
        <v>1366</v>
      </c>
      <c r="B67" s="5" t="s">
        <v>281</v>
      </c>
      <c r="C67" s="59" t="s">
        <v>39</v>
      </c>
    </row>
    <row r="68" spans="1:3">
      <c r="A68" s="5" t="s">
        <v>1389</v>
      </c>
      <c r="B68" s="5" t="s">
        <v>240</v>
      </c>
      <c r="C68" s="59" t="s">
        <v>39</v>
      </c>
    </row>
    <row r="69" spans="1:3">
      <c r="A69" s="5" t="s">
        <v>1408</v>
      </c>
      <c r="B69" s="5" t="s">
        <v>287</v>
      </c>
      <c r="C69" s="59" t="s">
        <v>39</v>
      </c>
    </row>
    <row r="70" spans="1:3">
      <c r="A70" s="5" t="s">
        <v>1419</v>
      </c>
      <c r="B70" s="5" t="s">
        <v>829</v>
      </c>
      <c r="C70" s="59" t="s">
        <v>39</v>
      </c>
    </row>
    <row r="71" spans="1:3">
      <c r="A71" s="5" t="s">
        <v>1367</v>
      </c>
      <c r="B71" s="5" t="s">
        <v>294</v>
      </c>
      <c r="C71" s="59" t="s">
        <v>39</v>
      </c>
    </row>
    <row r="72" spans="1:3">
      <c r="A72" s="5" t="s">
        <v>1392</v>
      </c>
      <c r="B72" s="5" t="s">
        <v>296</v>
      </c>
      <c r="C72" s="59" t="s">
        <v>39</v>
      </c>
    </row>
    <row r="73" spans="1:3">
      <c r="A73" s="5" t="s">
        <v>1400</v>
      </c>
      <c r="B73" s="5" t="s">
        <v>298</v>
      </c>
      <c r="C73" s="59" t="s">
        <v>39</v>
      </c>
    </row>
    <row r="74" spans="1:3">
      <c r="A74" s="5" t="s">
        <v>1378</v>
      </c>
      <c r="B74" s="5" t="s">
        <v>304</v>
      </c>
      <c r="C74" s="59" t="s">
        <v>39</v>
      </c>
    </row>
    <row r="75" spans="1:3">
      <c r="A75" s="5" t="s">
        <v>1383</v>
      </c>
      <c r="B75" s="5" t="s">
        <v>308</v>
      </c>
      <c r="C75" s="59" t="s">
        <v>39</v>
      </c>
    </row>
    <row r="76" spans="1:3">
      <c r="A76" s="5" t="s">
        <v>1385</v>
      </c>
      <c r="B76" s="5" t="s">
        <v>309</v>
      </c>
      <c r="C76" s="59" t="s">
        <v>39</v>
      </c>
    </row>
    <row r="77" spans="1:3">
      <c r="A77" s="5" t="s">
        <v>1422</v>
      </c>
      <c r="B77" s="5" t="s">
        <v>311</v>
      </c>
      <c r="C77" s="59" t="s">
        <v>39</v>
      </c>
    </row>
    <row r="78" spans="1:3">
      <c r="A78" s="5" t="s">
        <v>1578</v>
      </c>
      <c r="B78" s="5" t="s">
        <v>312</v>
      </c>
      <c r="C78" s="59" t="s">
        <v>39</v>
      </c>
    </row>
    <row r="79" spans="1:3">
      <c r="A79" s="5" t="s">
        <v>1580</v>
      </c>
      <c r="B79" s="5" t="s">
        <v>140</v>
      </c>
      <c r="C79" s="59" t="s">
        <v>39</v>
      </c>
    </row>
    <row r="80" spans="1:3">
      <c r="A80" s="5" t="s">
        <v>1620</v>
      </c>
      <c r="B80" s="5" t="s">
        <v>322</v>
      </c>
      <c r="C80" s="59" t="s">
        <v>39</v>
      </c>
    </row>
    <row r="81" spans="1:3">
      <c r="A81" s="5" t="s">
        <v>1376</v>
      </c>
      <c r="B81" s="5" t="s">
        <v>326</v>
      </c>
      <c r="C81" s="59" t="s">
        <v>39</v>
      </c>
    </row>
    <row r="82" spans="1:3">
      <c r="A82" s="5" t="s">
        <v>1415</v>
      </c>
      <c r="B82" s="5" t="s">
        <v>329</v>
      </c>
      <c r="C82" s="59" t="s">
        <v>39</v>
      </c>
    </row>
    <row r="83" spans="1:3">
      <c r="A83" s="5" t="s">
        <v>1364</v>
      </c>
      <c r="B83" s="5" t="s">
        <v>330</v>
      </c>
      <c r="C83" s="59" t="s">
        <v>39</v>
      </c>
    </row>
    <row r="84" spans="1:3">
      <c r="A84" s="5" t="s">
        <v>1374</v>
      </c>
      <c r="B84" s="5" t="s">
        <v>332</v>
      </c>
      <c r="C84" s="59" t="s">
        <v>39</v>
      </c>
    </row>
    <row r="85" spans="1:3">
      <c r="A85" s="5" t="s">
        <v>1379</v>
      </c>
      <c r="B85" s="5" t="s">
        <v>158</v>
      </c>
      <c r="C85" s="59" t="s">
        <v>39</v>
      </c>
    </row>
    <row r="86" spans="1:3">
      <c r="A86" s="5" t="s">
        <v>1380</v>
      </c>
      <c r="B86" s="5" t="s">
        <v>272</v>
      </c>
      <c r="C86" s="59" t="s">
        <v>39</v>
      </c>
    </row>
    <row r="87" spans="1:3">
      <c r="A87" s="5" t="s">
        <v>1381</v>
      </c>
      <c r="B87" s="5" t="s">
        <v>337</v>
      </c>
      <c r="C87" s="59" t="s">
        <v>39</v>
      </c>
    </row>
    <row r="88" spans="1:3">
      <c r="A88" s="5" t="s">
        <v>1484</v>
      </c>
      <c r="B88" s="5" t="s">
        <v>656</v>
      </c>
      <c r="C88" s="59" t="s">
        <v>39</v>
      </c>
    </row>
    <row r="89" spans="1:3">
      <c r="A89" s="5" t="s">
        <v>1653</v>
      </c>
      <c r="B89" s="5" t="s">
        <v>2064</v>
      </c>
      <c r="C89" s="59" t="s">
        <v>39</v>
      </c>
    </row>
    <row r="90" spans="1:3">
      <c r="A90" s="5" t="s">
        <v>1410</v>
      </c>
      <c r="B90" s="5" t="s">
        <v>1019</v>
      </c>
      <c r="C90" s="59" t="s">
        <v>39</v>
      </c>
    </row>
    <row r="91" spans="1:3">
      <c r="A91" s="5" t="s">
        <v>1569</v>
      </c>
      <c r="B91" s="5" t="s">
        <v>680</v>
      </c>
      <c r="C91" s="59" t="s">
        <v>39</v>
      </c>
    </row>
    <row r="92" spans="1:3">
      <c r="A92" s="5" t="s">
        <v>1525</v>
      </c>
      <c r="B92" s="5" t="s">
        <v>536</v>
      </c>
      <c r="C92" s="59" t="s">
        <v>39</v>
      </c>
    </row>
    <row r="93" spans="1:3">
      <c r="A93" s="5" t="s">
        <v>1543</v>
      </c>
      <c r="B93" s="5" t="s">
        <v>555</v>
      </c>
      <c r="C93" s="59" t="s">
        <v>39</v>
      </c>
    </row>
    <row r="94" spans="1:3">
      <c r="A94" s="5" t="s">
        <v>1556</v>
      </c>
      <c r="B94" s="5" t="s">
        <v>857</v>
      </c>
      <c r="C94" s="59" t="s">
        <v>39</v>
      </c>
    </row>
    <row r="95" spans="1:3">
      <c r="A95" s="5" t="s">
        <v>1628</v>
      </c>
      <c r="B95" s="5" t="s">
        <v>102</v>
      </c>
      <c r="C95" s="59" t="s">
        <v>39</v>
      </c>
    </row>
    <row r="96" spans="1:3">
      <c r="A96" s="5" t="s">
        <v>1512</v>
      </c>
      <c r="B96" s="5" t="s">
        <v>513</v>
      </c>
      <c r="C96" s="59" t="s">
        <v>39</v>
      </c>
    </row>
    <row r="97" spans="1:3">
      <c r="A97" s="5" t="s">
        <v>1407</v>
      </c>
      <c r="B97" s="5" t="s">
        <v>237</v>
      </c>
      <c r="C97" s="59" t="s">
        <v>39</v>
      </c>
    </row>
    <row r="98" spans="1:3">
      <c r="A98" s="5" t="s">
        <v>1438</v>
      </c>
      <c r="B98" s="5" t="s">
        <v>269</v>
      </c>
      <c r="C98" s="59" t="s">
        <v>39</v>
      </c>
    </row>
    <row r="99" spans="1:3">
      <c r="A99" s="5" t="s">
        <v>1375</v>
      </c>
      <c r="B99" s="5" t="s">
        <v>622</v>
      </c>
      <c r="C99" s="59" t="s">
        <v>39</v>
      </c>
    </row>
    <row r="100" spans="1:3">
      <c r="A100" s="5" t="s">
        <v>1393</v>
      </c>
      <c r="B100" s="5" t="s">
        <v>624</v>
      </c>
      <c r="C100" s="59" t="s">
        <v>39</v>
      </c>
    </row>
    <row r="101" spans="1:3">
      <c r="A101" s="5" t="s">
        <v>1433</v>
      </c>
      <c r="B101" s="5" t="s">
        <v>632</v>
      </c>
      <c r="C101" s="59" t="s">
        <v>39</v>
      </c>
    </row>
    <row r="102" spans="1:3">
      <c r="A102" s="5" t="s">
        <v>1454</v>
      </c>
      <c r="B102" s="5" t="s">
        <v>641</v>
      </c>
      <c r="C102" s="59" t="s">
        <v>39</v>
      </c>
    </row>
    <row r="103" spans="1:3">
      <c r="A103" s="5" t="s">
        <v>1455</v>
      </c>
      <c r="B103" s="5" t="s">
        <v>643</v>
      </c>
      <c r="C103" s="59" t="s">
        <v>39</v>
      </c>
    </row>
    <row r="104" spans="1:3">
      <c r="A104" s="5" t="s">
        <v>1459</v>
      </c>
      <c r="B104" s="5" t="s">
        <v>645</v>
      </c>
      <c r="C104" s="59" t="s">
        <v>39</v>
      </c>
    </row>
    <row r="105" spans="1:3">
      <c r="A105" s="5" t="s">
        <v>1467</v>
      </c>
      <c r="B105" s="5" t="s">
        <v>647</v>
      </c>
      <c r="C105" s="59" t="s">
        <v>39</v>
      </c>
    </row>
    <row r="106" spans="1:3">
      <c r="A106" s="5" t="s">
        <v>1469</v>
      </c>
      <c r="B106" s="5" t="s">
        <v>649</v>
      </c>
      <c r="C106" s="59" t="s">
        <v>39</v>
      </c>
    </row>
    <row r="107" spans="1:3">
      <c r="A107" s="5" t="s">
        <v>1472</v>
      </c>
      <c r="B107" s="5" t="s">
        <v>651</v>
      </c>
      <c r="C107" s="59" t="s">
        <v>39</v>
      </c>
    </row>
    <row r="108" spans="1:3">
      <c r="A108" s="5" t="s">
        <v>1474</v>
      </c>
      <c r="B108" s="5" t="s">
        <v>653</v>
      </c>
      <c r="C108" s="59" t="s">
        <v>39</v>
      </c>
    </row>
    <row r="109" spans="1:3">
      <c r="A109" s="5" t="s">
        <v>1479</v>
      </c>
      <c r="B109" s="5" t="s">
        <v>655</v>
      </c>
      <c r="C109" s="59" t="s">
        <v>39</v>
      </c>
    </row>
    <row r="110" spans="1:3">
      <c r="A110" s="5" t="s">
        <v>1488</v>
      </c>
      <c r="B110" s="5" t="s">
        <v>658</v>
      </c>
      <c r="C110" s="59" t="s">
        <v>39</v>
      </c>
    </row>
    <row r="111" spans="1:3">
      <c r="A111" s="5" t="s">
        <v>1489</v>
      </c>
      <c r="B111" s="5" t="s">
        <v>659</v>
      </c>
      <c r="C111" s="59" t="s">
        <v>39</v>
      </c>
    </row>
    <row r="112" spans="1:3">
      <c r="A112" s="5" t="s">
        <v>1648</v>
      </c>
      <c r="B112" s="5" t="s">
        <v>1057</v>
      </c>
      <c r="C112" s="59" t="s">
        <v>39</v>
      </c>
    </row>
    <row r="113" spans="1:3">
      <c r="A113" s="5" t="s">
        <v>1496</v>
      </c>
      <c r="B113" s="5" t="s">
        <v>663</v>
      </c>
      <c r="C113" s="59" t="s">
        <v>39</v>
      </c>
    </row>
    <row r="114" spans="1:3">
      <c r="A114" s="5" t="s">
        <v>1649</v>
      </c>
      <c r="B114" s="5" t="s">
        <v>1060</v>
      </c>
      <c r="C114" s="59" t="s">
        <v>39</v>
      </c>
    </row>
    <row r="115" spans="1:3">
      <c r="A115" s="5" t="s">
        <v>1497</v>
      </c>
      <c r="B115" s="5" t="s">
        <v>664</v>
      </c>
      <c r="C115" s="59" t="s">
        <v>39</v>
      </c>
    </row>
    <row r="116" spans="1:3">
      <c r="A116" s="5" t="s">
        <v>1501</v>
      </c>
      <c r="B116" s="5" t="s">
        <v>669</v>
      </c>
      <c r="C116" s="59" t="s">
        <v>39</v>
      </c>
    </row>
    <row r="117" spans="1:3">
      <c r="A117" s="5" t="s">
        <v>1505</v>
      </c>
      <c r="B117" s="5" t="s">
        <v>673</v>
      </c>
      <c r="C117" s="59" t="s">
        <v>39</v>
      </c>
    </row>
    <row r="118" spans="1:3">
      <c r="A118" s="5" t="s">
        <v>1526</v>
      </c>
      <c r="B118" s="5" t="s">
        <v>682</v>
      </c>
      <c r="C118" s="59" t="s">
        <v>39</v>
      </c>
    </row>
    <row r="119" spans="1:3">
      <c r="A119" s="5" t="s">
        <v>1533</v>
      </c>
      <c r="B119" s="5" t="s">
        <v>684</v>
      </c>
      <c r="C119" s="59" t="s">
        <v>39</v>
      </c>
    </row>
    <row r="120" spans="1:3">
      <c r="A120" s="5" t="s">
        <v>1542</v>
      </c>
      <c r="B120" s="5" t="s">
        <v>686</v>
      </c>
      <c r="C120" s="59" t="s">
        <v>39</v>
      </c>
    </row>
    <row r="121" spans="1:3">
      <c r="A121" s="5" t="s">
        <v>1547</v>
      </c>
      <c r="B121" s="5" t="s">
        <v>690</v>
      </c>
      <c r="C121" s="59" t="s">
        <v>39</v>
      </c>
    </row>
    <row r="122" spans="1:3">
      <c r="A122" s="5" t="s">
        <v>1650</v>
      </c>
      <c r="B122" s="5" t="s">
        <v>1338</v>
      </c>
      <c r="C122" s="59" t="s">
        <v>39</v>
      </c>
    </row>
    <row r="123" spans="1:3">
      <c r="A123" s="5" t="s">
        <v>1555</v>
      </c>
      <c r="B123" s="5" t="s">
        <v>626</v>
      </c>
      <c r="C123" s="59" t="s">
        <v>39</v>
      </c>
    </row>
    <row r="124" spans="1:3">
      <c r="A124" s="5" t="s">
        <v>1557</v>
      </c>
      <c r="B124" s="5" t="s">
        <v>694</v>
      </c>
      <c r="C124" s="59" t="s">
        <v>39</v>
      </c>
    </row>
    <row r="125" spans="1:3">
      <c r="A125" s="5" t="s">
        <v>1562</v>
      </c>
      <c r="B125" s="5" t="s">
        <v>147</v>
      </c>
      <c r="C125" s="59" t="s">
        <v>39</v>
      </c>
    </row>
    <row r="126" spans="1:3">
      <c r="A126" s="5" t="s">
        <v>1563</v>
      </c>
      <c r="B126" s="5" t="s">
        <v>698</v>
      </c>
      <c r="C126" s="59" t="s">
        <v>39</v>
      </c>
    </row>
    <row r="127" spans="1:3">
      <c r="A127" s="5" t="s">
        <v>1371</v>
      </c>
      <c r="B127" s="5" t="s">
        <v>706</v>
      </c>
      <c r="C127" s="59" t="s">
        <v>39</v>
      </c>
    </row>
    <row r="128" spans="1:3">
      <c r="A128" s="5" t="s">
        <v>1421</v>
      </c>
      <c r="B128" s="5" t="s">
        <v>716</v>
      </c>
      <c r="C128" s="59" t="s">
        <v>39</v>
      </c>
    </row>
    <row r="129" spans="1:3">
      <c r="A129" s="5" t="s">
        <v>1435</v>
      </c>
      <c r="B129" s="5" t="s">
        <v>578</v>
      </c>
      <c r="C129" s="59" t="s">
        <v>39</v>
      </c>
    </row>
    <row r="130" spans="1:3">
      <c r="A130" s="5" t="s">
        <v>1565</v>
      </c>
      <c r="B130" s="5" t="s">
        <v>611</v>
      </c>
      <c r="C130" s="59" t="s">
        <v>39</v>
      </c>
    </row>
    <row r="131" spans="1:3">
      <c r="A131" s="5" t="s">
        <v>1396</v>
      </c>
      <c r="B131" s="5" t="s">
        <v>723</v>
      </c>
      <c r="C131" s="59" t="s">
        <v>39</v>
      </c>
    </row>
    <row r="132" spans="1:3">
      <c r="A132" s="5" t="s">
        <v>1442</v>
      </c>
      <c r="B132" s="5" t="s">
        <v>725</v>
      </c>
      <c r="C132" s="59" t="s">
        <v>39</v>
      </c>
    </row>
    <row r="133" spans="1:3">
      <c r="A133" s="5" t="s">
        <v>1395</v>
      </c>
      <c r="B133" s="5" t="s">
        <v>730</v>
      </c>
      <c r="C133" s="59" t="s">
        <v>39</v>
      </c>
    </row>
    <row r="134" spans="1:3">
      <c r="A134" s="5" t="s">
        <v>1384</v>
      </c>
      <c r="B134" s="5" t="s">
        <v>734</v>
      </c>
      <c r="C134" s="59" t="s">
        <v>39</v>
      </c>
    </row>
    <row r="135" spans="1:3">
      <c r="A135" s="5" t="s">
        <v>1414</v>
      </c>
      <c r="B135" s="5" t="s">
        <v>740</v>
      </c>
      <c r="C135" s="59" t="s">
        <v>39</v>
      </c>
    </row>
    <row r="136" spans="1:3">
      <c r="A136" s="5" t="s">
        <v>1417</v>
      </c>
      <c r="B136" s="5" t="s">
        <v>741</v>
      </c>
      <c r="C136" s="59" t="s">
        <v>39</v>
      </c>
    </row>
    <row r="137" spans="1:3">
      <c r="A137" s="5" t="s">
        <v>1424</v>
      </c>
      <c r="B137" s="5" t="s">
        <v>743</v>
      </c>
      <c r="C137" s="59" t="s">
        <v>39</v>
      </c>
    </row>
    <row r="138" spans="1:3">
      <c r="A138" s="5" t="s">
        <v>1441</v>
      </c>
      <c r="B138" s="5" t="s">
        <v>746</v>
      </c>
      <c r="C138" s="59" t="s">
        <v>39</v>
      </c>
    </row>
    <row r="139" spans="1:3">
      <c r="A139" s="5" t="s">
        <v>1370</v>
      </c>
      <c r="B139" s="5" t="s">
        <v>749</v>
      </c>
      <c r="C139" s="59" t="s">
        <v>39</v>
      </c>
    </row>
    <row r="140" spans="1:3">
      <c r="A140" s="5" t="s">
        <v>1405</v>
      </c>
      <c r="B140" s="5" t="s">
        <v>753</v>
      </c>
      <c r="C140" s="59" t="s">
        <v>39</v>
      </c>
    </row>
    <row r="141" spans="1:3">
      <c r="A141" s="5" t="s">
        <v>1418</v>
      </c>
      <c r="B141" s="5" t="s">
        <v>755</v>
      </c>
      <c r="C141" s="59" t="s">
        <v>39</v>
      </c>
    </row>
    <row r="142" spans="1:3">
      <c r="A142" s="5" t="s">
        <v>1388</v>
      </c>
      <c r="B142" s="5" t="s">
        <v>1009</v>
      </c>
      <c r="C142" s="59" t="s">
        <v>39</v>
      </c>
    </row>
    <row r="143" spans="1:3">
      <c r="A143" s="6" t="s">
        <v>1397</v>
      </c>
      <c r="B143" s="5" t="s">
        <v>820</v>
      </c>
      <c r="C143" s="59" t="s">
        <v>39</v>
      </c>
    </row>
    <row r="144" spans="1:3">
      <c r="A144" s="5" t="s">
        <v>1637</v>
      </c>
      <c r="B144" s="5" t="s">
        <v>130</v>
      </c>
      <c r="C144" s="59" t="s">
        <v>39</v>
      </c>
    </row>
    <row r="145" spans="1:3">
      <c r="A145" s="5" t="s">
        <v>1536</v>
      </c>
      <c r="B145" s="5" t="s">
        <v>547</v>
      </c>
      <c r="C145" s="59" t="s">
        <v>39</v>
      </c>
    </row>
    <row r="146" spans="1:3">
      <c r="A146" s="5" t="s">
        <v>1423</v>
      </c>
      <c r="B146" s="5" t="s">
        <v>832</v>
      </c>
      <c r="C146" s="59" t="s">
        <v>39</v>
      </c>
    </row>
    <row r="147" spans="1:3">
      <c r="A147" s="5" t="s">
        <v>1430</v>
      </c>
      <c r="B147" s="5" t="s">
        <v>834</v>
      </c>
      <c r="C147" s="59" t="s">
        <v>39</v>
      </c>
    </row>
    <row r="148" spans="1:3">
      <c r="A148" s="5" t="s">
        <v>1575</v>
      </c>
      <c r="B148" s="5" t="s">
        <v>764</v>
      </c>
      <c r="C148" s="59" t="s">
        <v>39</v>
      </c>
    </row>
    <row r="149" spans="1:3">
      <c r="A149" s="5" t="s">
        <v>1576</v>
      </c>
      <c r="B149" s="5" t="s">
        <v>766</v>
      </c>
      <c r="C149" s="59" t="s">
        <v>39</v>
      </c>
    </row>
    <row r="150" spans="1:3">
      <c r="A150" s="5" t="s">
        <v>1591</v>
      </c>
      <c r="B150" s="5" t="s">
        <v>776</v>
      </c>
      <c r="C150" s="59" t="s">
        <v>39</v>
      </c>
    </row>
    <row r="151" spans="1:3">
      <c r="A151" s="5" t="s">
        <v>1614</v>
      </c>
      <c r="B151" s="5" t="s">
        <v>786</v>
      </c>
      <c r="C151" s="59" t="s">
        <v>39</v>
      </c>
    </row>
    <row r="152" spans="1:3">
      <c r="A152" s="5" t="s">
        <v>1462</v>
      </c>
      <c r="B152" s="5" t="s">
        <v>388</v>
      </c>
      <c r="C152" s="59" t="s">
        <v>39</v>
      </c>
    </row>
    <row r="153" spans="1:3">
      <c r="A153" s="5" t="s">
        <v>1491</v>
      </c>
      <c r="B153" s="5" t="s">
        <v>459</v>
      </c>
      <c r="C153" s="59" t="s">
        <v>39</v>
      </c>
    </row>
    <row r="154" spans="1:3">
      <c r="A154" s="5" t="s">
        <v>1519</v>
      </c>
      <c r="B154" s="5" t="s">
        <v>524</v>
      </c>
      <c r="C154" s="59" t="s">
        <v>39</v>
      </c>
    </row>
    <row r="155" spans="1:3">
      <c r="A155" s="5" t="s">
        <v>1458</v>
      </c>
      <c r="B155" s="5" t="s">
        <v>383</v>
      </c>
      <c r="C155" s="59" t="s">
        <v>39</v>
      </c>
    </row>
    <row r="156" spans="1:3">
      <c r="A156" s="5" t="s">
        <v>1522</v>
      </c>
      <c r="B156" s="5" t="s">
        <v>532</v>
      </c>
      <c r="C156" s="59" t="s">
        <v>39</v>
      </c>
    </row>
    <row r="157" spans="1:3">
      <c r="A157" s="5" t="s">
        <v>1552</v>
      </c>
      <c r="B157" s="5" t="s">
        <v>576</v>
      </c>
      <c r="C157" s="59" t="s">
        <v>39</v>
      </c>
    </row>
    <row r="158" spans="1:3">
      <c r="A158" s="5" t="s">
        <v>1450</v>
      </c>
      <c r="B158" s="5" t="s">
        <v>353</v>
      </c>
      <c r="C158" s="59" t="s">
        <v>39</v>
      </c>
    </row>
    <row r="159" spans="1:3">
      <c r="A159" s="5" t="s">
        <v>1453</v>
      </c>
      <c r="B159" s="5" t="s">
        <v>369</v>
      </c>
      <c r="C159" s="59" t="s">
        <v>39</v>
      </c>
    </row>
    <row r="160" spans="1:3">
      <c r="A160" s="5" t="s">
        <v>2065</v>
      </c>
      <c r="B160" s="5" t="s">
        <v>372</v>
      </c>
      <c r="C160" s="59" t="s">
        <v>39</v>
      </c>
    </row>
    <row r="161" spans="1:3">
      <c r="A161" s="5" t="s">
        <v>1463</v>
      </c>
      <c r="B161" s="5" t="s">
        <v>392</v>
      </c>
      <c r="C161" s="59" t="s">
        <v>39</v>
      </c>
    </row>
    <row r="162" spans="1:3">
      <c r="A162" s="5" t="s">
        <v>1468</v>
      </c>
      <c r="B162" s="5" t="s">
        <v>397</v>
      </c>
      <c r="C162" s="59" t="s">
        <v>39</v>
      </c>
    </row>
    <row r="163" spans="1:3">
      <c r="A163" s="5" t="s">
        <v>1470</v>
      </c>
      <c r="B163" s="5" t="s">
        <v>401</v>
      </c>
      <c r="C163" s="59" t="s">
        <v>39</v>
      </c>
    </row>
    <row r="164" spans="1:3">
      <c r="A164" s="5" t="s">
        <v>1498</v>
      </c>
      <c r="B164" s="5" t="s">
        <v>472</v>
      </c>
      <c r="C164" s="59" t="s">
        <v>39</v>
      </c>
    </row>
    <row r="165" spans="1:3">
      <c r="A165" s="5" t="s">
        <v>1500</v>
      </c>
      <c r="B165" s="5" t="s">
        <v>485</v>
      </c>
      <c r="C165" s="59" t="s">
        <v>39</v>
      </c>
    </row>
    <row r="166" spans="1:3">
      <c r="A166" s="5" t="s">
        <v>1503</v>
      </c>
      <c r="B166" s="5" t="s">
        <v>211</v>
      </c>
      <c r="C166" s="59" t="s">
        <v>39</v>
      </c>
    </row>
    <row r="167" spans="1:3">
      <c r="A167" s="5" t="s">
        <v>1506</v>
      </c>
      <c r="B167" s="5" t="s">
        <v>501</v>
      </c>
      <c r="C167" s="59" t="s">
        <v>39</v>
      </c>
    </row>
    <row r="168" spans="1:3">
      <c r="A168" s="5" t="s">
        <v>1508</v>
      </c>
      <c r="B168" s="5" t="s">
        <v>508</v>
      </c>
      <c r="C168" s="59" t="s">
        <v>39</v>
      </c>
    </row>
    <row r="169" spans="1:3">
      <c r="A169" s="5" t="s">
        <v>1521</v>
      </c>
      <c r="B169" s="5" t="s">
        <v>528</v>
      </c>
      <c r="C169" s="59" t="s">
        <v>39</v>
      </c>
    </row>
    <row r="170" spans="1:3">
      <c r="A170" s="5" t="s">
        <v>1528</v>
      </c>
      <c r="B170" s="5" t="s">
        <v>538</v>
      </c>
      <c r="C170" s="59" t="s">
        <v>39</v>
      </c>
    </row>
    <row r="171" spans="1:3">
      <c r="A171" s="5" t="s">
        <v>1537</v>
      </c>
      <c r="B171" s="5" t="s">
        <v>549</v>
      </c>
      <c r="C171" s="59" t="s">
        <v>39</v>
      </c>
    </row>
    <row r="172" spans="1:3">
      <c r="A172" s="5" t="s">
        <v>1553</v>
      </c>
      <c r="B172" s="5" t="s">
        <v>584</v>
      </c>
      <c r="C172" s="59" t="s">
        <v>39</v>
      </c>
    </row>
    <row r="173" spans="1:3">
      <c r="A173" s="5" t="s">
        <v>1561</v>
      </c>
      <c r="B173" s="5" t="s">
        <v>599</v>
      </c>
      <c r="C173" s="59" t="s">
        <v>39</v>
      </c>
    </row>
    <row r="174" spans="1:3">
      <c r="A174" s="5" t="s">
        <v>1461</v>
      </c>
      <c r="B174" s="5" t="s">
        <v>387</v>
      </c>
      <c r="C174" s="59" t="s">
        <v>39</v>
      </c>
    </row>
    <row r="175" spans="1:3">
      <c r="A175" s="5" t="s">
        <v>1476</v>
      </c>
      <c r="B175" s="5" t="s">
        <v>811</v>
      </c>
      <c r="C175" s="59" t="s">
        <v>39</v>
      </c>
    </row>
    <row r="176" spans="1:3">
      <c r="A176" s="5" t="s">
        <v>1495</v>
      </c>
      <c r="B176" s="5" t="s">
        <v>462</v>
      </c>
      <c r="C176" s="59" t="s">
        <v>39</v>
      </c>
    </row>
    <row r="177" spans="1:3">
      <c r="A177" s="5" t="s">
        <v>1523</v>
      </c>
      <c r="B177" s="5" t="s">
        <v>533</v>
      </c>
      <c r="C177" s="59" t="s">
        <v>39</v>
      </c>
    </row>
    <row r="178" spans="1:3">
      <c r="A178" s="5" t="s">
        <v>1529</v>
      </c>
      <c r="B178" s="5" t="s">
        <v>831</v>
      </c>
      <c r="C178" s="59" t="s">
        <v>39</v>
      </c>
    </row>
    <row r="179" spans="1:3">
      <c r="A179" s="5" t="s">
        <v>1541</v>
      </c>
      <c r="B179" s="5" t="s">
        <v>554</v>
      </c>
      <c r="C179" s="59" t="s">
        <v>39</v>
      </c>
    </row>
    <row r="180" spans="1:3">
      <c r="A180" s="5" t="s">
        <v>1482</v>
      </c>
      <c r="B180" s="5" t="s">
        <v>434</v>
      </c>
      <c r="C180" s="59" t="s">
        <v>39</v>
      </c>
    </row>
    <row r="181" spans="1:3">
      <c r="A181" s="5" t="s">
        <v>1443</v>
      </c>
      <c r="B181" s="5" t="s">
        <v>988</v>
      </c>
      <c r="C181" s="59" t="s">
        <v>39</v>
      </c>
    </row>
    <row r="182" spans="1:3">
      <c r="A182" s="5" t="s">
        <v>1566</v>
      </c>
      <c r="B182" s="5" t="s">
        <v>613</v>
      </c>
      <c r="C182" s="59" t="s">
        <v>39</v>
      </c>
    </row>
    <row r="183" spans="1:3">
      <c r="A183" s="5" t="s">
        <v>1477</v>
      </c>
      <c r="B183" s="5" t="s">
        <v>419</v>
      </c>
      <c r="C183" s="59" t="s">
        <v>39</v>
      </c>
    </row>
    <row r="184" spans="1:3">
      <c r="A184" s="5" t="s">
        <v>1480</v>
      </c>
      <c r="B184" s="5" t="s">
        <v>429</v>
      </c>
      <c r="C184" s="59" t="s">
        <v>39</v>
      </c>
    </row>
    <row r="185" spans="1:3">
      <c r="A185" s="5" t="s">
        <v>1485</v>
      </c>
      <c r="B185" s="5" t="s">
        <v>447</v>
      </c>
      <c r="C185" s="59" t="s">
        <v>39</v>
      </c>
    </row>
    <row r="186" spans="1:3">
      <c r="A186" s="5" t="s">
        <v>1509</v>
      </c>
      <c r="B186" s="5" t="s">
        <v>509</v>
      </c>
      <c r="C186" s="59" t="s">
        <v>39</v>
      </c>
    </row>
    <row r="187" spans="1:3">
      <c r="A187" s="5" t="s">
        <v>1515</v>
      </c>
      <c r="B187" s="5" t="s">
        <v>517</v>
      </c>
      <c r="C187" s="59" t="s">
        <v>39</v>
      </c>
    </row>
    <row r="188" spans="1:3">
      <c r="A188" s="5" t="s">
        <v>1527</v>
      </c>
      <c r="B188" s="5" t="s">
        <v>537</v>
      </c>
      <c r="C188" s="59" t="s">
        <v>39</v>
      </c>
    </row>
    <row r="189" spans="1:3">
      <c r="A189" s="5" t="s">
        <v>1532</v>
      </c>
      <c r="B189" s="5" t="s">
        <v>543</v>
      </c>
      <c r="C189" s="59" t="s">
        <v>39</v>
      </c>
    </row>
    <row r="190" spans="1:3">
      <c r="A190" s="5" t="s">
        <v>1538</v>
      </c>
      <c r="B190" s="5" t="s">
        <v>551</v>
      </c>
      <c r="C190" s="59" t="s">
        <v>39</v>
      </c>
    </row>
    <row r="191" spans="1:3">
      <c r="A191" s="5" t="s">
        <v>1545</v>
      </c>
      <c r="B191" s="5" t="s">
        <v>556</v>
      </c>
      <c r="C191" s="59" t="s">
        <v>39</v>
      </c>
    </row>
    <row r="192" spans="1:3">
      <c r="A192" s="5" t="s">
        <v>1548</v>
      </c>
      <c r="B192" s="5" t="s">
        <v>569</v>
      </c>
      <c r="C192" s="59" t="s">
        <v>39</v>
      </c>
    </row>
    <row r="193" spans="1:3">
      <c r="A193" s="5" t="s">
        <v>1551</v>
      </c>
      <c r="B193" s="5" t="s">
        <v>842</v>
      </c>
      <c r="C193" s="59" t="s">
        <v>39</v>
      </c>
    </row>
    <row r="194" spans="1:3">
      <c r="A194" s="5" t="s">
        <v>1558</v>
      </c>
      <c r="B194" s="5" t="s">
        <v>589</v>
      </c>
      <c r="C194" s="59" t="s">
        <v>39</v>
      </c>
    </row>
    <row r="195" spans="1:3">
      <c r="A195" s="5" t="s">
        <v>1571</v>
      </c>
      <c r="B195" s="5" t="s">
        <v>603</v>
      </c>
      <c r="C195" s="59" t="s">
        <v>39</v>
      </c>
    </row>
    <row r="196" spans="1:3">
      <c r="A196" s="5" t="s">
        <v>1564</v>
      </c>
      <c r="B196" s="5" t="s">
        <v>609</v>
      </c>
      <c r="C196" s="59" t="s">
        <v>39</v>
      </c>
    </row>
    <row r="197" spans="1:3">
      <c r="A197" s="5" t="s">
        <v>1487</v>
      </c>
      <c r="B197" s="5" t="s">
        <v>451</v>
      </c>
      <c r="C197" s="59" t="s">
        <v>39</v>
      </c>
    </row>
    <row r="198" spans="1:3">
      <c r="A198" s="5" t="s">
        <v>1490</v>
      </c>
      <c r="B198" s="5" t="s">
        <v>458</v>
      </c>
      <c r="C198" s="59" t="s">
        <v>39</v>
      </c>
    </row>
    <row r="199" spans="1:3">
      <c r="A199" s="5" t="s">
        <v>2066</v>
      </c>
      <c r="B199" s="5" t="s">
        <v>499</v>
      </c>
      <c r="C199" s="59" t="s">
        <v>39</v>
      </c>
    </row>
    <row r="200" spans="1:3">
      <c r="A200" s="5" t="s">
        <v>1524</v>
      </c>
      <c r="B200" s="5" t="s">
        <v>535</v>
      </c>
      <c r="C200" s="59" t="s">
        <v>39</v>
      </c>
    </row>
    <row r="201" spans="1:3">
      <c r="A201" s="5" t="s">
        <v>1540</v>
      </c>
      <c r="B201" s="5" t="s">
        <v>553</v>
      </c>
      <c r="C201" s="59" t="s">
        <v>39</v>
      </c>
    </row>
    <row r="202" spans="1:3">
      <c r="A202" s="5" t="s">
        <v>1560</v>
      </c>
      <c r="B202" s="5" t="s">
        <v>592</v>
      </c>
      <c r="C202" s="59" t="s">
        <v>39</v>
      </c>
    </row>
    <row r="203" spans="1:3">
      <c r="A203" s="5" t="s">
        <v>1449</v>
      </c>
      <c r="B203" s="5" t="s">
        <v>358</v>
      </c>
      <c r="C203" s="59" t="s">
        <v>39</v>
      </c>
    </row>
    <row r="204" spans="1:3">
      <c r="A204" s="5" t="s">
        <v>1451</v>
      </c>
      <c r="B204" s="5" t="s">
        <v>366</v>
      </c>
      <c r="C204" s="59" t="s">
        <v>39</v>
      </c>
    </row>
    <row r="205" spans="1:3">
      <c r="A205" s="5" t="s">
        <v>1452</v>
      </c>
      <c r="B205" s="5" t="s">
        <v>368</v>
      </c>
      <c r="C205" s="59" t="s">
        <v>39</v>
      </c>
    </row>
    <row r="206" spans="1:3">
      <c r="A206" s="5" t="s">
        <v>1456</v>
      </c>
      <c r="B206" s="5" t="s">
        <v>375</v>
      </c>
      <c r="C206" s="59" t="s">
        <v>39</v>
      </c>
    </row>
    <row r="207" spans="1:3">
      <c r="A207" s="5" t="s">
        <v>1457</v>
      </c>
      <c r="B207" s="5" t="s">
        <v>379</v>
      </c>
      <c r="C207" s="59" t="s">
        <v>39</v>
      </c>
    </row>
    <row r="208" spans="1:3">
      <c r="A208" s="5" t="s">
        <v>1460</v>
      </c>
      <c r="B208" s="5" t="s">
        <v>385</v>
      </c>
      <c r="C208" s="59" t="s">
        <v>39</v>
      </c>
    </row>
    <row r="209" spans="1:3">
      <c r="A209" s="5" t="s">
        <v>1464</v>
      </c>
      <c r="B209" s="5" t="s">
        <v>394</v>
      </c>
      <c r="C209" s="59" t="s">
        <v>39</v>
      </c>
    </row>
    <row r="210" spans="1:3">
      <c r="A210" s="5" t="s">
        <v>1473</v>
      </c>
      <c r="B210" s="5" t="s">
        <v>411</v>
      </c>
      <c r="C210" s="59" t="s">
        <v>39</v>
      </c>
    </row>
    <row r="211" spans="1:3">
      <c r="A211" s="5" t="s">
        <v>2067</v>
      </c>
      <c r="B211" s="5" t="s">
        <v>414</v>
      </c>
      <c r="C211" s="59" t="s">
        <v>39</v>
      </c>
    </row>
    <row r="212" spans="1:3">
      <c r="A212" s="5" t="s">
        <v>1475</v>
      </c>
      <c r="B212" s="5" t="s">
        <v>415</v>
      </c>
      <c r="C212" s="59" t="s">
        <v>39</v>
      </c>
    </row>
    <row r="213" spans="1:3">
      <c r="A213" s="5" t="s">
        <v>1481</v>
      </c>
      <c r="B213" s="5" t="s">
        <v>433</v>
      </c>
      <c r="C213" s="59" t="s">
        <v>39</v>
      </c>
    </row>
    <row r="214" spans="1:3">
      <c r="A214" s="5" t="s">
        <v>1483</v>
      </c>
      <c r="B214" s="5" t="s">
        <v>439</v>
      </c>
      <c r="C214" s="59" t="s">
        <v>39</v>
      </c>
    </row>
    <row r="215" spans="1:3">
      <c r="A215" s="5" t="s">
        <v>1493</v>
      </c>
      <c r="B215" s="5" t="s">
        <v>1492</v>
      </c>
      <c r="C215" s="59" t="s">
        <v>39</v>
      </c>
    </row>
    <row r="216" spans="1:3">
      <c r="A216" s="5" t="s">
        <v>1499</v>
      </c>
      <c r="B216" s="5" t="s">
        <v>477</v>
      </c>
      <c r="C216" s="59" t="s">
        <v>39</v>
      </c>
    </row>
    <row r="217" spans="1:3">
      <c r="A217" s="5" t="s">
        <v>1502</v>
      </c>
      <c r="B217" s="5" t="s">
        <v>487</v>
      </c>
      <c r="C217" s="59" t="s">
        <v>39</v>
      </c>
    </row>
    <row r="218" spans="1:3">
      <c r="A218" s="5" t="s">
        <v>1507</v>
      </c>
      <c r="B218" s="5" t="s">
        <v>505</v>
      </c>
      <c r="C218" s="59" t="s">
        <v>39</v>
      </c>
    </row>
    <row r="219" spans="1:3">
      <c r="A219" s="5" t="s">
        <v>1511</v>
      </c>
      <c r="B219" s="5" t="s">
        <v>512</v>
      </c>
      <c r="C219" s="59" t="s">
        <v>39</v>
      </c>
    </row>
    <row r="220" spans="1:3">
      <c r="A220" s="5" t="s">
        <v>1513</v>
      </c>
      <c r="B220" s="5" t="s">
        <v>515</v>
      </c>
      <c r="C220" s="59" t="s">
        <v>39</v>
      </c>
    </row>
    <row r="221" spans="1:3">
      <c r="A221" s="5" t="s">
        <v>1517</v>
      </c>
      <c r="B221" s="5" t="s">
        <v>521</v>
      </c>
      <c r="C221" s="59" t="s">
        <v>39</v>
      </c>
    </row>
    <row r="222" spans="1:3">
      <c r="A222" s="5" t="s">
        <v>1518</v>
      </c>
      <c r="B222" s="5" t="s">
        <v>522</v>
      </c>
      <c r="C222" s="59" t="s">
        <v>39</v>
      </c>
    </row>
    <row r="223" spans="1:3">
      <c r="A223" s="5" t="s">
        <v>1530</v>
      </c>
      <c r="B223" s="5" t="s">
        <v>540</v>
      </c>
      <c r="C223" s="59" t="s">
        <v>39</v>
      </c>
    </row>
    <row r="224" spans="1:3">
      <c r="A224" s="5" t="s">
        <v>1531</v>
      </c>
      <c r="B224" s="5" t="s">
        <v>542</v>
      </c>
      <c r="C224" s="59" t="s">
        <v>39</v>
      </c>
    </row>
    <row r="225" spans="1:3">
      <c r="A225" s="5" t="s">
        <v>1534</v>
      </c>
      <c r="B225" s="5" t="s">
        <v>544</v>
      </c>
      <c r="C225" s="59" t="s">
        <v>39</v>
      </c>
    </row>
    <row r="226" spans="1:3">
      <c r="A226" s="5" t="s">
        <v>1431</v>
      </c>
      <c r="B226" s="5" t="s">
        <v>222</v>
      </c>
      <c r="C226" s="59" t="s">
        <v>39</v>
      </c>
    </row>
    <row r="227" spans="1:3">
      <c r="A227" s="5" t="s">
        <v>1546</v>
      </c>
      <c r="B227" s="5" t="s">
        <v>559</v>
      </c>
      <c r="C227" s="59" t="s">
        <v>39</v>
      </c>
    </row>
    <row r="228" spans="1:3">
      <c r="A228" s="5" t="s">
        <v>1504</v>
      </c>
      <c r="B228" s="5" t="s">
        <v>495</v>
      </c>
      <c r="C228" s="59" t="s">
        <v>39</v>
      </c>
    </row>
    <row r="229" spans="1:3">
      <c r="A229" s="5" t="s">
        <v>1520</v>
      </c>
      <c r="B229" s="5" t="s">
        <v>526</v>
      </c>
      <c r="C229" s="59" t="s">
        <v>39</v>
      </c>
    </row>
    <row r="230" spans="1:3">
      <c r="A230" s="5" t="s">
        <v>1535</v>
      </c>
      <c r="B230" s="5" t="s">
        <v>545</v>
      </c>
      <c r="C230" s="59" t="s">
        <v>39</v>
      </c>
    </row>
    <row r="231" spans="1:3">
      <c r="A231" s="5" t="s">
        <v>1554</v>
      </c>
      <c r="B231" s="5" t="s">
        <v>585</v>
      </c>
      <c r="C231" s="59" t="s">
        <v>39</v>
      </c>
    </row>
    <row r="232" spans="1:3">
      <c r="A232" s="5" t="s">
        <v>1465</v>
      </c>
      <c r="B232" s="5" t="s">
        <v>844</v>
      </c>
      <c r="C232" s="59" t="s">
        <v>39</v>
      </c>
    </row>
    <row r="233" spans="1:3">
      <c r="A233" s="5" t="s">
        <v>1466</v>
      </c>
      <c r="B233" s="5" t="s">
        <v>846</v>
      </c>
      <c r="C233" s="59" t="s">
        <v>39</v>
      </c>
    </row>
    <row r="234" spans="1:3">
      <c r="A234" s="5" t="s">
        <v>1471</v>
      </c>
      <c r="B234" s="5" t="s">
        <v>848</v>
      </c>
      <c r="C234" s="59" t="s">
        <v>39</v>
      </c>
    </row>
    <row r="235" spans="1:3">
      <c r="A235" s="5" t="s">
        <v>1478</v>
      </c>
      <c r="B235" s="5" t="s">
        <v>420</v>
      </c>
      <c r="C235" s="59" t="s">
        <v>39</v>
      </c>
    </row>
    <row r="236" spans="1:3">
      <c r="A236" s="5" t="s">
        <v>1510</v>
      </c>
      <c r="B236" s="5" t="s">
        <v>850</v>
      </c>
      <c r="C236" s="59" t="s">
        <v>39</v>
      </c>
    </row>
    <row r="237" spans="1:3">
      <c r="A237" s="5" t="s">
        <v>1544</v>
      </c>
      <c r="B237" s="5" t="s">
        <v>852</v>
      </c>
      <c r="C237" s="59" t="s">
        <v>39</v>
      </c>
    </row>
    <row r="238" spans="1:3">
      <c r="A238" s="5" t="s">
        <v>1549</v>
      </c>
      <c r="B238" s="5" t="s">
        <v>854</v>
      </c>
      <c r="C238" s="59" t="s">
        <v>39</v>
      </c>
    </row>
    <row r="239" spans="1:3">
      <c r="A239" s="5" t="s">
        <v>1550</v>
      </c>
      <c r="B239" s="5" t="s">
        <v>855</v>
      </c>
      <c r="C239" s="59" t="s">
        <v>39</v>
      </c>
    </row>
    <row r="240" spans="1:3">
      <c r="A240" s="5" t="s">
        <v>1559</v>
      </c>
      <c r="B240" s="5" t="s">
        <v>859</v>
      </c>
      <c r="C240" s="59" t="s">
        <v>39</v>
      </c>
    </row>
    <row r="241" spans="1:3">
      <c r="A241" s="5" t="s">
        <v>1572</v>
      </c>
      <c r="B241" s="5" t="s">
        <v>866</v>
      </c>
      <c r="C241" s="59" t="s">
        <v>39</v>
      </c>
    </row>
    <row r="242" spans="1:3">
      <c r="A242" s="5" t="s">
        <v>1573</v>
      </c>
      <c r="B242" s="5" t="s">
        <v>868</v>
      </c>
      <c r="C242" s="59" t="s">
        <v>39</v>
      </c>
    </row>
    <row r="243" spans="1:3">
      <c r="A243" s="5" t="s">
        <v>1574</v>
      </c>
      <c r="B243" s="5" t="s">
        <v>870</v>
      </c>
      <c r="C243" s="59" t="s">
        <v>39</v>
      </c>
    </row>
    <row r="244" spans="1:3">
      <c r="A244" s="5" t="s">
        <v>1579</v>
      </c>
      <c r="B244" s="5" t="s">
        <v>872</v>
      </c>
      <c r="C244" s="59" t="s">
        <v>39</v>
      </c>
    </row>
    <row r="245" spans="1:3">
      <c r="A245" s="5" t="s">
        <v>1581</v>
      </c>
      <c r="B245" s="5" t="s">
        <v>874</v>
      </c>
      <c r="C245" s="59" t="s">
        <v>39</v>
      </c>
    </row>
    <row r="246" spans="1:3">
      <c r="A246" s="5" t="s">
        <v>1582</v>
      </c>
      <c r="B246" s="5" t="s">
        <v>876</v>
      </c>
      <c r="C246" s="59" t="s">
        <v>39</v>
      </c>
    </row>
    <row r="247" spans="1:3">
      <c r="A247" s="5" t="s">
        <v>1583</v>
      </c>
      <c r="B247" s="5" t="s">
        <v>881</v>
      </c>
      <c r="C247" s="59" t="s">
        <v>39</v>
      </c>
    </row>
    <row r="248" spans="1:3">
      <c r="A248" s="5" t="s">
        <v>1584</v>
      </c>
      <c r="B248" s="5" t="s">
        <v>882</v>
      </c>
      <c r="C248" s="59" t="s">
        <v>39</v>
      </c>
    </row>
    <row r="249" spans="1:3">
      <c r="A249" s="5" t="s">
        <v>1587</v>
      </c>
      <c r="B249" s="5" t="s">
        <v>885</v>
      </c>
      <c r="C249" s="59" t="s">
        <v>39</v>
      </c>
    </row>
    <row r="250" spans="1:3">
      <c r="A250" s="5" t="s">
        <v>1588</v>
      </c>
      <c r="B250" s="5" t="s">
        <v>890</v>
      </c>
      <c r="C250" s="59" t="s">
        <v>39</v>
      </c>
    </row>
    <row r="251" spans="1:3">
      <c r="A251" s="5" t="s">
        <v>1590</v>
      </c>
      <c r="B251" s="5" t="s">
        <v>891</v>
      </c>
      <c r="C251" s="59" t="s">
        <v>39</v>
      </c>
    </row>
    <row r="252" spans="1:3">
      <c r="A252" s="5" t="s">
        <v>1592</v>
      </c>
      <c r="B252" s="5" t="s">
        <v>897</v>
      </c>
      <c r="C252" s="59" t="s">
        <v>39</v>
      </c>
    </row>
    <row r="253" spans="1:3">
      <c r="A253" s="5" t="s">
        <v>1595</v>
      </c>
      <c r="B253" s="5" t="s">
        <v>908</v>
      </c>
      <c r="C253" s="59" t="s">
        <v>39</v>
      </c>
    </row>
    <row r="254" spans="1:3">
      <c r="A254" s="5" t="s">
        <v>1596</v>
      </c>
      <c r="B254" s="5" t="s">
        <v>910</v>
      </c>
      <c r="C254" s="59" t="s">
        <v>39</v>
      </c>
    </row>
    <row r="255" spans="1:3">
      <c r="A255" s="5" t="s">
        <v>1598</v>
      </c>
      <c r="B255" s="5" t="s">
        <v>911</v>
      </c>
      <c r="C255" s="59" t="s">
        <v>39</v>
      </c>
    </row>
    <row r="256" spans="1:3">
      <c r="A256" s="5" t="s">
        <v>1600</v>
      </c>
      <c r="B256" s="5" t="s">
        <v>912</v>
      </c>
      <c r="C256" s="59" t="s">
        <v>39</v>
      </c>
    </row>
    <row r="257" spans="1:3">
      <c r="A257" s="5" t="s">
        <v>1514</v>
      </c>
      <c r="B257" s="5" t="s">
        <v>913</v>
      </c>
      <c r="C257" s="59" t="s">
        <v>39</v>
      </c>
    </row>
    <row r="258" spans="1:3">
      <c r="A258" s="5" t="s">
        <v>1601</v>
      </c>
      <c r="B258" s="5" t="s">
        <v>914</v>
      </c>
      <c r="C258" s="59" t="s">
        <v>39</v>
      </c>
    </row>
    <row r="259" spans="1:3">
      <c r="A259" s="5" t="s">
        <v>1604</v>
      </c>
      <c r="B259" s="5" t="s">
        <v>916</v>
      </c>
      <c r="C259" s="59" t="s">
        <v>39</v>
      </c>
    </row>
    <row r="260" spans="1:3">
      <c r="A260" s="5" t="s">
        <v>1605</v>
      </c>
      <c r="B260" s="5" t="s">
        <v>917</v>
      </c>
      <c r="C260" s="59" t="s">
        <v>39</v>
      </c>
    </row>
    <row r="261" spans="1:3">
      <c r="A261" s="5" t="s">
        <v>1607</v>
      </c>
      <c r="B261" s="5" t="s">
        <v>919</v>
      </c>
      <c r="C261" s="59" t="s">
        <v>39</v>
      </c>
    </row>
    <row r="262" spans="1:3">
      <c r="A262" s="5" t="s">
        <v>1609</v>
      </c>
      <c r="B262" s="5" t="s">
        <v>921</v>
      </c>
      <c r="C262" s="59" t="s">
        <v>39</v>
      </c>
    </row>
    <row r="263" spans="1:3">
      <c r="A263" s="5" t="s">
        <v>1612</v>
      </c>
      <c r="B263" s="5" t="s">
        <v>923</v>
      </c>
      <c r="C263" s="59" t="s">
        <v>39</v>
      </c>
    </row>
    <row r="264" spans="1:3">
      <c r="A264" s="5" t="s">
        <v>1612</v>
      </c>
      <c r="B264" s="5" t="s">
        <v>923</v>
      </c>
      <c r="C264" s="59" t="s">
        <v>39</v>
      </c>
    </row>
    <row r="265" spans="1:3">
      <c r="A265" s="5" t="s">
        <v>1613</v>
      </c>
      <c r="B265" s="5" t="s">
        <v>924</v>
      </c>
      <c r="C265" s="59" t="s">
        <v>39</v>
      </c>
    </row>
    <row r="266" spans="1:3">
      <c r="A266" s="5" t="s">
        <v>1615</v>
      </c>
      <c r="B266" s="5" t="s">
        <v>926</v>
      </c>
      <c r="C266" s="59" t="s">
        <v>39</v>
      </c>
    </row>
    <row r="267" spans="1:3">
      <c r="A267" s="5" t="s">
        <v>1625</v>
      </c>
      <c r="B267" s="5" t="s">
        <v>930</v>
      </c>
      <c r="C267" s="59" t="s">
        <v>39</v>
      </c>
    </row>
    <row r="268" spans="1:3">
      <c r="A268" s="5" t="s">
        <v>1626</v>
      </c>
      <c r="B268" s="5" t="s">
        <v>934</v>
      </c>
      <c r="C268" s="59" t="s">
        <v>39</v>
      </c>
    </row>
    <row r="269" spans="1:3">
      <c r="A269" s="5" t="s">
        <v>1627</v>
      </c>
      <c r="B269" s="5" t="s">
        <v>937</v>
      </c>
      <c r="C269" s="59" t="s">
        <v>39</v>
      </c>
    </row>
    <row r="270" spans="1:3">
      <c r="A270" s="5" t="s">
        <v>1629</v>
      </c>
      <c r="B270" s="5" t="s">
        <v>942</v>
      </c>
      <c r="C270" s="59" t="s">
        <v>39</v>
      </c>
    </row>
    <row r="271" spans="1:3">
      <c r="A271" s="5" t="s">
        <v>1630</v>
      </c>
      <c r="B271" s="5" t="s">
        <v>944</v>
      </c>
      <c r="C271" s="59" t="s">
        <v>39</v>
      </c>
    </row>
    <row r="272" spans="1:3">
      <c r="A272" s="5" t="s">
        <v>1428</v>
      </c>
      <c r="B272" s="5" t="s">
        <v>718</v>
      </c>
      <c r="C272" s="59" t="s">
        <v>39</v>
      </c>
    </row>
    <row r="273" spans="1:3">
      <c r="A273" s="5" t="s">
        <v>1434</v>
      </c>
      <c r="B273" s="5" t="s">
        <v>318</v>
      </c>
      <c r="C273" s="59" t="s">
        <v>39</v>
      </c>
    </row>
    <row r="274" spans="1:3">
      <c r="A274" s="5" t="s">
        <v>1437</v>
      </c>
      <c r="B274" s="5" t="s">
        <v>720</v>
      </c>
      <c r="C274" s="59" t="s">
        <v>39</v>
      </c>
    </row>
    <row r="275" spans="1:3">
      <c r="A275" s="5" t="s">
        <v>1368</v>
      </c>
      <c r="B275" s="5" t="s">
        <v>217</v>
      </c>
      <c r="C275" s="59" t="s">
        <v>39</v>
      </c>
    </row>
    <row r="276" spans="1:3">
      <c r="A276" s="5" t="s">
        <v>1377</v>
      </c>
      <c r="B276" s="5" t="s">
        <v>810</v>
      </c>
      <c r="C276" s="59" t="s">
        <v>39</v>
      </c>
    </row>
    <row r="277" spans="1:3">
      <c r="A277" s="5" t="s">
        <v>1444</v>
      </c>
      <c r="B277" s="5" t="s">
        <v>602</v>
      </c>
      <c r="C277" s="59" t="s">
        <v>39</v>
      </c>
    </row>
    <row r="278" spans="1:3">
      <c r="A278" s="5" t="s">
        <v>1403</v>
      </c>
      <c r="B278" s="5" t="s">
        <v>993</v>
      </c>
      <c r="C278" s="59" t="s">
        <v>39</v>
      </c>
    </row>
    <row r="279" spans="1:3">
      <c r="A279" s="5" t="s">
        <v>1516</v>
      </c>
      <c r="B279" s="5" t="s">
        <v>265</v>
      </c>
      <c r="C279" s="59" t="s">
        <v>39</v>
      </c>
    </row>
    <row r="280" spans="1:3">
      <c r="A280" s="5" t="s">
        <v>1447</v>
      </c>
      <c r="B280" s="5" t="s">
        <v>995</v>
      </c>
      <c r="C280" s="59" t="s">
        <v>39</v>
      </c>
    </row>
    <row r="281" spans="1:3">
      <c r="A281" s="5" t="s">
        <v>1427</v>
      </c>
      <c r="B281" s="5" t="s">
        <v>1026</v>
      </c>
      <c r="C281" s="59" t="s">
        <v>39</v>
      </c>
    </row>
    <row r="282" spans="1:3">
      <c r="A282" s="5" t="s">
        <v>1446</v>
      </c>
      <c r="B282" s="5" t="s">
        <v>1035</v>
      </c>
      <c r="C282" s="59" t="s">
        <v>39</v>
      </c>
    </row>
  </sheetData>
  <pageMargins left="0.7" right="0.7" top="0.75" bottom="0.75" header="0.3" footer="0.3"/>
  <pageSetup orientation="portrait" r:id="rId1"/>
  <customProperties>
    <customPr name="AblebitsBackupSheet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15CEC-F4F5-4484-84A3-1004D317D1ED}">
  <dimension ref="A1:K1055"/>
  <sheetViews>
    <sheetView topLeftCell="A1019" workbookViewId="0">
      <selection activeCell="B19" sqref="B19"/>
    </sheetView>
  </sheetViews>
  <sheetFormatPr baseColWidth="10" defaultRowHeight="15"/>
  <cols>
    <col min="1" max="1" width="35.42578125" bestFit="1" customWidth="1"/>
    <col min="2" max="2" width="30.28515625" bestFit="1" customWidth="1"/>
    <col min="3" max="3" width="32.28515625" bestFit="1" customWidth="1"/>
    <col min="6" max="7" width="25.7109375" customWidth="1"/>
    <col min="9" max="9" width="49.140625" bestFit="1" customWidth="1"/>
    <col min="10" max="10" width="26.28515625" customWidth="1"/>
    <col min="11" max="11" width="36.42578125" bestFit="1" customWidth="1"/>
  </cols>
  <sheetData>
    <row r="1" spans="1:11">
      <c r="A1" s="8" t="s">
        <v>1721</v>
      </c>
      <c r="B1" s="8" t="s">
        <v>2</v>
      </c>
      <c r="C1" s="8" t="s">
        <v>1802</v>
      </c>
      <c r="F1" s="8" t="s">
        <v>2</v>
      </c>
      <c r="G1" s="8" t="s">
        <v>1802</v>
      </c>
      <c r="I1" t="s">
        <v>1721</v>
      </c>
      <c r="J1" t="s">
        <v>2</v>
      </c>
      <c r="K1" t="s">
        <v>3377</v>
      </c>
    </row>
    <row r="2" spans="1:11">
      <c r="A2" s="9" t="s">
        <v>217</v>
      </c>
      <c r="B2" s="12" t="s">
        <v>219</v>
      </c>
      <c r="C2" s="11" t="s">
        <v>39</v>
      </c>
      <c r="F2" s="10" t="s">
        <v>453</v>
      </c>
      <c r="G2" s="11" t="s">
        <v>2146</v>
      </c>
      <c r="I2" t="s">
        <v>2083</v>
      </c>
      <c r="J2" t="s">
        <v>1670</v>
      </c>
      <c r="K2" t="s">
        <v>809</v>
      </c>
    </row>
    <row r="3" spans="1:11">
      <c r="A3" s="9" t="s">
        <v>1009</v>
      </c>
      <c r="B3" s="31" t="s">
        <v>317</v>
      </c>
      <c r="C3" s="32" t="s">
        <v>39</v>
      </c>
      <c r="F3" s="12" t="s">
        <v>98</v>
      </c>
      <c r="G3" s="11" t="s">
        <v>2146</v>
      </c>
      <c r="I3" t="s">
        <v>1286</v>
      </c>
      <c r="J3" t="s">
        <v>965</v>
      </c>
      <c r="K3" t="s">
        <v>809</v>
      </c>
    </row>
    <row r="4" spans="1:11">
      <c r="A4" s="9" t="s">
        <v>513</v>
      </c>
      <c r="B4" s="31" t="s">
        <v>514</v>
      </c>
      <c r="C4" s="32" t="s">
        <v>39</v>
      </c>
      <c r="F4" s="10" t="s">
        <v>497</v>
      </c>
      <c r="G4" s="11" t="s">
        <v>2146</v>
      </c>
      <c r="I4" t="s">
        <v>964</v>
      </c>
      <c r="J4" t="s">
        <v>965</v>
      </c>
      <c r="K4" t="s">
        <v>809</v>
      </c>
    </row>
    <row r="5" spans="1:11">
      <c r="A5" s="9" t="s">
        <v>834</v>
      </c>
      <c r="B5" s="31" t="s">
        <v>30</v>
      </c>
      <c r="C5" s="32" t="s">
        <v>39</v>
      </c>
      <c r="F5" s="12" t="s">
        <v>1301</v>
      </c>
      <c r="G5" s="11" t="s">
        <v>2146</v>
      </c>
      <c r="I5" t="s">
        <v>875</v>
      </c>
      <c r="J5" t="s">
        <v>404</v>
      </c>
      <c r="K5" t="s">
        <v>809</v>
      </c>
    </row>
    <row r="6" spans="1:11">
      <c r="A6" s="9" t="s">
        <v>829</v>
      </c>
      <c r="B6" s="31" t="s">
        <v>830</v>
      </c>
      <c r="C6" s="32" t="s">
        <v>39</v>
      </c>
      <c r="F6" s="10" t="s">
        <v>380</v>
      </c>
      <c r="G6" s="11" t="s">
        <v>2146</v>
      </c>
      <c r="I6" t="s">
        <v>1249</v>
      </c>
      <c r="J6" t="s">
        <v>1248</v>
      </c>
      <c r="K6" t="s">
        <v>809</v>
      </c>
    </row>
    <row r="7" spans="1:11">
      <c r="A7" s="9" t="s">
        <v>826</v>
      </c>
      <c r="B7" s="10" t="s">
        <v>827</v>
      </c>
      <c r="C7" s="11" t="s">
        <v>39</v>
      </c>
      <c r="F7" s="10" t="s">
        <v>139</v>
      </c>
      <c r="G7" s="11" t="s">
        <v>2146</v>
      </c>
      <c r="I7" t="s">
        <v>1244</v>
      </c>
      <c r="J7" t="s">
        <v>127</v>
      </c>
      <c r="K7" t="s">
        <v>809</v>
      </c>
    </row>
    <row r="8" spans="1:11">
      <c r="A8" s="9" t="s">
        <v>821</v>
      </c>
      <c r="B8" s="10" t="s">
        <v>530</v>
      </c>
      <c r="C8" s="11" t="s">
        <v>39</v>
      </c>
      <c r="F8" s="10" t="s">
        <v>756</v>
      </c>
      <c r="G8" s="11" t="s">
        <v>2146</v>
      </c>
      <c r="I8" t="s">
        <v>1152</v>
      </c>
      <c r="J8" t="s">
        <v>127</v>
      </c>
      <c r="K8" t="s">
        <v>809</v>
      </c>
    </row>
    <row r="9" spans="1:11">
      <c r="A9" s="9" t="s">
        <v>820</v>
      </c>
      <c r="B9" s="31" t="s">
        <v>27</v>
      </c>
      <c r="C9" s="32" t="s">
        <v>39</v>
      </c>
      <c r="F9" s="10" t="s">
        <v>8</v>
      </c>
      <c r="G9" s="11" t="s">
        <v>2146</v>
      </c>
      <c r="I9" t="s">
        <v>1036</v>
      </c>
      <c r="J9" t="s">
        <v>965</v>
      </c>
      <c r="K9" t="s">
        <v>809</v>
      </c>
    </row>
    <row r="10" spans="1:11">
      <c r="A10" s="9" t="s">
        <v>832</v>
      </c>
      <c r="B10" s="31" t="s">
        <v>134</v>
      </c>
      <c r="C10" s="32" t="s">
        <v>39</v>
      </c>
      <c r="F10" s="12" t="s">
        <v>134</v>
      </c>
      <c r="G10" s="11" t="s">
        <v>2146</v>
      </c>
      <c r="I10" t="s">
        <v>672</v>
      </c>
      <c r="J10" t="s">
        <v>61</v>
      </c>
      <c r="K10" t="s">
        <v>809</v>
      </c>
    </row>
    <row r="11" spans="1:11">
      <c r="A11" s="9" t="s">
        <v>237</v>
      </c>
      <c r="B11" s="12" t="s">
        <v>205</v>
      </c>
      <c r="C11" s="11" t="s">
        <v>39</v>
      </c>
      <c r="F11" s="12" t="s">
        <v>113</v>
      </c>
      <c r="G11" s="11" t="s">
        <v>2146</v>
      </c>
      <c r="I11" t="s">
        <v>1138</v>
      </c>
      <c r="J11" t="s">
        <v>404</v>
      </c>
      <c r="K11" t="s">
        <v>809</v>
      </c>
    </row>
    <row r="12" spans="1:11">
      <c r="A12" s="9" t="s">
        <v>838</v>
      </c>
      <c r="B12" s="31" t="s">
        <v>839</v>
      </c>
      <c r="C12" s="32" t="s">
        <v>39</v>
      </c>
      <c r="F12" s="10" t="s">
        <v>42</v>
      </c>
      <c r="G12" s="11" t="s">
        <v>2146</v>
      </c>
      <c r="I12" t="s">
        <v>1321</v>
      </c>
      <c r="J12" t="s">
        <v>404</v>
      </c>
      <c r="K12" t="s">
        <v>809</v>
      </c>
    </row>
    <row r="13" spans="1:11">
      <c r="A13" s="9" t="s">
        <v>802</v>
      </c>
      <c r="B13" s="31" t="s">
        <v>8</v>
      </c>
      <c r="C13" s="32" t="s">
        <v>39</v>
      </c>
      <c r="F13" s="10" t="s">
        <v>228</v>
      </c>
      <c r="G13" s="11" t="s">
        <v>2146</v>
      </c>
      <c r="I13" t="s">
        <v>403</v>
      </c>
      <c r="J13" t="s">
        <v>808</v>
      </c>
      <c r="K13" t="s">
        <v>809</v>
      </c>
    </row>
    <row r="14" spans="1:11">
      <c r="A14" s="9" t="s">
        <v>835</v>
      </c>
      <c r="B14" s="12" t="s">
        <v>134</v>
      </c>
      <c r="C14" s="11" t="s">
        <v>39</v>
      </c>
      <c r="F14" s="12" t="s">
        <v>465</v>
      </c>
      <c r="G14" s="11" t="s">
        <v>2146</v>
      </c>
      <c r="I14" t="s">
        <v>1288</v>
      </c>
      <c r="J14" t="s">
        <v>965</v>
      </c>
      <c r="K14" t="s">
        <v>809</v>
      </c>
    </row>
    <row r="15" spans="1:11">
      <c r="A15" s="9" t="s">
        <v>193</v>
      </c>
      <c r="B15" s="31" t="s">
        <v>195</v>
      </c>
      <c r="C15" s="32" t="s">
        <v>39</v>
      </c>
      <c r="F15" s="10" t="s">
        <v>445</v>
      </c>
      <c r="G15" s="11" t="s">
        <v>2146</v>
      </c>
      <c r="I15" t="s">
        <v>1348</v>
      </c>
      <c r="J15" t="s">
        <v>61</v>
      </c>
      <c r="K15" t="s">
        <v>809</v>
      </c>
    </row>
    <row r="16" spans="1:11">
      <c r="A16" s="9" t="s">
        <v>336</v>
      </c>
      <c r="B16" s="31" t="s">
        <v>1109</v>
      </c>
      <c r="C16" s="32" t="s">
        <v>39</v>
      </c>
      <c r="F16" s="10" t="s">
        <v>729</v>
      </c>
      <c r="G16" s="11" t="s">
        <v>2146</v>
      </c>
      <c r="I16" t="s">
        <v>1038</v>
      </c>
      <c r="J16" t="s">
        <v>965</v>
      </c>
      <c r="K16" t="s">
        <v>809</v>
      </c>
    </row>
    <row r="17" spans="1:7">
      <c r="A17" s="9" t="s">
        <v>739</v>
      </c>
      <c r="B17" s="31" t="s">
        <v>8</v>
      </c>
      <c r="C17" s="32" t="s">
        <v>39</v>
      </c>
      <c r="F17" s="10" t="s">
        <v>10</v>
      </c>
      <c r="G17" s="11" t="s">
        <v>2146</v>
      </c>
    </row>
    <row r="18" spans="1:7">
      <c r="A18" s="9" t="s">
        <v>183</v>
      </c>
      <c r="B18" s="10" t="s">
        <v>56</v>
      </c>
      <c r="C18" s="11" t="s">
        <v>39</v>
      </c>
      <c r="F18" s="10" t="s">
        <v>530</v>
      </c>
      <c r="G18" s="11" t="s">
        <v>2146</v>
      </c>
    </row>
    <row r="19" spans="1:7">
      <c r="A19" s="9" t="s">
        <v>178</v>
      </c>
      <c r="B19" s="31" t="s">
        <v>179</v>
      </c>
      <c r="C19" s="32" t="s">
        <v>39</v>
      </c>
      <c r="F19" s="10" t="s">
        <v>179</v>
      </c>
      <c r="G19" s="11" t="s">
        <v>2146</v>
      </c>
    </row>
    <row r="20" spans="1:7">
      <c r="A20" s="9" t="s">
        <v>161</v>
      </c>
      <c r="B20" s="10" t="s">
        <v>162</v>
      </c>
      <c r="C20" s="11" t="s">
        <v>39</v>
      </c>
      <c r="F20" s="10" t="s">
        <v>124</v>
      </c>
      <c r="G20" s="11" t="s">
        <v>2146</v>
      </c>
    </row>
    <row r="21" spans="1:7">
      <c r="A21" s="9" t="s">
        <v>164</v>
      </c>
      <c r="B21" s="10" t="s">
        <v>159</v>
      </c>
      <c r="C21" s="11" t="s">
        <v>39</v>
      </c>
      <c r="F21" s="10" t="s">
        <v>27</v>
      </c>
      <c r="G21" s="11" t="s">
        <v>2146</v>
      </c>
    </row>
    <row r="22" spans="1:7">
      <c r="A22" s="9" t="s">
        <v>174</v>
      </c>
      <c r="B22" s="12" t="s">
        <v>175</v>
      </c>
      <c r="C22" s="11" t="s">
        <v>39</v>
      </c>
      <c r="F22" s="12" t="s">
        <v>907</v>
      </c>
      <c r="G22" s="11" t="s">
        <v>11</v>
      </c>
    </row>
    <row r="23" spans="1:7">
      <c r="A23" s="9" t="s">
        <v>187</v>
      </c>
      <c r="B23" s="31" t="s">
        <v>10</v>
      </c>
      <c r="C23" s="32" t="s">
        <v>39</v>
      </c>
      <c r="F23" s="12" t="s">
        <v>62</v>
      </c>
      <c r="G23" s="11" t="s">
        <v>11</v>
      </c>
    </row>
    <row r="24" spans="1:7">
      <c r="A24" s="9" t="s">
        <v>189</v>
      </c>
      <c r="B24" s="31" t="s">
        <v>159</v>
      </c>
      <c r="C24" s="32" t="s">
        <v>39</v>
      </c>
      <c r="F24" s="12" t="s">
        <v>52</v>
      </c>
      <c r="G24" s="11" t="s">
        <v>11</v>
      </c>
    </row>
    <row r="25" spans="1:7">
      <c r="A25" s="9" t="s">
        <v>190</v>
      </c>
      <c r="B25" s="12" t="s">
        <v>159</v>
      </c>
      <c r="C25" s="11" t="s">
        <v>39</v>
      </c>
      <c r="F25" s="10" t="s">
        <v>71</v>
      </c>
      <c r="G25" s="11" t="s">
        <v>11</v>
      </c>
    </row>
    <row r="26" spans="1:7">
      <c r="A26" s="9" t="s">
        <v>281</v>
      </c>
      <c r="B26" s="31" t="s">
        <v>242</v>
      </c>
      <c r="C26" s="32" t="s">
        <v>39</v>
      </c>
      <c r="F26" s="10" t="s">
        <v>568</v>
      </c>
      <c r="G26" s="11" t="s">
        <v>11</v>
      </c>
    </row>
    <row r="27" spans="1:7">
      <c r="A27" s="9" t="s">
        <v>240</v>
      </c>
      <c r="B27" s="31" t="s">
        <v>242</v>
      </c>
      <c r="C27" s="32" t="s">
        <v>39</v>
      </c>
      <c r="F27" s="10" t="s">
        <v>271</v>
      </c>
      <c r="G27" s="11" t="s">
        <v>11</v>
      </c>
    </row>
    <row r="28" spans="1:7">
      <c r="A28" s="9" t="s">
        <v>857</v>
      </c>
      <c r="B28" s="12" t="s">
        <v>858</v>
      </c>
      <c r="C28" s="11" t="s">
        <v>39</v>
      </c>
      <c r="F28" s="10" t="s">
        <v>1680</v>
      </c>
      <c r="G28" s="11" t="s">
        <v>11</v>
      </c>
    </row>
    <row r="29" spans="1:7">
      <c r="A29" s="9" t="s">
        <v>854</v>
      </c>
      <c r="B29" s="10" t="s">
        <v>650</v>
      </c>
      <c r="C29" s="11" t="s">
        <v>39</v>
      </c>
      <c r="F29" s="10" t="s">
        <v>1132</v>
      </c>
      <c r="G29" s="11" t="s">
        <v>11</v>
      </c>
    </row>
    <row r="30" spans="1:7">
      <c r="A30" s="9" t="s">
        <v>855</v>
      </c>
      <c r="B30" s="31" t="s">
        <v>1311</v>
      </c>
      <c r="C30" s="32" t="s">
        <v>39</v>
      </c>
      <c r="F30" s="12" t="s">
        <v>588</v>
      </c>
      <c r="G30" s="11" t="s">
        <v>11</v>
      </c>
    </row>
    <row r="31" spans="1:7">
      <c r="A31" s="9" t="s">
        <v>850</v>
      </c>
      <c r="B31" s="31" t="s">
        <v>851</v>
      </c>
      <c r="C31" s="32" t="s">
        <v>39</v>
      </c>
      <c r="F31" s="10" t="s">
        <v>251</v>
      </c>
      <c r="G31" s="11" t="s">
        <v>11</v>
      </c>
    </row>
    <row r="32" spans="1:7">
      <c r="A32" s="9" t="s">
        <v>2099</v>
      </c>
      <c r="B32" s="12" t="s">
        <v>10</v>
      </c>
      <c r="C32" s="11" t="s">
        <v>39</v>
      </c>
      <c r="F32" s="10" t="s">
        <v>666</v>
      </c>
      <c r="G32" s="11" t="s">
        <v>11</v>
      </c>
    </row>
    <row r="33" spans="1:7">
      <c r="A33" s="9" t="s">
        <v>852</v>
      </c>
      <c r="B33" s="31" t="s">
        <v>853</v>
      </c>
      <c r="C33" s="32" t="s">
        <v>39</v>
      </c>
      <c r="F33" s="12" t="s">
        <v>902</v>
      </c>
      <c r="G33" s="11" t="s">
        <v>11</v>
      </c>
    </row>
    <row r="34" spans="1:7">
      <c r="A34" s="9" t="s">
        <v>2096</v>
      </c>
      <c r="B34" s="31" t="s">
        <v>847</v>
      </c>
      <c r="C34" s="32" t="s">
        <v>39</v>
      </c>
      <c r="F34" s="10" t="s">
        <v>32</v>
      </c>
      <c r="G34" s="11" t="s">
        <v>11</v>
      </c>
    </row>
    <row r="35" spans="1:7">
      <c r="A35" s="9" t="s">
        <v>859</v>
      </c>
      <c r="B35" s="12" t="s">
        <v>10</v>
      </c>
      <c r="C35" s="11" t="s">
        <v>39</v>
      </c>
      <c r="F35" s="12" t="s">
        <v>166</v>
      </c>
      <c r="G35" s="11" t="s">
        <v>11</v>
      </c>
    </row>
    <row r="36" spans="1:7">
      <c r="A36" s="9" t="s">
        <v>844</v>
      </c>
      <c r="B36" s="31" t="s">
        <v>8</v>
      </c>
      <c r="C36" s="32" t="s">
        <v>39</v>
      </c>
      <c r="F36" s="10" t="s">
        <v>280</v>
      </c>
      <c r="G36" s="11" t="s">
        <v>11</v>
      </c>
    </row>
    <row r="37" spans="1:7">
      <c r="A37" s="9" t="s">
        <v>1273</v>
      </c>
      <c r="B37" s="12" t="s">
        <v>1112</v>
      </c>
      <c r="C37" s="11" t="s">
        <v>39</v>
      </c>
      <c r="F37" s="10" t="s">
        <v>817</v>
      </c>
      <c r="G37" s="11" t="s">
        <v>11</v>
      </c>
    </row>
    <row r="38" spans="1:7">
      <c r="A38" s="9" t="s">
        <v>269</v>
      </c>
      <c r="B38" s="12" t="s">
        <v>10</v>
      </c>
      <c r="C38" s="11" t="s">
        <v>39</v>
      </c>
      <c r="F38" s="10" t="s">
        <v>824</v>
      </c>
      <c r="G38" s="11" t="s">
        <v>11</v>
      </c>
    </row>
    <row r="39" spans="1:7">
      <c r="A39" s="9" t="s">
        <v>298</v>
      </c>
      <c r="B39" s="12" t="s">
        <v>297</v>
      </c>
      <c r="C39" s="11" t="s">
        <v>39</v>
      </c>
      <c r="F39" s="12" t="s">
        <v>634</v>
      </c>
      <c r="G39" s="11" t="s">
        <v>11</v>
      </c>
    </row>
    <row r="40" spans="1:7">
      <c r="A40" s="9" t="s">
        <v>296</v>
      </c>
      <c r="B40" s="12" t="s">
        <v>297</v>
      </c>
      <c r="C40" s="11" t="s">
        <v>39</v>
      </c>
      <c r="F40" s="12" t="s">
        <v>565</v>
      </c>
      <c r="G40" s="11" t="s">
        <v>11</v>
      </c>
    </row>
    <row r="41" spans="1:7">
      <c r="A41" s="9" t="s">
        <v>294</v>
      </c>
      <c r="B41" s="31" t="s">
        <v>1927</v>
      </c>
      <c r="C41" s="32" t="s">
        <v>39</v>
      </c>
      <c r="F41" s="10" t="s">
        <v>85</v>
      </c>
      <c r="G41" s="11" t="s">
        <v>11</v>
      </c>
    </row>
    <row r="42" spans="1:7">
      <c r="A42" s="9" t="s">
        <v>227</v>
      </c>
      <c r="B42" s="31" t="s">
        <v>228</v>
      </c>
      <c r="C42" s="32" t="s">
        <v>39</v>
      </c>
      <c r="F42" s="12" t="s">
        <v>409</v>
      </c>
      <c r="G42" s="11" t="s">
        <v>11</v>
      </c>
    </row>
    <row r="43" spans="1:7">
      <c r="A43" s="9" t="s">
        <v>232</v>
      </c>
      <c r="B43" s="12" t="s">
        <v>42</v>
      </c>
      <c r="C43" s="11" t="s">
        <v>39</v>
      </c>
      <c r="F43" s="10" t="s">
        <v>263</v>
      </c>
      <c r="G43" s="11" t="s">
        <v>11</v>
      </c>
    </row>
    <row r="44" spans="1:7">
      <c r="A44" s="9" t="s">
        <v>753</v>
      </c>
      <c r="B44" s="12" t="s">
        <v>754</v>
      </c>
      <c r="C44" s="11" t="s">
        <v>39</v>
      </c>
      <c r="F44" s="12" t="s">
        <v>203</v>
      </c>
      <c r="G44" s="11" t="s">
        <v>11</v>
      </c>
    </row>
    <row r="45" spans="1:7">
      <c r="A45" s="9" t="s">
        <v>749</v>
      </c>
      <c r="B45" s="12" t="s">
        <v>750</v>
      </c>
      <c r="C45" s="11" t="s">
        <v>39</v>
      </c>
      <c r="F45" s="12" t="s">
        <v>1215</v>
      </c>
      <c r="G45" s="11" t="s">
        <v>11</v>
      </c>
    </row>
    <row r="46" spans="1:7">
      <c r="A46" s="9" t="s">
        <v>755</v>
      </c>
      <c r="B46" s="31" t="s">
        <v>756</v>
      </c>
      <c r="C46" s="32" t="s">
        <v>39</v>
      </c>
      <c r="F46" s="10" t="s">
        <v>804</v>
      </c>
      <c r="G46" s="11" t="s">
        <v>11</v>
      </c>
    </row>
    <row r="47" spans="1:7">
      <c r="A47" s="9" t="s">
        <v>730</v>
      </c>
      <c r="B47" s="12" t="s">
        <v>445</v>
      </c>
      <c r="C47" s="11" t="s">
        <v>39</v>
      </c>
      <c r="F47" s="12" t="s">
        <v>464</v>
      </c>
      <c r="G47" s="11" t="s">
        <v>11</v>
      </c>
    </row>
    <row r="48" spans="1:7">
      <c r="A48" s="9" t="s">
        <v>741</v>
      </c>
      <c r="B48" s="31" t="s">
        <v>497</v>
      </c>
      <c r="C48" s="32" t="s">
        <v>39</v>
      </c>
      <c r="F48" s="12" t="s">
        <v>604</v>
      </c>
      <c r="G48" s="11" t="s">
        <v>11</v>
      </c>
    </row>
    <row r="49" spans="1:7">
      <c r="A49" s="9" t="s">
        <v>743</v>
      </c>
      <c r="B49" s="12" t="s">
        <v>134</v>
      </c>
      <c r="C49" s="11" t="s">
        <v>39</v>
      </c>
      <c r="F49" s="10" t="s">
        <v>436</v>
      </c>
      <c r="G49" s="11" t="s">
        <v>11</v>
      </c>
    </row>
    <row r="50" spans="1:7">
      <c r="A50" s="9" t="s">
        <v>746</v>
      </c>
      <c r="B50" s="31" t="s">
        <v>8</v>
      </c>
      <c r="C50" s="32" t="s">
        <v>39</v>
      </c>
      <c r="F50" s="12" t="s">
        <v>583</v>
      </c>
      <c r="G50" s="11" t="s">
        <v>11</v>
      </c>
    </row>
    <row r="51" spans="1:7">
      <c r="A51" s="9" t="s">
        <v>734</v>
      </c>
      <c r="B51" s="12" t="s">
        <v>8</v>
      </c>
      <c r="C51" s="11" t="s">
        <v>39</v>
      </c>
      <c r="F51" s="10" t="s">
        <v>475</v>
      </c>
      <c r="G51" s="11" t="s">
        <v>11</v>
      </c>
    </row>
    <row r="52" spans="1:7">
      <c r="A52" s="9" t="s">
        <v>740</v>
      </c>
      <c r="B52" s="31" t="s">
        <v>8</v>
      </c>
      <c r="C52" s="32" t="s">
        <v>39</v>
      </c>
      <c r="F52" s="12" t="s">
        <v>797</v>
      </c>
      <c r="G52" s="11" t="s">
        <v>11</v>
      </c>
    </row>
    <row r="53" spans="1:7">
      <c r="A53" s="9" t="s">
        <v>725</v>
      </c>
      <c r="B53" s="31" t="s">
        <v>136</v>
      </c>
      <c r="C53" s="32" t="s">
        <v>39</v>
      </c>
      <c r="F53" s="12" t="s">
        <v>1334</v>
      </c>
      <c r="G53" s="11" t="s">
        <v>11</v>
      </c>
    </row>
    <row r="54" spans="1:7">
      <c r="A54" s="9" t="s">
        <v>723</v>
      </c>
      <c r="B54" s="31" t="s">
        <v>85</v>
      </c>
      <c r="C54" s="32" t="s">
        <v>39</v>
      </c>
      <c r="F54" s="10" t="s">
        <v>24</v>
      </c>
      <c r="G54" s="11" t="s">
        <v>11</v>
      </c>
    </row>
    <row r="55" spans="1:7">
      <c r="A55" s="9" t="s">
        <v>1928</v>
      </c>
      <c r="B55" s="31" t="s">
        <v>1930</v>
      </c>
      <c r="C55" s="32" t="s">
        <v>39</v>
      </c>
      <c r="F55" s="12" t="s">
        <v>43</v>
      </c>
      <c r="G55" s="11" t="s">
        <v>11</v>
      </c>
    </row>
    <row r="56" spans="1:7">
      <c r="A56" s="9" t="s">
        <v>94</v>
      </c>
      <c r="B56" s="10" t="s">
        <v>85</v>
      </c>
      <c r="C56" s="11" t="s">
        <v>39</v>
      </c>
      <c r="F56" s="12" t="s">
        <v>34</v>
      </c>
      <c r="G56" s="11" t="s">
        <v>11</v>
      </c>
    </row>
    <row r="57" spans="1:7">
      <c r="A57" s="9" t="s">
        <v>230</v>
      </c>
      <c r="B57" s="31" t="s">
        <v>15</v>
      </c>
      <c r="C57" s="32" t="s">
        <v>39</v>
      </c>
      <c r="F57" s="10" t="s">
        <v>421</v>
      </c>
      <c r="G57" s="11" t="s">
        <v>11</v>
      </c>
    </row>
    <row r="58" spans="1:7">
      <c r="A58" s="9" t="s">
        <v>255</v>
      </c>
      <c r="B58" s="31" t="s">
        <v>251</v>
      </c>
      <c r="C58" s="32" t="s">
        <v>39</v>
      </c>
      <c r="F58" s="12" t="s">
        <v>557</v>
      </c>
      <c r="G58" s="11" t="s">
        <v>11</v>
      </c>
    </row>
    <row r="59" spans="1:7">
      <c r="A59" s="9" t="s">
        <v>223</v>
      </c>
      <c r="B59" s="12" t="s">
        <v>225</v>
      </c>
      <c r="C59" s="11" t="s">
        <v>39</v>
      </c>
      <c r="F59" s="12" t="s">
        <v>107</v>
      </c>
      <c r="G59" s="11" t="s">
        <v>11</v>
      </c>
    </row>
    <row r="60" spans="1:7">
      <c r="A60" s="9" t="s">
        <v>292</v>
      </c>
      <c r="B60" s="31" t="s">
        <v>271</v>
      </c>
      <c r="C60" s="32" t="s">
        <v>39</v>
      </c>
      <c r="F60" s="12" t="s">
        <v>1661</v>
      </c>
      <c r="G60" s="11" t="s">
        <v>11</v>
      </c>
    </row>
    <row r="61" spans="1:7">
      <c r="A61" s="9" t="s">
        <v>198</v>
      </c>
      <c r="B61" s="31" t="s">
        <v>2044</v>
      </c>
      <c r="C61" s="32" t="s">
        <v>39</v>
      </c>
      <c r="F61" s="10" t="s">
        <v>163</v>
      </c>
      <c r="G61" s="11" t="s">
        <v>11</v>
      </c>
    </row>
    <row r="62" spans="1:7">
      <c r="A62" s="9" t="s">
        <v>287</v>
      </c>
      <c r="B62" s="10" t="s">
        <v>136</v>
      </c>
      <c r="C62" s="11" t="s">
        <v>39</v>
      </c>
      <c r="F62" s="10" t="s">
        <v>74</v>
      </c>
      <c r="G62" s="11" t="s">
        <v>11</v>
      </c>
    </row>
    <row r="63" spans="1:7">
      <c r="A63" s="9" t="s">
        <v>622</v>
      </c>
      <c r="B63" s="12" t="s">
        <v>111</v>
      </c>
      <c r="C63" s="11" t="s">
        <v>39</v>
      </c>
      <c r="F63" s="10" t="s">
        <v>1127</v>
      </c>
      <c r="G63" s="11" t="s">
        <v>11</v>
      </c>
    </row>
    <row r="64" spans="1:7">
      <c r="A64" s="9" t="s">
        <v>624</v>
      </c>
      <c r="B64" s="12" t="s">
        <v>625</v>
      </c>
      <c r="C64" s="11" t="s">
        <v>39</v>
      </c>
      <c r="F64" s="12" t="s">
        <v>101</v>
      </c>
      <c r="G64" s="11" t="s">
        <v>11</v>
      </c>
    </row>
    <row r="65" spans="1:7">
      <c r="A65" s="9" t="s">
        <v>632</v>
      </c>
      <c r="B65" s="10" t="s">
        <v>111</v>
      </c>
      <c r="C65" s="11" t="s">
        <v>39</v>
      </c>
      <c r="F65" s="12" t="s">
        <v>514</v>
      </c>
      <c r="G65" s="11" t="s">
        <v>11</v>
      </c>
    </row>
    <row r="66" spans="1:7">
      <c r="A66" s="9" t="s">
        <v>304</v>
      </c>
      <c r="B66" s="12" t="s">
        <v>305</v>
      </c>
      <c r="C66" s="11" t="s">
        <v>39</v>
      </c>
      <c r="F66" s="10" t="s">
        <v>273</v>
      </c>
      <c r="G66" s="11" t="s">
        <v>11</v>
      </c>
    </row>
    <row r="67" spans="1:7">
      <c r="A67" s="9" t="s">
        <v>308</v>
      </c>
      <c r="B67" s="12" t="s">
        <v>305</v>
      </c>
      <c r="C67" s="11" t="s">
        <v>39</v>
      </c>
      <c r="F67" s="12" t="s">
        <v>573</v>
      </c>
      <c r="G67" s="11" t="s">
        <v>11</v>
      </c>
    </row>
    <row r="68" spans="1:7">
      <c r="A68" s="9" t="s">
        <v>311</v>
      </c>
      <c r="B68" s="10" t="s">
        <v>103</v>
      </c>
      <c r="C68" s="11" t="s">
        <v>39</v>
      </c>
      <c r="F68" s="12" t="s">
        <v>711</v>
      </c>
      <c r="G68" s="11" t="s">
        <v>11</v>
      </c>
    </row>
    <row r="69" spans="1:7">
      <c r="A69" s="9" t="s">
        <v>309</v>
      </c>
      <c r="B69" s="31" t="s">
        <v>303</v>
      </c>
      <c r="C69" s="32" t="s">
        <v>39</v>
      </c>
      <c r="F69" s="10" t="s">
        <v>142</v>
      </c>
      <c r="G69" s="11" t="s">
        <v>11</v>
      </c>
    </row>
    <row r="70" spans="1:7">
      <c r="A70" s="9" t="s">
        <v>332</v>
      </c>
      <c r="B70" s="12" t="s">
        <v>111</v>
      </c>
      <c r="C70" s="11" t="s">
        <v>39</v>
      </c>
      <c r="F70" s="10" t="s">
        <v>103</v>
      </c>
      <c r="G70" s="11" t="s">
        <v>11</v>
      </c>
    </row>
    <row r="71" spans="1:7">
      <c r="A71" s="9" t="s">
        <v>330</v>
      </c>
      <c r="B71" s="12" t="s">
        <v>10</v>
      </c>
      <c r="C71" s="11" t="s">
        <v>39</v>
      </c>
      <c r="F71" s="12" t="s">
        <v>1139</v>
      </c>
      <c r="G71" s="11" t="s">
        <v>11</v>
      </c>
    </row>
    <row r="72" spans="1:7">
      <c r="A72" s="9" t="s">
        <v>243</v>
      </c>
      <c r="B72" s="12" t="s">
        <v>136</v>
      </c>
      <c r="C72" s="11" t="s">
        <v>39</v>
      </c>
      <c r="F72" s="12" t="s">
        <v>93</v>
      </c>
      <c r="G72" s="11" t="s">
        <v>11</v>
      </c>
    </row>
    <row r="73" spans="1:7">
      <c r="A73" s="9" t="s">
        <v>2130</v>
      </c>
      <c r="B73" s="31" t="s">
        <v>10</v>
      </c>
      <c r="C73" s="32" t="s">
        <v>39</v>
      </c>
      <c r="F73" s="12" t="s">
        <v>310</v>
      </c>
      <c r="G73" s="11" t="s">
        <v>11</v>
      </c>
    </row>
    <row r="74" spans="1:7">
      <c r="A74" s="9" t="s">
        <v>2088</v>
      </c>
      <c r="B74" s="31" t="s">
        <v>1110</v>
      </c>
      <c r="C74" s="32" t="s">
        <v>39</v>
      </c>
      <c r="F74" s="12" t="s">
        <v>1143</v>
      </c>
      <c r="G74" s="11" t="s">
        <v>11</v>
      </c>
    </row>
    <row r="75" spans="1:7">
      <c r="A75" s="9" t="s">
        <v>158</v>
      </c>
      <c r="B75" s="12" t="s">
        <v>10</v>
      </c>
      <c r="C75" s="11" t="s">
        <v>39</v>
      </c>
      <c r="F75" s="12" t="s">
        <v>704</v>
      </c>
      <c r="G75" s="11" t="s">
        <v>11</v>
      </c>
    </row>
    <row r="76" spans="1:7">
      <c r="A76" s="9" t="s">
        <v>2094</v>
      </c>
      <c r="B76" s="31" t="s">
        <v>276</v>
      </c>
      <c r="C76" s="32" t="s">
        <v>39</v>
      </c>
      <c r="F76" s="10" t="s">
        <v>1128</v>
      </c>
      <c r="G76" s="11" t="s">
        <v>11</v>
      </c>
    </row>
    <row r="77" spans="1:7">
      <c r="A77" s="9" t="s">
        <v>272</v>
      </c>
      <c r="B77" s="31" t="s">
        <v>273</v>
      </c>
      <c r="C77" s="32" t="s">
        <v>39</v>
      </c>
      <c r="F77" s="12" t="s">
        <v>122</v>
      </c>
      <c r="G77" s="11" t="s">
        <v>11</v>
      </c>
    </row>
    <row r="78" spans="1:7">
      <c r="A78" s="9" t="s">
        <v>2105</v>
      </c>
      <c r="B78" s="12" t="s">
        <v>319</v>
      </c>
      <c r="C78" s="11" t="s">
        <v>39</v>
      </c>
      <c r="F78" s="10" t="s">
        <v>61</v>
      </c>
      <c r="G78" s="11" t="s">
        <v>11</v>
      </c>
    </row>
    <row r="79" spans="1:7">
      <c r="A79" s="9" t="s">
        <v>718</v>
      </c>
      <c r="B79" s="12" t="s">
        <v>719</v>
      </c>
      <c r="C79" s="11" t="s">
        <v>39</v>
      </c>
      <c r="F79" s="10" t="s">
        <v>1029</v>
      </c>
      <c r="G79" s="11" t="s">
        <v>11</v>
      </c>
    </row>
    <row r="80" spans="1:7">
      <c r="A80" s="9" t="s">
        <v>720</v>
      </c>
      <c r="B80" s="10" t="s">
        <v>10</v>
      </c>
      <c r="C80" s="10" t="s">
        <v>39</v>
      </c>
      <c r="F80" s="10" t="s">
        <v>629</v>
      </c>
      <c r="G80" s="11" t="s">
        <v>11</v>
      </c>
    </row>
    <row r="81" spans="1:7">
      <c r="A81" s="9" t="s">
        <v>988</v>
      </c>
      <c r="B81" s="12" t="s">
        <v>380</v>
      </c>
      <c r="C81" s="11" t="s">
        <v>39</v>
      </c>
      <c r="F81" s="12" t="s">
        <v>305</v>
      </c>
      <c r="G81" s="11" t="s">
        <v>11</v>
      </c>
    </row>
    <row r="82" spans="1:7">
      <c r="A82" s="9" t="s">
        <v>2085</v>
      </c>
      <c r="B82" s="12" t="s">
        <v>871</v>
      </c>
      <c r="C82" s="11" t="s">
        <v>39</v>
      </c>
      <c r="F82" s="12" t="s">
        <v>688</v>
      </c>
      <c r="G82" s="11" t="s">
        <v>11</v>
      </c>
    </row>
    <row r="83" spans="1:7">
      <c r="A83" s="9" t="s">
        <v>866</v>
      </c>
      <c r="B83" s="12" t="s">
        <v>1311</v>
      </c>
      <c r="C83" s="11" t="s">
        <v>39</v>
      </c>
      <c r="F83" s="10" t="s">
        <v>1274</v>
      </c>
      <c r="G83" s="11" t="s">
        <v>11</v>
      </c>
    </row>
    <row r="84" spans="1:7">
      <c r="A84" s="9" t="s">
        <v>942</v>
      </c>
      <c r="B84" s="31" t="s">
        <v>943</v>
      </c>
      <c r="C84" s="32" t="s">
        <v>39</v>
      </c>
      <c r="F84" s="10" t="s">
        <v>30</v>
      </c>
      <c r="G84" s="11" t="s">
        <v>11</v>
      </c>
    </row>
    <row r="85" spans="1:7">
      <c r="A85" s="9" t="s">
        <v>868</v>
      </c>
      <c r="B85" s="31" t="s">
        <v>869</v>
      </c>
      <c r="C85" s="32" t="s">
        <v>39</v>
      </c>
      <c r="F85" s="12" t="s">
        <v>408</v>
      </c>
      <c r="G85" s="11" t="s">
        <v>11</v>
      </c>
    </row>
    <row r="86" spans="1:7">
      <c r="A86" s="9" t="s">
        <v>885</v>
      </c>
      <c r="B86" s="12" t="s">
        <v>886</v>
      </c>
      <c r="C86" s="11" t="s">
        <v>39</v>
      </c>
      <c r="F86" s="12" t="s">
        <v>506</v>
      </c>
      <c r="G86" s="11" t="s">
        <v>11</v>
      </c>
    </row>
    <row r="87" spans="1:7">
      <c r="A87" s="9" t="s">
        <v>930</v>
      </c>
      <c r="B87" s="12" t="s">
        <v>931</v>
      </c>
      <c r="C87" s="11" t="s">
        <v>39</v>
      </c>
      <c r="F87" s="10" t="s">
        <v>900</v>
      </c>
      <c r="G87" s="11" t="s">
        <v>11</v>
      </c>
    </row>
    <row r="88" spans="1:7">
      <c r="A88" s="9" t="s">
        <v>937</v>
      </c>
      <c r="B88" s="12" t="s">
        <v>938</v>
      </c>
      <c r="C88" s="11" t="s">
        <v>39</v>
      </c>
      <c r="F88" s="10" t="s">
        <v>849</v>
      </c>
      <c r="G88" s="11" t="s">
        <v>11</v>
      </c>
    </row>
    <row r="89" spans="1:7">
      <c r="A89" s="9" t="s">
        <v>891</v>
      </c>
      <c r="B89" s="31" t="s">
        <v>892</v>
      </c>
      <c r="C89" s="32" t="s">
        <v>39</v>
      </c>
      <c r="F89" s="10" t="s">
        <v>1181</v>
      </c>
      <c r="G89" s="11" t="s">
        <v>11</v>
      </c>
    </row>
    <row r="90" spans="1:7">
      <c r="A90" s="9" t="s">
        <v>908</v>
      </c>
      <c r="B90" s="10" t="s">
        <v>909</v>
      </c>
      <c r="C90" s="11" t="s">
        <v>39</v>
      </c>
      <c r="F90" s="12" t="s">
        <v>89</v>
      </c>
      <c r="G90" s="11" t="s">
        <v>11</v>
      </c>
    </row>
    <row r="91" spans="1:7">
      <c r="A91" s="9" t="s">
        <v>897</v>
      </c>
      <c r="B91" s="31" t="s">
        <v>30</v>
      </c>
      <c r="C91" s="32" t="s">
        <v>39</v>
      </c>
      <c r="F91" s="12" t="s">
        <v>488</v>
      </c>
      <c r="G91" s="11" t="s">
        <v>11</v>
      </c>
    </row>
    <row r="92" spans="1:7">
      <c r="A92" s="9" t="s">
        <v>921</v>
      </c>
      <c r="B92" s="12" t="s">
        <v>922</v>
      </c>
      <c r="C92" s="11" t="s">
        <v>39</v>
      </c>
      <c r="F92" s="10" t="s">
        <v>678</v>
      </c>
      <c r="G92" s="11" t="s">
        <v>11</v>
      </c>
    </row>
    <row r="93" spans="1:7">
      <c r="A93" s="9" t="s">
        <v>934</v>
      </c>
      <c r="B93" s="12" t="s">
        <v>935</v>
      </c>
      <c r="C93" s="11" t="s">
        <v>39</v>
      </c>
      <c r="F93" s="12" t="s">
        <v>87</v>
      </c>
      <c r="G93" s="11" t="s">
        <v>11</v>
      </c>
    </row>
    <row r="94" spans="1:7">
      <c r="A94" s="9" t="s">
        <v>890</v>
      </c>
      <c r="B94" s="31" t="s">
        <v>30</v>
      </c>
      <c r="C94" s="32" t="s">
        <v>39</v>
      </c>
      <c r="F94" s="12" t="s">
        <v>371</v>
      </c>
      <c r="G94" s="11" t="s">
        <v>11</v>
      </c>
    </row>
    <row r="95" spans="1:7">
      <c r="A95" s="9" t="s">
        <v>876</v>
      </c>
      <c r="B95" s="12" t="s">
        <v>22</v>
      </c>
      <c r="C95" s="11" t="s">
        <v>39</v>
      </c>
      <c r="F95" s="10" t="s">
        <v>58</v>
      </c>
      <c r="G95" s="11" t="s">
        <v>11</v>
      </c>
    </row>
    <row r="96" spans="1:7">
      <c r="A96" s="9" t="s">
        <v>914</v>
      </c>
      <c r="B96" s="12" t="s">
        <v>85</v>
      </c>
      <c r="C96" s="11" t="s">
        <v>39</v>
      </c>
      <c r="F96" s="12" t="s">
        <v>1006</v>
      </c>
      <c r="G96" s="11" t="s">
        <v>11</v>
      </c>
    </row>
    <row r="97" spans="1:7">
      <c r="A97" s="9" t="s">
        <v>923</v>
      </c>
      <c r="B97" s="31" t="s">
        <v>10</v>
      </c>
      <c r="C97" s="32" t="s">
        <v>39</v>
      </c>
      <c r="F97" s="10" t="s">
        <v>185</v>
      </c>
      <c r="G97" s="11" t="s">
        <v>11</v>
      </c>
    </row>
    <row r="98" spans="1:7">
      <c r="A98" s="9" t="s">
        <v>926</v>
      </c>
      <c r="B98" s="12" t="s">
        <v>22</v>
      </c>
      <c r="C98" s="11" t="s">
        <v>39</v>
      </c>
      <c r="F98" s="12" t="s">
        <v>631</v>
      </c>
      <c r="G98" s="11" t="s">
        <v>11</v>
      </c>
    </row>
    <row r="99" spans="1:7">
      <c r="A99" s="9" t="s">
        <v>881</v>
      </c>
      <c r="B99" s="12" t="s">
        <v>167</v>
      </c>
      <c r="C99" s="11" t="s">
        <v>39</v>
      </c>
      <c r="F99" s="12" t="s">
        <v>1137</v>
      </c>
      <c r="G99" s="11" t="s">
        <v>11</v>
      </c>
    </row>
    <row r="100" spans="1:7">
      <c r="A100" s="9" t="s">
        <v>916</v>
      </c>
      <c r="B100" s="10" t="s">
        <v>557</v>
      </c>
      <c r="C100" s="11" t="s">
        <v>39</v>
      </c>
      <c r="F100" s="10" t="s">
        <v>702</v>
      </c>
      <c r="G100" s="11" t="s">
        <v>11</v>
      </c>
    </row>
    <row r="101" spans="1:7">
      <c r="A101" s="9" t="s">
        <v>917</v>
      </c>
      <c r="B101" s="10" t="s">
        <v>918</v>
      </c>
      <c r="C101" s="11" t="s">
        <v>39</v>
      </c>
      <c r="F101" s="12" t="s">
        <v>619</v>
      </c>
      <c r="G101" s="11" t="s">
        <v>11</v>
      </c>
    </row>
    <row r="102" spans="1:7">
      <c r="A102" s="9" t="s">
        <v>895</v>
      </c>
      <c r="B102" s="10" t="s">
        <v>56</v>
      </c>
      <c r="C102" s="11" t="s">
        <v>39</v>
      </c>
      <c r="F102" s="10" t="s">
        <v>186</v>
      </c>
      <c r="G102" s="11" t="s">
        <v>11</v>
      </c>
    </row>
    <row r="103" spans="1:7">
      <c r="A103" s="9" t="s">
        <v>2091</v>
      </c>
      <c r="B103" s="31" t="s">
        <v>85</v>
      </c>
      <c r="C103" s="32" t="s">
        <v>39</v>
      </c>
      <c r="F103" s="10" t="s">
        <v>594</v>
      </c>
      <c r="G103" s="11" t="s">
        <v>11</v>
      </c>
    </row>
    <row r="104" spans="1:7">
      <c r="A104" s="9" t="s">
        <v>872</v>
      </c>
      <c r="B104" s="12" t="s">
        <v>873</v>
      </c>
      <c r="C104" s="11" t="s">
        <v>39</v>
      </c>
      <c r="F104" s="12" t="s">
        <v>575</v>
      </c>
      <c r="G104" s="11" t="s">
        <v>11</v>
      </c>
    </row>
    <row r="105" spans="1:7">
      <c r="A105" s="9" t="s">
        <v>874</v>
      </c>
      <c r="B105" s="10" t="s">
        <v>8</v>
      </c>
      <c r="C105" s="11" t="s">
        <v>39</v>
      </c>
      <c r="F105" s="12" t="s">
        <v>80</v>
      </c>
      <c r="G105" s="11" t="s">
        <v>11</v>
      </c>
    </row>
    <row r="106" spans="1:7">
      <c r="A106" s="9" t="s">
        <v>882</v>
      </c>
      <c r="B106" s="31" t="s">
        <v>8</v>
      </c>
      <c r="C106" s="32" t="s">
        <v>39</v>
      </c>
      <c r="F106" s="12" t="s">
        <v>129</v>
      </c>
      <c r="G106" s="11" t="s">
        <v>11</v>
      </c>
    </row>
    <row r="107" spans="1:7">
      <c r="A107" s="9" t="s">
        <v>884</v>
      </c>
      <c r="B107" s="10" t="s">
        <v>8</v>
      </c>
      <c r="C107" s="11" t="s">
        <v>39</v>
      </c>
      <c r="F107" s="12" t="s">
        <v>348</v>
      </c>
      <c r="G107" s="11" t="s">
        <v>11</v>
      </c>
    </row>
    <row r="108" spans="1:7">
      <c r="A108" s="9" t="s">
        <v>910</v>
      </c>
      <c r="B108" s="12" t="s">
        <v>873</v>
      </c>
      <c r="C108" s="11" t="s">
        <v>39</v>
      </c>
      <c r="F108" s="12" t="s">
        <v>47</v>
      </c>
      <c r="G108" s="11" t="s">
        <v>11</v>
      </c>
    </row>
    <row r="109" spans="1:7">
      <c r="A109" s="9" t="s">
        <v>911</v>
      </c>
      <c r="B109" s="10" t="s">
        <v>62</v>
      </c>
      <c r="C109" s="11" t="s">
        <v>39</v>
      </c>
      <c r="F109" s="10" t="s">
        <v>197</v>
      </c>
      <c r="G109" s="11" t="s">
        <v>11</v>
      </c>
    </row>
    <row r="110" spans="1:7">
      <c r="A110" s="9" t="s">
        <v>912</v>
      </c>
      <c r="B110" s="31" t="s">
        <v>62</v>
      </c>
      <c r="C110" s="32" t="s">
        <v>39</v>
      </c>
      <c r="F110" s="12" t="s">
        <v>20</v>
      </c>
      <c r="G110" s="11" t="s">
        <v>11</v>
      </c>
    </row>
    <row r="111" spans="1:7">
      <c r="A111" s="9" t="s">
        <v>919</v>
      </c>
      <c r="B111" s="10" t="s">
        <v>62</v>
      </c>
      <c r="C111" s="11" t="s">
        <v>39</v>
      </c>
      <c r="F111" s="10" t="s">
        <v>136</v>
      </c>
      <c r="G111" s="11" t="s">
        <v>11</v>
      </c>
    </row>
    <row r="112" spans="1:7">
      <c r="A112" s="9" t="s">
        <v>944</v>
      </c>
      <c r="B112" s="12" t="s">
        <v>8</v>
      </c>
      <c r="C112" s="11" t="s">
        <v>39</v>
      </c>
      <c r="F112" s="12" t="s">
        <v>248</v>
      </c>
      <c r="G112" s="11" t="s">
        <v>11</v>
      </c>
    </row>
    <row r="113" spans="1:7">
      <c r="A113" s="9" t="s">
        <v>786</v>
      </c>
      <c r="B113" s="12" t="s">
        <v>36</v>
      </c>
      <c r="C113" s="11" t="s">
        <v>39</v>
      </c>
      <c r="F113" s="12" t="s">
        <v>364</v>
      </c>
      <c r="G113" s="11" t="s">
        <v>11</v>
      </c>
    </row>
    <row r="114" spans="1:7">
      <c r="A114" s="9" t="s">
        <v>764</v>
      </c>
      <c r="B114" s="10" t="s">
        <v>8</v>
      </c>
      <c r="C114" s="11" t="s">
        <v>39</v>
      </c>
      <c r="F114" s="12" t="s">
        <v>504</v>
      </c>
      <c r="G114" s="11" t="s">
        <v>11</v>
      </c>
    </row>
    <row r="115" spans="1:7">
      <c r="A115" s="9" t="s">
        <v>766</v>
      </c>
      <c r="B115" s="31" t="s">
        <v>767</v>
      </c>
      <c r="C115" s="32" t="s">
        <v>39</v>
      </c>
      <c r="F115" s="12" t="s">
        <v>617</v>
      </c>
      <c r="G115" s="11" t="s">
        <v>11</v>
      </c>
    </row>
    <row r="116" spans="1:7">
      <c r="A116" s="9" t="s">
        <v>776</v>
      </c>
      <c r="B116" s="10" t="s">
        <v>148</v>
      </c>
      <c r="C116" s="11" t="s">
        <v>39</v>
      </c>
      <c r="F116" s="12" t="s">
        <v>350</v>
      </c>
      <c r="G116" s="11" t="s">
        <v>11</v>
      </c>
    </row>
    <row r="117" spans="1:7">
      <c r="A117" s="9" t="s">
        <v>60</v>
      </c>
      <c r="B117" s="10" t="s">
        <v>61</v>
      </c>
      <c r="C117" s="11" t="s">
        <v>39</v>
      </c>
      <c r="F117" s="12" t="s">
        <v>17</v>
      </c>
      <c r="G117" s="11" t="s">
        <v>11</v>
      </c>
    </row>
    <row r="118" spans="1:7">
      <c r="A118" s="9" t="s">
        <v>63</v>
      </c>
      <c r="B118" s="31" t="s">
        <v>34</v>
      </c>
      <c r="C118" s="32" t="s">
        <v>39</v>
      </c>
      <c r="F118" s="10" t="s">
        <v>307</v>
      </c>
      <c r="G118" s="11" t="s">
        <v>11</v>
      </c>
    </row>
    <row r="119" spans="1:7">
      <c r="A119" s="9" t="s">
        <v>66</v>
      </c>
      <c r="B119" s="12" t="s">
        <v>34</v>
      </c>
      <c r="C119" s="11" t="s">
        <v>39</v>
      </c>
      <c r="F119" s="10" t="s">
        <v>205</v>
      </c>
      <c r="G119" s="11" t="s">
        <v>11</v>
      </c>
    </row>
    <row r="120" spans="1:7">
      <c r="A120" s="9" t="s">
        <v>37</v>
      </c>
      <c r="B120" s="12" t="s">
        <v>38</v>
      </c>
      <c r="C120" s="11" t="s">
        <v>39</v>
      </c>
      <c r="F120" s="10" t="s">
        <v>1112</v>
      </c>
      <c r="G120" s="11" t="s">
        <v>11</v>
      </c>
    </row>
    <row r="121" spans="1:7">
      <c r="A121" s="9" t="s">
        <v>50</v>
      </c>
      <c r="B121" s="31" t="s">
        <v>8</v>
      </c>
      <c r="C121" s="32" t="s">
        <v>39</v>
      </c>
      <c r="F121" s="12" t="s">
        <v>2046</v>
      </c>
      <c r="G121" s="11" t="s">
        <v>11</v>
      </c>
    </row>
    <row r="122" spans="1:7">
      <c r="A122" s="9" t="s">
        <v>67</v>
      </c>
      <c r="B122" s="12" t="s">
        <v>8</v>
      </c>
      <c r="C122" s="11" t="s">
        <v>39</v>
      </c>
      <c r="F122" s="12" t="s">
        <v>325</v>
      </c>
      <c r="G122" s="11" t="s">
        <v>11</v>
      </c>
    </row>
    <row r="123" spans="1:7">
      <c r="A123" s="9" t="s">
        <v>70</v>
      </c>
      <c r="B123" s="10" t="s">
        <v>71</v>
      </c>
      <c r="C123" s="11" t="s">
        <v>39</v>
      </c>
      <c r="F123" s="12" t="s">
        <v>1266</v>
      </c>
      <c r="G123" s="11" t="s">
        <v>11</v>
      </c>
    </row>
    <row r="124" spans="1:7">
      <c r="A124" s="9" t="s">
        <v>102</v>
      </c>
      <c r="B124" s="31" t="s">
        <v>103</v>
      </c>
      <c r="C124" s="32" t="s">
        <v>39</v>
      </c>
      <c r="F124" s="10" t="s">
        <v>461</v>
      </c>
      <c r="G124" s="11" t="s">
        <v>11</v>
      </c>
    </row>
    <row r="125" spans="1:7">
      <c r="A125" s="9" t="s">
        <v>81</v>
      </c>
      <c r="B125" s="12" t="s">
        <v>82</v>
      </c>
      <c r="C125" s="11" t="s">
        <v>39</v>
      </c>
      <c r="F125" s="10" t="s">
        <v>120</v>
      </c>
      <c r="G125" s="11" t="s">
        <v>11</v>
      </c>
    </row>
    <row r="126" spans="1:7">
      <c r="A126" s="9" t="s">
        <v>88</v>
      </c>
      <c r="B126" s="31" t="s">
        <v>89</v>
      </c>
      <c r="C126" s="32" t="s">
        <v>39</v>
      </c>
      <c r="F126" s="12" t="s">
        <v>413</v>
      </c>
      <c r="G126" s="11" t="s">
        <v>11</v>
      </c>
    </row>
    <row r="127" spans="1:7">
      <c r="A127" s="9" t="s">
        <v>90</v>
      </c>
      <c r="B127" s="31" t="s">
        <v>91</v>
      </c>
      <c r="C127" s="32" t="s">
        <v>39</v>
      </c>
      <c r="F127" s="12" t="s">
        <v>361</v>
      </c>
      <c r="G127" s="11" t="s">
        <v>11</v>
      </c>
    </row>
    <row r="128" spans="1:7">
      <c r="A128" s="9" t="s">
        <v>92</v>
      </c>
      <c r="B128" s="12" t="s">
        <v>93</v>
      </c>
      <c r="C128" s="11" t="s">
        <v>39</v>
      </c>
      <c r="F128" s="12" t="s">
        <v>400</v>
      </c>
      <c r="G128" s="11" t="s">
        <v>11</v>
      </c>
    </row>
    <row r="129" spans="1:7">
      <c r="A129" s="9" t="s">
        <v>95</v>
      </c>
      <c r="B129" s="10" t="s">
        <v>96</v>
      </c>
      <c r="C129" s="11" t="s">
        <v>39</v>
      </c>
      <c r="F129" s="10" t="s">
        <v>861</v>
      </c>
      <c r="G129" s="11" t="s">
        <v>11</v>
      </c>
    </row>
    <row r="130" spans="1:7">
      <c r="A130" s="9" t="s">
        <v>1026</v>
      </c>
      <c r="B130" s="10" t="s">
        <v>1027</v>
      </c>
      <c r="C130" s="11" t="s">
        <v>39</v>
      </c>
      <c r="F130" s="10" t="s">
        <v>254</v>
      </c>
      <c r="G130" s="11" t="s">
        <v>11</v>
      </c>
    </row>
    <row r="131" spans="1:7">
      <c r="A131" s="9" t="s">
        <v>1014</v>
      </c>
      <c r="B131" s="31" t="s">
        <v>1015</v>
      </c>
      <c r="C131" s="32" t="s">
        <v>39</v>
      </c>
      <c r="F131" s="10" t="s">
        <v>151</v>
      </c>
      <c r="G131" s="11" t="s">
        <v>11</v>
      </c>
    </row>
    <row r="132" spans="1:7">
      <c r="A132" s="9" t="s">
        <v>1019</v>
      </c>
      <c r="B132" s="31" t="s">
        <v>514</v>
      </c>
      <c r="C132" s="32" t="s">
        <v>39</v>
      </c>
      <c r="F132" s="10" t="s">
        <v>157</v>
      </c>
      <c r="G132" s="11" t="s">
        <v>11</v>
      </c>
    </row>
    <row r="133" spans="1:7">
      <c r="A133" s="9" t="s">
        <v>1033</v>
      </c>
      <c r="B133" s="31" t="s">
        <v>1311</v>
      </c>
      <c r="C133" s="32" t="s">
        <v>39</v>
      </c>
      <c r="F133" s="10" t="s">
        <v>182</v>
      </c>
      <c r="G133" s="11" t="s">
        <v>11</v>
      </c>
    </row>
    <row r="134" spans="1:7">
      <c r="A134" s="9" t="s">
        <v>998</v>
      </c>
      <c r="B134" s="10" t="s">
        <v>1000</v>
      </c>
      <c r="C134" s="11" t="s">
        <v>39</v>
      </c>
      <c r="F134" s="10" t="s">
        <v>162</v>
      </c>
      <c r="G134" s="11" t="s">
        <v>11</v>
      </c>
    </row>
    <row r="135" spans="1:7">
      <c r="A135" s="9" t="s">
        <v>1001</v>
      </c>
      <c r="B135" s="31" t="s">
        <v>1002</v>
      </c>
      <c r="C135" s="32" t="s">
        <v>39</v>
      </c>
      <c r="F135" s="12" t="s">
        <v>192</v>
      </c>
      <c r="G135" s="11" t="s">
        <v>11</v>
      </c>
    </row>
    <row r="136" spans="1:7">
      <c r="A136" s="9" t="s">
        <v>1003</v>
      </c>
      <c r="B136" s="31" t="s">
        <v>1002</v>
      </c>
      <c r="C136" s="32" t="s">
        <v>39</v>
      </c>
      <c r="F136" s="12" t="s">
        <v>979</v>
      </c>
      <c r="G136" s="11" t="s">
        <v>11</v>
      </c>
    </row>
    <row r="137" spans="1:7">
      <c r="A137" s="9" t="s">
        <v>1007</v>
      </c>
      <c r="B137" s="12" t="s">
        <v>1008</v>
      </c>
      <c r="C137" s="11" t="s">
        <v>39</v>
      </c>
      <c r="F137" s="12" t="s">
        <v>598</v>
      </c>
      <c r="G137" s="11" t="s">
        <v>11</v>
      </c>
    </row>
    <row r="138" spans="1:7">
      <c r="A138" s="9" t="s">
        <v>2080</v>
      </c>
      <c r="B138" s="12" t="s">
        <v>1018</v>
      </c>
      <c r="C138" s="11" t="s">
        <v>39</v>
      </c>
      <c r="F138" s="10" t="s">
        <v>905</v>
      </c>
      <c r="G138" s="11" t="s">
        <v>11</v>
      </c>
    </row>
    <row r="139" spans="1:7">
      <c r="A139" s="9" t="s">
        <v>1020</v>
      </c>
      <c r="B139" s="31" t="s">
        <v>1021</v>
      </c>
      <c r="C139" s="32" t="s">
        <v>39</v>
      </c>
      <c r="F139" s="12" t="s">
        <v>940</v>
      </c>
      <c r="G139" s="11" t="s">
        <v>11</v>
      </c>
    </row>
    <row r="140" spans="1:7">
      <c r="A140" s="9" t="s">
        <v>1023</v>
      </c>
      <c r="B140" s="12" t="s">
        <v>1002</v>
      </c>
      <c r="C140" s="11" t="s">
        <v>39</v>
      </c>
      <c r="F140" s="12" t="s">
        <v>953</v>
      </c>
      <c r="G140" s="11" t="s">
        <v>11</v>
      </c>
    </row>
    <row r="141" spans="1:7">
      <c r="A141" s="9" t="s">
        <v>1024</v>
      </c>
      <c r="B141" s="31" t="s">
        <v>1025</v>
      </c>
      <c r="C141" s="32" t="s">
        <v>39</v>
      </c>
      <c r="F141" s="12" t="s">
        <v>78</v>
      </c>
      <c r="G141" s="11" t="s">
        <v>11</v>
      </c>
    </row>
    <row r="142" spans="1:7">
      <c r="A142" s="9" t="s">
        <v>1030</v>
      </c>
      <c r="B142" s="31" t="s">
        <v>1031</v>
      </c>
      <c r="C142" s="32" t="s">
        <v>39</v>
      </c>
      <c r="F142" s="12" t="s">
        <v>110</v>
      </c>
      <c r="G142" s="11" t="s">
        <v>11</v>
      </c>
    </row>
    <row r="143" spans="1:7">
      <c r="A143" s="9" t="s">
        <v>1035</v>
      </c>
      <c r="B143" s="31" t="s">
        <v>32</v>
      </c>
      <c r="C143" s="32" t="s">
        <v>39</v>
      </c>
      <c r="F143" s="12" t="s">
        <v>65</v>
      </c>
      <c r="G143" s="11" t="s">
        <v>11</v>
      </c>
    </row>
    <row r="144" spans="1:7">
      <c r="A144" s="9" t="s">
        <v>1037</v>
      </c>
      <c r="B144" s="10" t="s">
        <v>827</v>
      </c>
      <c r="C144" s="11" t="s">
        <v>39</v>
      </c>
      <c r="F144" s="10" t="s">
        <v>339</v>
      </c>
      <c r="G144" s="11" t="s">
        <v>11</v>
      </c>
    </row>
    <row r="145" spans="1:7">
      <c r="A145" s="9" t="s">
        <v>1012</v>
      </c>
      <c r="B145" s="12" t="s">
        <v>1013</v>
      </c>
      <c r="C145" s="11" t="s">
        <v>39</v>
      </c>
      <c r="F145" s="10" t="s">
        <v>15</v>
      </c>
      <c r="G145" s="11" t="s">
        <v>11</v>
      </c>
    </row>
    <row r="146" spans="1:7">
      <c r="A146" s="9" t="s">
        <v>265</v>
      </c>
      <c r="B146" s="31" t="s">
        <v>266</v>
      </c>
      <c r="C146" s="32" t="s">
        <v>39</v>
      </c>
      <c r="F146" s="12" t="s">
        <v>427</v>
      </c>
      <c r="G146" s="11" t="s">
        <v>11</v>
      </c>
    </row>
    <row r="147" spans="1:7">
      <c r="A147" s="9" t="s">
        <v>258</v>
      </c>
      <c r="B147" s="12" t="s">
        <v>1250</v>
      </c>
      <c r="C147" s="11" t="s">
        <v>39</v>
      </c>
      <c r="F147" s="10" t="s">
        <v>146</v>
      </c>
      <c r="G147" s="11" t="s">
        <v>11</v>
      </c>
    </row>
    <row r="148" spans="1:7">
      <c r="A148" s="9" t="s">
        <v>2102</v>
      </c>
      <c r="B148" s="31" t="s">
        <v>103</v>
      </c>
      <c r="C148" s="32" t="s">
        <v>39</v>
      </c>
      <c r="F148" s="10" t="s">
        <v>153</v>
      </c>
      <c r="G148" s="11" t="s">
        <v>11</v>
      </c>
    </row>
    <row r="149" spans="1:7">
      <c r="A149" s="9" t="s">
        <v>603</v>
      </c>
      <c r="B149" s="31" t="s">
        <v>604</v>
      </c>
      <c r="C149" s="32" t="s">
        <v>39</v>
      </c>
      <c r="F149" s="10" t="s">
        <v>155</v>
      </c>
      <c r="G149" s="11" t="s">
        <v>11</v>
      </c>
    </row>
    <row r="150" spans="1:7">
      <c r="A150" s="9" t="s">
        <v>670</v>
      </c>
      <c r="B150" s="31" t="s">
        <v>27</v>
      </c>
      <c r="C150" s="32" t="s">
        <v>39</v>
      </c>
      <c r="F150" s="10" t="s">
        <v>173</v>
      </c>
      <c r="G150" s="11" t="s">
        <v>11</v>
      </c>
    </row>
    <row r="151" spans="1:7">
      <c r="A151" s="9" t="s">
        <v>261</v>
      </c>
      <c r="B151" s="31" t="s">
        <v>8</v>
      </c>
      <c r="C151" s="32" t="s">
        <v>39</v>
      </c>
      <c r="F151" s="12" t="s">
        <v>483</v>
      </c>
      <c r="G151" s="11" t="s">
        <v>11</v>
      </c>
    </row>
    <row r="152" spans="1:7">
      <c r="A152" s="9" t="s">
        <v>626</v>
      </c>
      <c r="B152" s="31" t="s">
        <v>627</v>
      </c>
      <c r="C152" s="32" t="s">
        <v>39</v>
      </c>
      <c r="F152" s="12" t="s">
        <v>45</v>
      </c>
      <c r="G152" s="11" t="s">
        <v>11</v>
      </c>
    </row>
    <row r="153" spans="1:7">
      <c r="A153" s="9" t="s">
        <v>656</v>
      </c>
      <c r="B153" s="31" t="s">
        <v>514</v>
      </c>
      <c r="C153" s="32" t="s">
        <v>39</v>
      </c>
      <c r="F153" s="12" t="s">
        <v>819</v>
      </c>
      <c r="G153" s="11" t="s">
        <v>11</v>
      </c>
    </row>
    <row r="154" spans="1:7">
      <c r="A154" s="9" t="s">
        <v>651</v>
      </c>
      <c r="B154" s="31" t="s">
        <v>652</v>
      </c>
      <c r="C154" s="32" t="s">
        <v>39</v>
      </c>
      <c r="F154" s="12" t="s">
        <v>303</v>
      </c>
      <c r="G154" s="11" t="s">
        <v>11</v>
      </c>
    </row>
    <row r="155" spans="1:7">
      <c r="A155" s="9" t="s">
        <v>659</v>
      </c>
      <c r="B155" s="31" t="s">
        <v>42</v>
      </c>
      <c r="C155" s="32" t="s">
        <v>39</v>
      </c>
      <c r="F155" s="12" t="s">
        <v>114</v>
      </c>
      <c r="G155" s="11" t="s">
        <v>11</v>
      </c>
    </row>
    <row r="156" spans="1:7">
      <c r="A156" s="9" t="s">
        <v>147</v>
      </c>
      <c r="B156" s="31" t="s">
        <v>148</v>
      </c>
      <c r="C156" s="32" t="s">
        <v>39</v>
      </c>
      <c r="F156" s="12" t="s">
        <v>105</v>
      </c>
      <c r="G156" s="11" t="s">
        <v>11</v>
      </c>
    </row>
    <row r="157" spans="1:7">
      <c r="A157" s="9" t="s">
        <v>694</v>
      </c>
      <c r="B157" s="31" t="s">
        <v>695</v>
      </c>
      <c r="C157" s="32" t="s">
        <v>39</v>
      </c>
      <c r="F157" s="12" t="s">
        <v>973</v>
      </c>
      <c r="G157" s="11" t="s">
        <v>11</v>
      </c>
    </row>
    <row r="158" spans="1:7">
      <c r="A158" s="9" t="s">
        <v>658</v>
      </c>
      <c r="B158" s="31" t="s">
        <v>478</v>
      </c>
      <c r="C158" s="32" t="s">
        <v>39</v>
      </c>
      <c r="F158" s="12" t="s">
        <v>13</v>
      </c>
      <c r="G158" s="11" t="s">
        <v>11</v>
      </c>
    </row>
    <row r="159" spans="1:7">
      <c r="A159" s="9" t="s">
        <v>641</v>
      </c>
      <c r="B159" s="31" t="s">
        <v>642</v>
      </c>
      <c r="C159" s="32" t="s">
        <v>39</v>
      </c>
      <c r="F159" s="10" t="s">
        <v>56</v>
      </c>
      <c r="G159" s="11" t="s">
        <v>11</v>
      </c>
    </row>
    <row r="160" spans="1:7">
      <c r="A160" s="9" t="s">
        <v>643</v>
      </c>
      <c r="B160" s="31" t="s">
        <v>644</v>
      </c>
      <c r="C160" s="32" t="s">
        <v>39</v>
      </c>
      <c r="F160" s="12" t="s">
        <v>865</v>
      </c>
      <c r="G160" s="11" t="s">
        <v>11</v>
      </c>
    </row>
    <row r="161" spans="1:7">
      <c r="A161" s="9" t="s">
        <v>649</v>
      </c>
      <c r="B161" s="31" t="s">
        <v>650</v>
      </c>
      <c r="C161" s="32" t="s">
        <v>39</v>
      </c>
      <c r="F161" s="12" t="s">
        <v>1216</v>
      </c>
      <c r="G161" s="11" t="s">
        <v>11</v>
      </c>
    </row>
    <row r="162" spans="1:7">
      <c r="A162" s="9" t="s">
        <v>655</v>
      </c>
      <c r="B162" s="31" t="s">
        <v>56</v>
      </c>
      <c r="C162" s="32" t="s">
        <v>39</v>
      </c>
      <c r="F162" s="12" t="s">
        <v>478</v>
      </c>
      <c r="G162" s="11" t="s">
        <v>11</v>
      </c>
    </row>
    <row r="163" spans="1:7">
      <c r="A163" s="9" t="s">
        <v>669</v>
      </c>
      <c r="B163" s="31" t="s">
        <v>30</v>
      </c>
      <c r="C163" s="32" t="s">
        <v>39</v>
      </c>
      <c r="F163" s="10" t="s">
        <v>816</v>
      </c>
      <c r="G163" s="11" t="s">
        <v>11</v>
      </c>
    </row>
    <row r="164" spans="1:7">
      <c r="A164" s="9" t="s">
        <v>663</v>
      </c>
      <c r="B164" s="31" t="s">
        <v>8</v>
      </c>
      <c r="C164" s="32" t="s">
        <v>39</v>
      </c>
      <c r="F164" s="10" t="s">
        <v>1118</v>
      </c>
      <c r="G164" s="11" t="s">
        <v>11</v>
      </c>
    </row>
    <row r="165" spans="1:7">
      <c r="A165" s="9" t="s">
        <v>676</v>
      </c>
      <c r="B165" s="31" t="s">
        <v>27</v>
      </c>
      <c r="C165" s="32" t="s">
        <v>39</v>
      </c>
      <c r="F165" s="12" t="s">
        <v>260</v>
      </c>
      <c r="G165" s="11" t="s">
        <v>11</v>
      </c>
    </row>
    <row r="166" spans="1:7">
      <c r="A166" s="9" t="s">
        <v>2108</v>
      </c>
      <c r="B166" s="31" t="s">
        <v>27</v>
      </c>
      <c r="C166" s="32" t="s">
        <v>39</v>
      </c>
      <c r="F166" s="12" t="s">
        <v>1130</v>
      </c>
      <c r="G166" s="11" t="s">
        <v>11</v>
      </c>
    </row>
    <row r="167" spans="1:7">
      <c r="A167" s="9" t="s">
        <v>645</v>
      </c>
      <c r="B167" s="31" t="s">
        <v>27</v>
      </c>
      <c r="C167" s="32" t="s">
        <v>39</v>
      </c>
      <c r="F167" s="12" t="s">
        <v>467</v>
      </c>
      <c r="G167" s="11" t="s">
        <v>11</v>
      </c>
    </row>
    <row r="168" spans="1:7">
      <c r="A168" s="9" t="s">
        <v>647</v>
      </c>
      <c r="B168" s="31" t="s">
        <v>648</v>
      </c>
      <c r="C168" s="32" t="s">
        <v>39</v>
      </c>
      <c r="F168" s="12" t="s">
        <v>438</v>
      </c>
      <c r="G168" s="11" t="s">
        <v>11</v>
      </c>
    </row>
    <row r="169" spans="1:7">
      <c r="A169" s="9" t="s">
        <v>653</v>
      </c>
      <c r="B169" s="31" t="s">
        <v>497</v>
      </c>
      <c r="C169" s="32" t="s">
        <v>39</v>
      </c>
      <c r="F169" s="12" t="s">
        <v>455</v>
      </c>
      <c r="G169" s="11" t="s">
        <v>11</v>
      </c>
    </row>
    <row r="170" spans="1:7">
      <c r="A170" s="9" t="s">
        <v>673</v>
      </c>
      <c r="B170" s="31" t="s">
        <v>467</v>
      </c>
      <c r="C170" s="32" t="s">
        <v>39</v>
      </c>
      <c r="F170" s="10" t="s">
        <v>36</v>
      </c>
      <c r="G170" s="11" t="s">
        <v>11</v>
      </c>
    </row>
    <row r="171" spans="1:7">
      <c r="A171" s="9" t="s">
        <v>682</v>
      </c>
      <c r="B171" s="31" t="s">
        <v>27</v>
      </c>
      <c r="C171" s="32" t="s">
        <v>39</v>
      </c>
      <c r="F171" s="10" t="s">
        <v>219</v>
      </c>
      <c r="G171" s="11" t="s">
        <v>11</v>
      </c>
    </row>
    <row r="172" spans="1:7">
      <c r="A172" s="9" t="s">
        <v>684</v>
      </c>
      <c r="B172" s="31" t="s">
        <v>27</v>
      </c>
      <c r="C172" s="32" t="s">
        <v>39</v>
      </c>
      <c r="F172" s="10" t="s">
        <v>242</v>
      </c>
      <c r="G172" s="11" t="s">
        <v>11</v>
      </c>
    </row>
    <row r="173" spans="1:7">
      <c r="A173" s="9" t="s">
        <v>690</v>
      </c>
      <c r="B173" s="31" t="s">
        <v>120</v>
      </c>
      <c r="C173" s="32" t="s">
        <v>39</v>
      </c>
      <c r="F173" s="12" t="s">
        <v>213</v>
      </c>
      <c r="G173" s="11" t="s">
        <v>11</v>
      </c>
    </row>
    <row r="174" spans="1:7">
      <c r="A174" s="9" t="s">
        <v>2078</v>
      </c>
      <c r="B174" s="31" t="s">
        <v>27</v>
      </c>
      <c r="C174" s="32" t="s">
        <v>39</v>
      </c>
      <c r="F174" s="12" t="s">
        <v>1125</v>
      </c>
      <c r="G174" s="11" t="s">
        <v>11</v>
      </c>
    </row>
    <row r="175" spans="1:7">
      <c r="A175" s="9" t="s">
        <v>913</v>
      </c>
      <c r="B175" s="31" t="s">
        <v>539</v>
      </c>
      <c r="C175" s="32" t="s">
        <v>39</v>
      </c>
      <c r="F175" s="12" t="s">
        <v>207</v>
      </c>
      <c r="G175" s="11" t="s">
        <v>11</v>
      </c>
    </row>
    <row r="176" spans="1:7">
      <c r="A176" s="9" t="s">
        <v>2114</v>
      </c>
      <c r="B176" s="31" t="s">
        <v>534</v>
      </c>
      <c r="C176" s="32" t="s">
        <v>39</v>
      </c>
      <c r="F176" s="12" t="s">
        <v>709</v>
      </c>
      <c r="G176" s="11" t="s">
        <v>11</v>
      </c>
    </row>
    <row r="177" spans="1:7">
      <c r="A177" s="9" t="s">
        <v>842</v>
      </c>
      <c r="B177" s="31" t="s">
        <v>136</v>
      </c>
      <c r="C177" s="32" t="s">
        <v>39</v>
      </c>
      <c r="F177" s="10" t="s">
        <v>1142</v>
      </c>
      <c r="G177" s="11" t="s">
        <v>11</v>
      </c>
    </row>
    <row r="178" spans="1:7">
      <c r="A178" s="9" t="s">
        <v>831</v>
      </c>
      <c r="B178" s="31" t="s">
        <v>317</v>
      </c>
      <c r="C178" s="32" t="s">
        <v>39</v>
      </c>
      <c r="F178" s="10" t="s">
        <v>382</v>
      </c>
      <c r="G178" s="11" t="s">
        <v>11</v>
      </c>
    </row>
    <row r="179" spans="1:7">
      <c r="A179" s="9" t="s">
        <v>811</v>
      </c>
      <c r="B179" s="31" t="s">
        <v>148</v>
      </c>
      <c r="C179" s="32" t="s">
        <v>39</v>
      </c>
      <c r="F179" s="10" t="s">
        <v>813</v>
      </c>
      <c r="G179" s="11" t="s">
        <v>11</v>
      </c>
    </row>
    <row r="180" spans="1:7">
      <c r="A180" s="9" t="s">
        <v>392</v>
      </c>
      <c r="B180" s="31" t="s">
        <v>1807</v>
      </c>
      <c r="C180" s="32" t="s">
        <v>39</v>
      </c>
      <c r="F180" s="10" t="s">
        <v>170</v>
      </c>
      <c r="G180" s="11" t="s">
        <v>11</v>
      </c>
    </row>
    <row r="181" spans="1:7">
      <c r="A181" s="9" t="s">
        <v>536</v>
      </c>
      <c r="B181" s="31" t="s">
        <v>186</v>
      </c>
      <c r="C181" s="32" t="s">
        <v>39</v>
      </c>
      <c r="F181" s="12" t="s">
        <v>418</v>
      </c>
      <c r="G181" s="11" t="s">
        <v>11</v>
      </c>
    </row>
    <row r="182" spans="1:7">
      <c r="A182" s="9" t="s">
        <v>549</v>
      </c>
      <c r="B182" s="31" t="s">
        <v>89</v>
      </c>
      <c r="C182" s="32" t="s">
        <v>39</v>
      </c>
      <c r="F182" s="10" t="s">
        <v>69</v>
      </c>
      <c r="G182" s="11" t="s">
        <v>11</v>
      </c>
    </row>
    <row r="183" spans="1:7">
      <c r="A183" s="9" t="s">
        <v>2084</v>
      </c>
      <c r="B183" s="31" t="s">
        <v>514</v>
      </c>
      <c r="C183" s="32" t="s">
        <v>39</v>
      </c>
      <c r="F183" s="12" t="s">
        <v>457</v>
      </c>
      <c r="G183" s="11" t="s">
        <v>11</v>
      </c>
    </row>
    <row r="184" spans="1:7">
      <c r="A184" s="9" t="s">
        <v>477</v>
      </c>
      <c r="B184" s="31" t="s">
        <v>478</v>
      </c>
      <c r="C184" s="32" t="s">
        <v>39</v>
      </c>
      <c r="F184" s="12" t="s">
        <v>2045</v>
      </c>
      <c r="G184" s="11" t="s">
        <v>11</v>
      </c>
    </row>
    <row r="185" spans="1:7">
      <c r="A185" s="9" t="s">
        <v>611</v>
      </c>
      <c r="B185" s="31" t="s">
        <v>612</v>
      </c>
      <c r="C185" s="32" t="s">
        <v>39</v>
      </c>
      <c r="F185" s="10" t="s">
        <v>1811</v>
      </c>
      <c r="G185" s="11" t="s">
        <v>11</v>
      </c>
    </row>
    <row r="186" spans="1:7">
      <c r="A186" s="9" t="s">
        <v>449</v>
      </c>
      <c r="B186" s="31" t="s">
        <v>450</v>
      </c>
      <c r="C186" s="32" t="s">
        <v>39</v>
      </c>
      <c r="F186" s="12" t="s">
        <v>55</v>
      </c>
      <c r="G186" s="11" t="s">
        <v>11</v>
      </c>
    </row>
    <row r="187" spans="1:7">
      <c r="A187" s="9" t="s">
        <v>538</v>
      </c>
      <c r="B187" s="31" t="s">
        <v>539</v>
      </c>
      <c r="C187" s="32" t="s">
        <v>39</v>
      </c>
      <c r="F187" s="10" t="s">
        <v>933</v>
      </c>
      <c r="G187" s="11" t="s">
        <v>11</v>
      </c>
    </row>
    <row r="188" spans="1:7">
      <c r="A188" s="9" t="s">
        <v>353</v>
      </c>
      <c r="B188" s="31" t="s">
        <v>10</v>
      </c>
      <c r="C188" s="32" t="s">
        <v>39</v>
      </c>
      <c r="F188" s="12" t="s">
        <v>636</v>
      </c>
      <c r="G188" s="11" t="s">
        <v>11</v>
      </c>
    </row>
    <row r="189" spans="1:7">
      <c r="A189" s="9" t="s">
        <v>2115</v>
      </c>
      <c r="B189" s="31" t="s">
        <v>506</v>
      </c>
      <c r="C189" s="32" t="s">
        <v>39</v>
      </c>
      <c r="F189" s="10" t="s">
        <v>763</v>
      </c>
      <c r="G189" s="11" t="s">
        <v>11</v>
      </c>
    </row>
    <row r="190" spans="1:7">
      <c r="A190" s="9" t="s">
        <v>2109</v>
      </c>
      <c r="B190" s="31" t="s">
        <v>10</v>
      </c>
      <c r="C190" s="32" t="s">
        <v>39</v>
      </c>
      <c r="F190" s="12" t="s">
        <v>792</v>
      </c>
      <c r="G190" s="11" t="s">
        <v>11</v>
      </c>
    </row>
    <row r="191" spans="1:7">
      <c r="A191" s="9" t="s">
        <v>528</v>
      </c>
      <c r="B191" s="31" t="s">
        <v>317</v>
      </c>
      <c r="C191" s="32" t="s">
        <v>39</v>
      </c>
      <c r="F191" s="10" t="s">
        <v>22</v>
      </c>
      <c r="G191" s="11" t="s">
        <v>11</v>
      </c>
    </row>
    <row r="192" spans="1:7">
      <c r="A192" s="9" t="s">
        <v>535</v>
      </c>
      <c r="B192" s="31" t="s">
        <v>10</v>
      </c>
      <c r="C192" s="32" t="s">
        <v>39</v>
      </c>
      <c r="F192" s="10" t="s">
        <v>1327</v>
      </c>
      <c r="G192" s="11" t="s">
        <v>11</v>
      </c>
    </row>
    <row r="193" spans="1:7">
      <c r="A193" s="9" t="s">
        <v>524</v>
      </c>
      <c r="B193" s="31" t="s">
        <v>525</v>
      </c>
      <c r="C193" s="32" t="s">
        <v>39</v>
      </c>
      <c r="F193" s="12" t="s">
        <v>774</v>
      </c>
      <c r="G193" s="11" t="s">
        <v>11</v>
      </c>
    </row>
    <row r="194" spans="1:7">
      <c r="A194" s="9" t="s">
        <v>522</v>
      </c>
      <c r="B194" s="31" t="s">
        <v>523</v>
      </c>
      <c r="C194" s="32" t="s">
        <v>39</v>
      </c>
      <c r="F194" s="12" t="s">
        <v>220</v>
      </c>
      <c r="G194" s="11" t="s">
        <v>11</v>
      </c>
    </row>
    <row r="195" spans="1:7">
      <c r="A195" s="9" t="s">
        <v>368</v>
      </c>
      <c r="B195" s="31" t="s">
        <v>361</v>
      </c>
      <c r="C195" s="32" t="s">
        <v>39</v>
      </c>
      <c r="F195" s="10" t="s">
        <v>563</v>
      </c>
      <c r="G195" s="11" t="s">
        <v>11</v>
      </c>
    </row>
    <row r="196" spans="1:7">
      <c r="A196" s="9" t="s">
        <v>375</v>
      </c>
      <c r="B196" s="31" t="s">
        <v>376</v>
      </c>
      <c r="C196" s="32" t="s">
        <v>39</v>
      </c>
    </row>
    <row r="197" spans="1:7">
      <c r="A197" s="9" t="s">
        <v>2097</v>
      </c>
      <c r="B197" s="31" t="s">
        <v>361</v>
      </c>
      <c r="C197" s="32" t="s">
        <v>39</v>
      </c>
    </row>
    <row r="198" spans="1:7">
      <c r="A198" s="9" t="s">
        <v>439</v>
      </c>
      <c r="B198" s="31" t="s">
        <v>361</v>
      </c>
      <c r="C198" s="32" t="s">
        <v>39</v>
      </c>
    </row>
    <row r="199" spans="1:7">
      <c r="A199" s="9" t="s">
        <v>508</v>
      </c>
      <c r="B199" s="31" t="s">
        <v>361</v>
      </c>
      <c r="C199" s="32" t="s">
        <v>39</v>
      </c>
    </row>
    <row r="200" spans="1:7">
      <c r="A200" s="9" t="s">
        <v>509</v>
      </c>
      <c r="B200" s="31" t="s">
        <v>361</v>
      </c>
      <c r="C200" s="32" t="s">
        <v>39</v>
      </c>
    </row>
    <row r="201" spans="1:7">
      <c r="A201" s="9" t="s">
        <v>521</v>
      </c>
      <c r="B201" s="31" t="s">
        <v>10</v>
      </c>
      <c r="C201" s="32" t="s">
        <v>39</v>
      </c>
    </row>
    <row r="202" spans="1:7">
      <c r="A202" s="9" t="s">
        <v>2093</v>
      </c>
      <c r="B202" s="31" t="s">
        <v>10</v>
      </c>
      <c r="C202" s="32" t="s">
        <v>39</v>
      </c>
    </row>
    <row r="203" spans="1:7">
      <c r="A203" s="9" t="s">
        <v>569</v>
      </c>
      <c r="B203" s="31" t="s">
        <v>1311</v>
      </c>
      <c r="C203" s="32" t="s">
        <v>39</v>
      </c>
    </row>
    <row r="204" spans="1:7">
      <c r="A204" s="9" t="s">
        <v>358</v>
      </c>
      <c r="B204" s="31" t="s">
        <v>359</v>
      </c>
      <c r="C204" s="32" t="s">
        <v>39</v>
      </c>
    </row>
    <row r="205" spans="1:7">
      <c r="A205" s="9" t="s">
        <v>366</v>
      </c>
      <c r="B205" s="31" t="s">
        <v>367</v>
      </c>
      <c r="C205" s="32" t="s">
        <v>39</v>
      </c>
    </row>
    <row r="206" spans="1:7">
      <c r="A206" s="9" t="s">
        <v>379</v>
      </c>
      <c r="B206" s="31" t="s">
        <v>380</v>
      </c>
      <c r="C206" s="32" t="s">
        <v>39</v>
      </c>
    </row>
    <row r="207" spans="1:7">
      <c r="A207" s="9" t="s">
        <v>532</v>
      </c>
      <c r="B207" s="31" t="s">
        <v>27</v>
      </c>
      <c r="C207" s="32" t="s">
        <v>39</v>
      </c>
    </row>
    <row r="208" spans="1:7">
      <c r="A208" s="9" t="s">
        <v>542</v>
      </c>
      <c r="B208" s="31" t="s">
        <v>10</v>
      </c>
      <c r="C208" s="32" t="s">
        <v>39</v>
      </c>
    </row>
    <row r="209" spans="1:3">
      <c r="A209" s="9" t="s">
        <v>576</v>
      </c>
      <c r="B209" s="31" t="s">
        <v>361</v>
      </c>
      <c r="C209" s="32" t="s">
        <v>39</v>
      </c>
    </row>
    <row r="210" spans="1:3">
      <c r="A210" s="9" t="s">
        <v>613</v>
      </c>
      <c r="B210" s="31" t="s">
        <v>361</v>
      </c>
      <c r="C210" s="32" t="s">
        <v>39</v>
      </c>
    </row>
    <row r="211" spans="1:3">
      <c r="A211" s="9" t="s">
        <v>2101</v>
      </c>
      <c r="B211" s="31" t="s">
        <v>416</v>
      </c>
      <c r="C211" s="32" t="s">
        <v>39</v>
      </c>
    </row>
    <row r="212" spans="1:3">
      <c r="A212" s="9" t="s">
        <v>419</v>
      </c>
      <c r="B212" s="31" t="s">
        <v>27</v>
      </c>
      <c r="C212" s="32" t="s">
        <v>39</v>
      </c>
    </row>
    <row r="213" spans="1:3">
      <c r="A213" s="9" t="s">
        <v>211</v>
      </c>
      <c r="B213" s="31" t="s">
        <v>8</v>
      </c>
      <c r="C213" s="32" t="s">
        <v>39</v>
      </c>
    </row>
    <row r="214" spans="1:3">
      <c r="A214" s="9" t="s">
        <v>540</v>
      </c>
      <c r="B214" s="31" t="s">
        <v>541</v>
      </c>
      <c r="C214" s="32" t="s">
        <v>39</v>
      </c>
    </row>
    <row r="215" spans="1:3">
      <c r="A215" s="9" t="s">
        <v>2092</v>
      </c>
      <c r="B215" s="31" t="s">
        <v>15</v>
      </c>
      <c r="C215" s="32" t="s">
        <v>39</v>
      </c>
    </row>
    <row r="216" spans="1:3">
      <c r="A216" s="9" t="s">
        <v>551</v>
      </c>
      <c r="B216" s="31" t="s">
        <v>56</v>
      </c>
      <c r="C216" s="32" t="s">
        <v>39</v>
      </c>
    </row>
    <row r="217" spans="1:3">
      <c r="A217" s="9" t="s">
        <v>556</v>
      </c>
      <c r="B217" s="31" t="s">
        <v>557</v>
      </c>
      <c r="C217" s="32" t="s">
        <v>39</v>
      </c>
    </row>
    <row r="218" spans="1:3">
      <c r="A218" s="9" t="s">
        <v>499</v>
      </c>
      <c r="B218" s="31" t="s">
        <v>1311</v>
      </c>
      <c r="C218" s="32" t="s">
        <v>39</v>
      </c>
    </row>
    <row r="219" spans="1:3">
      <c r="A219" s="9" t="s">
        <v>362</v>
      </c>
      <c r="B219" s="31" t="s">
        <v>134</v>
      </c>
      <c r="C219" s="32" t="s">
        <v>39</v>
      </c>
    </row>
    <row r="220" spans="1:3">
      <c r="A220" s="9" t="s">
        <v>385</v>
      </c>
      <c r="B220" s="31" t="s">
        <v>134</v>
      </c>
      <c r="C220" s="32" t="s">
        <v>39</v>
      </c>
    </row>
    <row r="221" spans="1:3">
      <c r="A221" s="9" t="s">
        <v>394</v>
      </c>
      <c r="B221" s="31" t="s">
        <v>134</v>
      </c>
      <c r="C221" s="32" t="s">
        <v>39</v>
      </c>
    </row>
    <row r="222" spans="1:3">
      <c r="A222" s="9" t="s">
        <v>411</v>
      </c>
      <c r="B222" s="31" t="s">
        <v>134</v>
      </c>
      <c r="C222" s="32" t="s">
        <v>39</v>
      </c>
    </row>
    <row r="223" spans="1:3">
      <c r="A223" s="9" t="s">
        <v>448</v>
      </c>
      <c r="B223" s="31" t="s">
        <v>8</v>
      </c>
      <c r="C223" s="32" t="s">
        <v>39</v>
      </c>
    </row>
    <row r="224" spans="1:3">
      <c r="A224" s="9" t="s">
        <v>487</v>
      </c>
      <c r="B224" s="31" t="s">
        <v>134</v>
      </c>
      <c r="C224" s="32" t="s">
        <v>39</v>
      </c>
    </row>
    <row r="225" spans="1:3">
      <c r="A225" s="9" t="s">
        <v>512</v>
      </c>
      <c r="B225" s="31" t="s">
        <v>8</v>
      </c>
      <c r="C225" s="32" t="s">
        <v>39</v>
      </c>
    </row>
    <row r="226" spans="1:3">
      <c r="A226" s="9" t="s">
        <v>2106</v>
      </c>
      <c r="B226" s="31" t="s">
        <v>8</v>
      </c>
      <c r="C226" s="32" t="s">
        <v>39</v>
      </c>
    </row>
    <row r="227" spans="1:3">
      <c r="A227" s="9" t="s">
        <v>545</v>
      </c>
      <c r="B227" s="31" t="s">
        <v>546</v>
      </c>
      <c r="C227" s="32" t="s">
        <v>39</v>
      </c>
    </row>
    <row r="228" spans="1:3">
      <c r="A228" s="9" t="s">
        <v>554</v>
      </c>
      <c r="B228" s="31" t="s">
        <v>8</v>
      </c>
      <c r="C228" s="32" t="s">
        <v>39</v>
      </c>
    </row>
    <row r="229" spans="1:3">
      <c r="A229" s="9" t="s">
        <v>559</v>
      </c>
      <c r="B229" s="31" t="s">
        <v>560</v>
      </c>
      <c r="C229" s="32" t="s">
        <v>39</v>
      </c>
    </row>
    <row r="230" spans="1:3">
      <c r="A230" s="9" t="s">
        <v>589</v>
      </c>
      <c r="B230" s="31" t="s">
        <v>590</v>
      </c>
      <c r="C230" s="32" t="s">
        <v>39</v>
      </c>
    </row>
    <row r="231" spans="1:3">
      <c r="A231" s="9" t="s">
        <v>388</v>
      </c>
      <c r="B231" s="31" t="s">
        <v>389</v>
      </c>
      <c r="C231" s="32" t="s">
        <v>39</v>
      </c>
    </row>
    <row r="232" spans="1:3">
      <c r="A232" s="9" t="s">
        <v>420</v>
      </c>
      <c r="B232" s="31" t="s">
        <v>421</v>
      </c>
      <c r="C232" s="32" t="s">
        <v>39</v>
      </c>
    </row>
    <row r="233" spans="1:3">
      <c r="A233" s="9" t="s">
        <v>429</v>
      </c>
      <c r="B233" s="31" t="s">
        <v>42</v>
      </c>
      <c r="C233" s="32" t="s">
        <v>39</v>
      </c>
    </row>
    <row r="234" spans="1:3">
      <c r="A234" s="9" t="s">
        <v>447</v>
      </c>
      <c r="B234" s="31" t="s">
        <v>27</v>
      </c>
      <c r="C234" s="32" t="s">
        <v>39</v>
      </c>
    </row>
    <row r="235" spans="1:3">
      <c r="A235" s="9" t="s">
        <v>458</v>
      </c>
      <c r="B235" s="31" t="s">
        <v>139</v>
      </c>
      <c r="C235" s="32" t="s">
        <v>39</v>
      </c>
    </row>
    <row r="236" spans="1:3">
      <c r="A236" s="9" t="s">
        <v>600</v>
      </c>
      <c r="B236" s="31" t="s">
        <v>601</v>
      </c>
      <c r="C236" s="32" t="s">
        <v>39</v>
      </c>
    </row>
    <row r="237" spans="1:3">
      <c r="A237" s="9" t="s">
        <v>585</v>
      </c>
      <c r="B237" s="31" t="s">
        <v>376</v>
      </c>
      <c r="C237" s="32" t="s">
        <v>39</v>
      </c>
    </row>
    <row r="238" spans="1:3">
      <c r="A238" s="9" t="s">
        <v>383</v>
      </c>
      <c r="B238" s="31" t="s">
        <v>8</v>
      </c>
      <c r="C238" s="32" t="s">
        <v>39</v>
      </c>
    </row>
    <row r="239" spans="1:3">
      <c r="A239" s="9" t="s">
        <v>472</v>
      </c>
      <c r="B239" s="31" t="s">
        <v>8</v>
      </c>
      <c r="C239" s="32" t="s">
        <v>39</v>
      </c>
    </row>
    <row r="240" spans="1:3">
      <c r="A240" s="9" t="s">
        <v>547</v>
      </c>
      <c r="B240" s="31" t="s">
        <v>8</v>
      </c>
      <c r="C240" s="32" t="s">
        <v>39</v>
      </c>
    </row>
    <row r="241" spans="1:3">
      <c r="A241" s="9" t="s">
        <v>459</v>
      </c>
      <c r="B241" s="31" t="s">
        <v>400</v>
      </c>
      <c r="C241" s="32" t="s">
        <v>39</v>
      </c>
    </row>
    <row r="242" spans="1:3">
      <c r="A242" s="9" t="s">
        <v>491</v>
      </c>
      <c r="B242" s="31" t="s">
        <v>416</v>
      </c>
      <c r="C242" s="32" t="s">
        <v>39</v>
      </c>
    </row>
    <row r="243" spans="1:3">
      <c r="A243" s="9" t="s">
        <v>369</v>
      </c>
      <c r="B243" s="31" t="s">
        <v>56</v>
      </c>
      <c r="C243" s="32" t="s">
        <v>39</v>
      </c>
    </row>
    <row r="244" spans="1:3">
      <c r="A244" s="9" t="s">
        <v>1492</v>
      </c>
      <c r="B244" s="31" t="s">
        <v>1494</v>
      </c>
      <c r="C244" s="32" t="s">
        <v>39</v>
      </c>
    </row>
    <row r="245" spans="1:3">
      <c r="A245" s="9" t="s">
        <v>485</v>
      </c>
      <c r="B245" s="31" t="s">
        <v>413</v>
      </c>
      <c r="C245" s="32" t="s">
        <v>39</v>
      </c>
    </row>
    <row r="246" spans="1:3">
      <c r="A246" s="9" t="s">
        <v>387</v>
      </c>
      <c r="B246" s="31" t="s">
        <v>8</v>
      </c>
      <c r="C246" s="32" t="s">
        <v>39</v>
      </c>
    </row>
    <row r="247" spans="1:3">
      <c r="A247" s="9" t="s">
        <v>2112</v>
      </c>
      <c r="B247" s="31" t="s">
        <v>8</v>
      </c>
      <c r="C247" s="32" t="s">
        <v>39</v>
      </c>
    </row>
    <row r="248" spans="1:3">
      <c r="A248" s="9" t="s">
        <v>495</v>
      </c>
      <c r="B248" s="31" t="s">
        <v>27</v>
      </c>
      <c r="C248" s="32" t="s">
        <v>39</v>
      </c>
    </row>
    <row r="249" spans="1:3">
      <c r="A249" s="9" t="s">
        <v>517</v>
      </c>
      <c r="B249" s="31" t="s">
        <v>465</v>
      </c>
      <c r="C249" s="32" t="s">
        <v>39</v>
      </c>
    </row>
    <row r="250" spans="1:3">
      <c r="A250" s="9" t="s">
        <v>537</v>
      </c>
      <c r="B250" s="31" t="s">
        <v>497</v>
      </c>
      <c r="C250" s="32" t="s">
        <v>39</v>
      </c>
    </row>
    <row r="251" spans="1:3">
      <c r="A251" s="9" t="s">
        <v>599</v>
      </c>
      <c r="B251" s="31" t="s">
        <v>488</v>
      </c>
      <c r="C251" s="32" t="s">
        <v>39</v>
      </c>
    </row>
    <row r="252" spans="1:3">
      <c r="A252" s="9" t="s">
        <v>401</v>
      </c>
      <c r="B252" s="31" t="s">
        <v>220</v>
      </c>
      <c r="C252" s="32" t="s">
        <v>39</v>
      </c>
    </row>
    <row r="253" spans="1:3">
      <c r="A253" s="9" t="s">
        <v>451</v>
      </c>
      <c r="B253" s="31" t="s">
        <v>8</v>
      </c>
      <c r="C253" s="32" t="s">
        <v>39</v>
      </c>
    </row>
    <row r="254" spans="1:3">
      <c r="A254" s="9" t="s">
        <v>501</v>
      </c>
      <c r="B254" s="31" t="s">
        <v>27</v>
      </c>
      <c r="C254" s="32" t="s">
        <v>39</v>
      </c>
    </row>
    <row r="255" spans="1:3">
      <c r="A255" s="9" t="s">
        <v>553</v>
      </c>
      <c r="B255" s="31" t="s">
        <v>27</v>
      </c>
      <c r="C255" s="32" t="s">
        <v>39</v>
      </c>
    </row>
    <row r="256" spans="1:3">
      <c r="A256" s="9" t="s">
        <v>584</v>
      </c>
      <c r="B256" s="31" t="s">
        <v>413</v>
      </c>
      <c r="C256" s="32" t="s">
        <v>39</v>
      </c>
    </row>
    <row r="257" spans="1:3">
      <c r="A257" s="9" t="s">
        <v>592</v>
      </c>
      <c r="B257" s="31" t="s">
        <v>413</v>
      </c>
      <c r="C257" s="32" t="s">
        <v>39</v>
      </c>
    </row>
    <row r="258" spans="1:3">
      <c r="A258" s="9" t="s">
        <v>2113</v>
      </c>
      <c r="B258" s="31" t="s">
        <v>610</v>
      </c>
      <c r="C258" s="32" t="s">
        <v>39</v>
      </c>
    </row>
    <row r="259" spans="1:3">
      <c r="A259" s="9" t="s">
        <v>810</v>
      </c>
      <c r="B259" s="31" t="s">
        <v>10</v>
      </c>
      <c r="C259" s="32" t="s">
        <v>39</v>
      </c>
    </row>
    <row r="260" spans="1:3">
      <c r="A260" s="9" t="s">
        <v>602</v>
      </c>
      <c r="B260" s="31" t="s">
        <v>8</v>
      </c>
      <c r="C260" s="32" t="s">
        <v>39</v>
      </c>
    </row>
    <row r="261" spans="1:3">
      <c r="A261" s="9" t="s">
        <v>326</v>
      </c>
      <c r="B261" s="31" t="s">
        <v>10</v>
      </c>
      <c r="C261" s="32" t="s">
        <v>39</v>
      </c>
    </row>
    <row r="262" spans="1:3">
      <c r="A262" s="9" t="s">
        <v>329</v>
      </c>
      <c r="B262" s="31" t="s">
        <v>325</v>
      </c>
      <c r="C262" s="32" t="s">
        <v>39</v>
      </c>
    </row>
    <row r="263" spans="1:3">
      <c r="A263" s="9" t="s">
        <v>204</v>
      </c>
      <c r="B263" s="31" t="s">
        <v>205</v>
      </c>
      <c r="C263" s="32" t="s">
        <v>39</v>
      </c>
    </row>
    <row r="264" spans="1:3">
      <c r="A264" s="9" t="s">
        <v>2076</v>
      </c>
      <c r="B264" s="31" t="s">
        <v>314</v>
      </c>
      <c r="C264" s="32" t="s">
        <v>39</v>
      </c>
    </row>
    <row r="265" spans="1:3">
      <c r="A265" s="9" t="s">
        <v>140</v>
      </c>
      <c r="B265" s="31" t="s">
        <v>8</v>
      </c>
      <c r="C265" s="32" t="s">
        <v>39</v>
      </c>
    </row>
    <row r="266" spans="1:3">
      <c r="A266" s="9" t="s">
        <v>322</v>
      </c>
      <c r="B266" s="31" t="s">
        <v>10</v>
      </c>
      <c r="C266" s="32" t="s">
        <v>39</v>
      </c>
    </row>
    <row r="267" spans="1:3">
      <c r="A267" s="9" t="s">
        <v>995</v>
      </c>
      <c r="B267" s="31" t="s">
        <v>931</v>
      </c>
      <c r="C267" s="32" t="s">
        <v>39</v>
      </c>
    </row>
    <row r="268" spans="1:3">
      <c r="A268" s="9" t="s">
        <v>993</v>
      </c>
      <c r="B268" s="31" t="s">
        <v>10</v>
      </c>
      <c r="C268" s="32" t="s">
        <v>39</v>
      </c>
    </row>
    <row r="269" spans="1:3">
      <c r="A269" s="9" t="s">
        <v>125</v>
      </c>
      <c r="B269" s="31" t="s">
        <v>10</v>
      </c>
      <c r="C269" s="32" t="s">
        <v>39</v>
      </c>
    </row>
    <row r="270" spans="1:3">
      <c r="A270" s="9" t="s">
        <v>130</v>
      </c>
      <c r="B270" s="31" t="s">
        <v>27</v>
      </c>
      <c r="C270" s="32" t="s">
        <v>39</v>
      </c>
    </row>
    <row r="271" spans="1:3">
      <c r="A271" s="9" t="s">
        <v>117</v>
      </c>
      <c r="B271" s="31" t="s">
        <v>118</v>
      </c>
      <c r="C271" s="32" t="s">
        <v>39</v>
      </c>
    </row>
    <row r="272" spans="1:3">
      <c r="A272" s="9" t="s">
        <v>126</v>
      </c>
      <c r="B272" s="31" t="s">
        <v>113</v>
      </c>
      <c r="C272" s="32" t="s">
        <v>39</v>
      </c>
    </row>
    <row r="273" spans="1:3">
      <c r="A273" s="9" t="s">
        <v>132</v>
      </c>
      <c r="B273" s="31" t="s">
        <v>133</v>
      </c>
      <c r="C273" s="32" t="s">
        <v>39</v>
      </c>
    </row>
    <row r="274" spans="1:3">
      <c r="A274" s="9" t="s">
        <v>112</v>
      </c>
      <c r="B274" s="31" t="s">
        <v>113</v>
      </c>
      <c r="C274" s="32" t="s">
        <v>39</v>
      </c>
    </row>
    <row r="275" spans="1:3">
      <c r="A275" s="9" t="s">
        <v>115</v>
      </c>
      <c r="B275" s="31" t="s">
        <v>116</v>
      </c>
      <c r="C275" s="32" t="s">
        <v>39</v>
      </c>
    </row>
    <row r="276" spans="1:3">
      <c r="A276" s="9" t="s">
        <v>119</v>
      </c>
      <c r="B276" s="31" t="s">
        <v>120</v>
      </c>
      <c r="C276" s="32" t="s">
        <v>39</v>
      </c>
    </row>
    <row r="277" spans="1:3">
      <c r="A277" s="9" t="s">
        <v>137</v>
      </c>
      <c r="B277" s="31" t="s">
        <v>114</v>
      </c>
      <c r="C277" s="32" t="s">
        <v>39</v>
      </c>
    </row>
    <row r="278" spans="1:3">
      <c r="A278" s="9" t="s">
        <v>578</v>
      </c>
      <c r="B278" s="31" t="s">
        <v>579</v>
      </c>
      <c r="C278" s="32" t="s">
        <v>39</v>
      </c>
    </row>
    <row r="279" spans="1:3">
      <c r="A279" s="9" t="s">
        <v>706</v>
      </c>
      <c r="B279" s="31" t="s">
        <v>707</v>
      </c>
      <c r="C279" s="32" t="s">
        <v>39</v>
      </c>
    </row>
    <row r="280" spans="1:3">
      <c r="A280" s="9" t="s">
        <v>716</v>
      </c>
      <c r="B280" s="31" t="s">
        <v>717</v>
      </c>
      <c r="C280" s="32" t="s">
        <v>39</v>
      </c>
    </row>
    <row r="281" spans="1:3">
      <c r="A281" s="9" t="s">
        <v>2083</v>
      </c>
      <c r="B281" s="31" t="s">
        <v>1670</v>
      </c>
      <c r="C281" s="32" t="s">
        <v>809</v>
      </c>
    </row>
    <row r="282" spans="1:3">
      <c r="A282" s="9" t="s">
        <v>1286</v>
      </c>
      <c r="B282" s="12" t="s">
        <v>965</v>
      </c>
      <c r="C282" s="11" t="s">
        <v>809</v>
      </c>
    </row>
    <row r="283" spans="1:3">
      <c r="A283" s="9" t="s">
        <v>964</v>
      </c>
      <c r="B283" s="12" t="s">
        <v>965</v>
      </c>
      <c r="C283" s="11" t="s">
        <v>809</v>
      </c>
    </row>
    <row r="284" spans="1:3">
      <c r="A284" s="9" t="s">
        <v>875</v>
      </c>
      <c r="B284" s="31" t="s">
        <v>404</v>
      </c>
      <c r="C284" s="32" t="s">
        <v>809</v>
      </c>
    </row>
    <row r="285" spans="1:3">
      <c r="A285" s="9" t="s">
        <v>1249</v>
      </c>
      <c r="B285" s="31" t="s">
        <v>1248</v>
      </c>
      <c r="C285" s="32" t="s">
        <v>809</v>
      </c>
    </row>
    <row r="286" spans="1:3">
      <c r="A286" s="9" t="s">
        <v>1244</v>
      </c>
      <c r="B286" s="12" t="s">
        <v>127</v>
      </c>
      <c r="C286" s="11" t="s">
        <v>809</v>
      </c>
    </row>
    <row r="287" spans="1:3">
      <c r="A287" s="9" t="s">
        <v>1152</v>
      </c>
      <c r="B287" s="10" t="s">
        <v>127</v>
      </c>
      <c r="C287" s="11" t="s">
        <v>809</v>
      </c>
    </row>
    <row r="288" spans="1:3">
      <c r="A288" s="9" t="s">
        <v>1036</v>
      </c>
      <c r="B288" s="12" t="s">
        <v>965</v>
      </c>
      <c r="C288" s="11" t="s">
        <v>809</v>
      </c>
    </row>
    <row r="289" spans="1:3">
      <c r="A289" s="9" t="s">
        <v>672</v>
      </c>
      <c r="B289" s="31" t="s">
        <v>61</v>
      </c>
      <c r="C289" s="32" t="s">
        <v>809</v>
      </c>
    </row>
    <row r="290" spans="1:3">
      <c r="A290" s="9" t="s">
        <v>1138</v>
      </c>
      <c r="B290" s="31" t="s">
        <v>404</v>
      </c>
      <c r="C290" s="32" t="s">
        <v>809</v>
      </c>
    </row>
    <row r="291" spans="1:3">
      <c r="A291" s="9" t="s">
        <v>1321</v>
      </c>
      <c r="B291" s="31" t="s">
        <v>404</v>
      </c>
      <c r="C291" s="32" t="s">
        <v>809</v>
      </c>
    </row>
    <row r="292" spans="1:3">
      <c r="A292" s="9" t="s">
        <v>403</v>
      </c>
      <c r="B292" s="31" t="s">
        <v>808</v>
      </c>
      <c r="C292" s="32" t="s">
        <v>809</v>
      </c>
    </row>
    <row r="293" spans="1:3">
      <c r="A293" s="9" t="s">
        <v>1288</v>
      </c>
      <c r="B293" s="31" t="s">
        <v>965</v>
      </c>
      <c r="C293" s="32" t="s">
        <v>809</v>
      </c>
    </row>
    <row r="294" spans="1:3">
      <c r="A294" s="9" t="s">
        <v>1348</v>
      </c>
      <c r="B294" s="31" t="s">
        <v>61</v>
      </c>
      <c r="C294" s="32" t="s">
        <v>809</v>
      </c>
    </row>
    <row r="295" spans="1:3">
      <c r="A295" s="9" t="s">
        <v>1038</v>
      </c>
      <c r="B295" s="31" t="s">
        <v>965</v>
      </c>
      <c r="C295" s="32" t="s">
        <v>809</v>
      </c>
    </row>
    <row r="296" spans="1:3">
      <c r="A296" s="9" t="s">
        <v>1932</v>
      </c>
      <c r="B296" s="31" t="s">
        <v>808</v>
      </c>
      <c r="C296" s="32" t="s">
        <v>152</v>
      </c>
    </row>
    <row r="297" spans="1:3">
      <c r="A297" s="9" t="s">
        <v>2016</v>
      </c>
      <c r="B297" s="31" t="s">
        <v>1239</v>
      </c>
      <c r="C297" s="32" t="s">
        <v>152</v>
      </c>
    </row>
    <row r="298" spans="1:3">
      <c r="A298" s="9" t="s">
        <v>2133</v>
      </c>
      <c r="B298" s="31" t="s">
        <v>1239</v>
      </c>
      <c r="C298" s="32" t="s">
        <v>152</v>
      </c>
    </row>
    <row r="299" spans="1:3">
      <c r="A299" s="9" t="s">
        <v>2117</v>
      </c>
      <c r="B299" s="10" t="s">
        <v>808</v>
      </c>
      <c r="C299" s="11" t="s">
        <v>152</v>
      </c>
    </row>
    <row r="300" spans="1:3">
      <c r="A300" s="9" t="s">
        <v>1725</v>
      </c>
      <c r="B300" s="12" t="s">
        <v>1720</v>
      </c>
      <c r="C300" s="11" t="s">
        <v>152</v>
      </c>
    </row>
    <row r="301" spans="1:3">
      <c r="A301" s="9" t="s">
        <v>2082</v>
      </c>
      <c r="B301" s="31" t="s">
        <v>317</v>
      </c>
      <c r="C301" s="32" t="s">
        <v>152</v>
      </c>
    </row>
    <row r="302" spans="1:3">
      <c r="A302" s="9" t="s">
        <v>1271</v>
      </c>
      <c r="B302" s="12" t="s">
        <v>808</v>
      </c>
      <c r="C302" s="11" t="s">
        <v>152</v>
      </c>
    </row>
    <row r="303" spans="1:3">
      <c r="A303" s="9" t="s">
        <v>1174</v>
      </c>
      <c r="B303" s="12" t="s">
        <v>317</v>
      </c>
      <c r="C303" s="11" t="s">
        <v>152</v>
      </c>
    </row>
    <row r="304" spans="1:3">
      <c r="A304" s="9" t="s">
        <v>1281</v>
      </c>
      <c r="B304" s="31" t="s">
        <v>808</v>
      </c>
      <c r="C304" s="32" t="s">
        <v>152</v>
      </c>
    </row>
    <row r="305" spans="1:3">
      <c r="A305" s="9" t="s">
        <v>1176</v>
      </c>
      <c r="B305" s="12" t="s">
        <v>10</v>
      </c>
      <c r="C305" s="11" t="s">
        <v>152</v>
      </c>
    </row>
    <row r="306" spans="1:3">
      <c r="A306" s="9" t="s">
        <v>1665</v>
      </c>
      <c r="B306" s="10" t="s">
        <v>10</v>
      </c>
      <c r="C306" s="11" t="s">
        <v>152</v>
      </c>
    </row>
    <row r="307" spans="1:3">
      <c r="A307" s="9" t="s">
        <v>2089</v>
      </c>
      <c r="B307" s="10" t="s">
        <v>836</v>
      </c>
      <c r="C307" s="11" t="s">
        <v>152</v>
      </c>
    </row>
    <row r="308" spans="1:3">
      <c r="A308" s="9" t="s">
        <v>1931</v>
      </c>
      <c r="B308" s="31" t="s">
        <v>1720</v>
      </c>
      <c r="C308" s="32" t="s">
        <v>152</v>
      </c>
    </row>
    <row r="309" spans="1:3">
      <c r="A309" s="9" t="s">
        <v>2103</v>
      </c>
      <c r="B309" s="12" t="s">
        <v>10</v>
      </c>
      <c r="C309" s="11" t="s">
        <v>152</v>
      </c>
    </row>
    <row r="310" spans="1:3">
      <c r="A310" s="9" t="s">
        <v>1240</v>
      </c>
      <c r="B310" s="10" t="s">
        <v>1239</v>
      </c>
      <c r="C310" s="10" t="s">
        <v>152</v>
      </c>
    </row>
    <row r="311" spans="1:3">
      <c r="A311" s="9" t="s">
        <v>2017</v>
      </c>
      <c r="B311" s="31" t="s">
        <v>1239</v>
      </c>
      <c r="C311" s="32" t="s">
        <v>152</v>
      </c>
    </row>
    <row r="312" spans="1:3">
      <c r="A312" s="9" t="s">
        <v>373</v>
      </c>
      <c r="B312" s="31" t="s">
        <v>808</v>
      </c>
      <c r="C312" s="32" t="s">
        <v>152</v>
      </c>
    </row>
    <row r="313" spans="1:3">
      <c r="A313" s="9" t="s">
        <v>1182</v>
      </c>
      <c r="B313" s="31" t="s">
        <v>808</v>
      </c>
      <c r="C313" s="32" t="s">
        <v>152</v>
      </c>
    </row>
    <row r="314" spans="1:3">
      <c r="A314" s="9" t="s">
        <v>1816</v>
      </c>
      <c r="B314" s="12" t="s">
        <v>756</v>
      </c>
      <c r="C314" s="11" t="s">
        <v>2146</v>
      </c>
    </row>
    <row r="315" spans="1:3">
      <c r="A315" s="9" t="s">
        <v>2019</v>
      </c>
      <c r="B315" s="31" t="s">
        <v>10</v>
      </c>
      <c r="C315" s="32" t="s">
        <v>2146</v>
      </c>
    </row>
    <row r="316" spans="1:3">
      <c r="A316" s="9" t="s">
        <v>1339</v>
      </c>
      <c r="B316" s="10" t="s">
        <v>8</v>
      </c>
      <c r="C316" s="11" t="s">
        <v>2146</v>
      </c>
    </row>
    <row r="317" spans="1:3">
      <c r="A317" s="9" t="s">
        <v>828</v>
      </c>
      <c r="B317" s="10" t="s">
        <v>10</v>
      </c>
      <c r="C317" s="11" t="s">
        <v>2146</v>
      </c>
    </row>
    <row r="318" spans="1:3">
      <c r="A318" s="3" t="s">
        <v>1283</v>
      </c>
      <c r="B318" s="33" t="s">
        <v>228</v>
      </c>
      <c r="C318" s="34" t="s">
        <v>2146</v>
      </c>
    </row>
    <row r="319" spans="1:3">
      <c r="A319" s="3" t="s">
        <v>1134</v>
      </c>
      <c r="B319" s="36" t="s">
        <v>8</v>
      </c>
      <c r="C319" s="37" t="s">
        <v>2146</v>
      </c>
    </row>
    <row r="320" spans="1:3">
      <c r="A320" s="3" t="s">
        <v>1284</v>
      </c>
      <c r="B320" s="36" t="s">
        <v>134</v>
      </c>
      <c r="C320" s="37" t="s">
        <v>2146</v>
      </c>
    </row>
    <row r="321" spans="1:3">
      <c r="A321" s="9" t="s">
        <v>1313</v>
      </c>
      <c r="B321" s="31" t="s">
        <v>134</v>
      </c>
      <c r="C321" s="32" t="s">
        <v>2146</v>
      </c>
    </row>
    <row r="322" spans="1:3">
      <c r="A322" s="3" t="s">
        <v>1314</v>
      </c>
      <c r="B322" s="33" t="s">
        <v>134</v>
      </c>
      <c r="C322" s="34" t="s">
        <v>2146</v>
      </c>
    </row>
    <row r="323" spans="1:3">
      <c r="A323" s="3" t="s">
        <v>1113</v>
      </c>
      <c r="B323" s="33" t="s">
        <v>134</v>
      </c>
      <c r="C323" s="34" t="s">
        <v>2146</v>
      </c>
    </row>
    <row r="324" spans="1:3">
      <c r="A324" s="9" t="s">
        <v>1316</v>
      </c>
      <c r="B324" s="12" t="s">
        <v>134</v>
      </c>
      <c r="C324" s="11" t="s">
        <v>2146</v>
      </c>
    </row>
    <row r="325" spans="1:3">
      <c r="A325" s="3" t="s">
        <v>1285</v>
      </c>
      <c r="B325" s="35" t="s">
        <v>134</v>
      </c>
      <c r="C325" s="37" t="s">
        <v>2146</v>
      </c>
    </row>
    <row r="326" spans="1:3">
      <c r="A326" s="3" t="s">
        <v>837</v>
      </c>
      <c r="B326" s="33" t="s">
        <v>134</v>
      </c>
      <c r="C326" s="34" t="s">
        <v>2146</v>
      </c>
    </row>
    <row r="327" spans="1:3">
      <c r="A327" s="3" t="s">
        <v>1318</v>
      </c>
      <c r="B327" s="33" t="s">
        <v>134</v>
      </c>
      <c r="C327" s="34" t="s">
        <v>2146</v>
      </c>
    </row>
    <row r="328" spans="1:3">
      <c r="A328" s="3" t="s">
        <v>1135</v>
      </c>
      <c r="B328" s="33" t="s">
        <v>8</v>
      </c>
      <c r="C328" s="34" t="s">
        <v>2146</v>
      </c>
    </row>
    <row r="329" spans="1:3">
      <c r="A329" s="3" t="s">
        <v>814</v>
      </c>
      <c r="B329" s="36" t="s">
        <v>42</v>
      </c>
      <c r="C329" s="37" t="s">
        <v>2146</v>
      </c>
    </row>
    <row r="330" spans="1:3">
      <c r="A330" s="3" t="s">
        <v>2116</v>
      </c>
      <c r="B330" s="36" t="s">
        <v>8</v>
      </c>
      <c r="C330" s="37" t="s">
        <v>2146</v>
      </c>
    </row>
    <row r="331" spans="1:3">
      <c r="A331" s="3" t="s">
        <v>815</v>
      </c>
      <c r="B331" s="35" t="s">
        <v>8</v>
      </c>
      <c r="C331" s="37" t="s">
        <v>2146</v>
      </c>
    </row>
    <row r="332" spans="1:3">
      <c r="A332" s="3" t="s">
        <v>822</v>
      </c>
      <c r="B332" s="35" t="s">
        <v>8</v>
      </c>
      <c r="C332" s="37" t="s">
        <v>2146</v>
      </c>
    </row>
    <row r="333" spans="1:3">
      <c r="A333" s="9" t="s">
        <v>1332</v>
      </c>
      <c r="B333" s="31" t="s">
        <v>756</v>
      </c>
      <c r="C333" s="32" t="s">
        <v>2146</v>
      </c>
    </row>
    <row r="334" spans="1:3">
      <c r="A334" s="3" t="s">
        <v>177</v>
      </c>
      <c r="B334" s="35" t="s">
        <v>139</v>
      </c>
      <c r="C334" s="37" t="s">
        <v>2146</v>
      </c>
    </row>
    <row r="335" spans="1:3">
      <c r="A335" s="9" t="s">
        <v>156</v>
      </c>
      <c r="B335" s="31" t="s">
        <v>8</v>
      </c>
      <c r="C335" s="32" t="s">
        <v>2146</v>
      </c>
    </row>
    <row r="336" spans="1:3">
      <c r="A336" s="3" t="s">
        <v>300</v>
      </c>
      <c r="B336" s="35" t="s">
        <v>228</v>
      </c>
      <c r="C336" s="37" t="s">
        <v>2146</v>
      </c>
    </row>
    <row r="337" spans="1:3">
      <c r="A337" s="3" t="s">
        <v>229</v>
      </c>
      <c r="B337" s="33" t="s">
        <v>42</v>
      </c>
      <c r="C337" s="34" t="s">
        <v>2146</v>
      </c>
    </row>
    <row r="338" spans="1:3">
      <c r="A338" s="3" t="s">
        <v>233</v>
      </c>
      <c r="B338" s="35" t="s">
        <v>42</v>
      </c>
      <c r="C338" s="37" t="s">
        <v>2146</v>
      </c>
    </row>
    <row r="339" spans="1:3">
      <c r="A339" s="3" t="s">
        <v>1269</v>
      </c>
      <c r="B339" s="33" t="s">
        <v>124</v>
      </c>
      <c r="C339" s="34" t="s">
        <v>2146</v>
      </c>
    </row>
    <row r="340" spans="1:3">
      <c r="A340" s="3" t="s">
        <v>1272</v>
      </c>
      <c r="B340" s="36" t="s">
        <v>179</v>
      </c>
      <c r="C340" s="37" t="s">
        <v>2146</v>
      </c>
    </row>
    <row r="341" spans="1:3">
      <c r="A341" s="3" t="s">
        <v>751</v>
      </c>
      <c r="B341" s="35" t="s">
        <v>139</v>
      </c>
      <c r="C341" s="37" t="s">
        <v>2146</v>
      </c>
    </row>
    <row r="342" spans="1:3">
      <c r="A342" s="3" t="s">
        <v>1276</v>
      </c>
      <c r="B342" s="36" t="s">
        <v>10</v>
      </c>
      <c r="C342" s="37" t="s">
        <v>2146</v>
      </c>
    </row>
    <row r="343" spans="1:3">
      <c r="A343" s="9" t="s">
        <v>1663</v>
      </c>
      <c r="B343" s="12" t="s">
        <v>27</v>
      </c>
      <c r="C343" s="11" t="s">
        <v>2146</v>
      </c>
    </row>
    <row r="344" spans="1:3">
      <c r="A344" s="3" t="s">
        <v>1662</v>
      </c>
      <c r="B344" s="33" t="s">
        <v>8</v>
      </c>
      <c r="C344" s="34" t="s">
        <v>2146</v>
      </c>
    </row>
    <row r="345" spans="1:3">
      <c r="A345" s="3" t="s">
        <v>1671</v>
      </c>
      <c r="B345" s="35" t="s">
        <v>8</v>
      </c>
      <c r="C345" s="37" t="s">
        <v>2146</v>
      </c>
    </row>
    <row r="346" spans="1:3">
      <c r="A346" s="3" t="s">
        <v>1672</v>
      </c>
      <c r="B346" s="33" t="s">
        <v>497</v>
      </c>
      <c r="C346" s="34" t="s">
        <v>2146</v>
      </c>
    </row>
    <row r="347" spans="1:3">
      <c r="A347" s="3" t="s">
        <v>758</v>
      </c>
      <c r="B347" s="35" t="s">
        <v>10</v>
      </c>
      <c r="C347" s="37" t="s">
        <v>2146</v>
      </c>
    </row>
    <row r="348" spans="1:3">
      <c r="A348" s="3" t="s">
        <v>752</v>
      </c>
      <c r="B348" s="35" t="s">
        <v>139</v>
      </c>
      <c r="C348" s="37" t="s">
        <v>2146</v>
      </c>
    </row>
    <row r="349" spans="1:3">
      <c r="A349" s="3" t="s">
        <v>1095</v>
      </c>
      <c r="B349" s="36" t="s">
        <v>756</v>
      </c>
      <c r="C349" s="37" t="s">
        <v>2146</v>
      </c>
    </row>
    <row r="350" spans="1:3">
      <c r="A350" s="3" t="s">
        <v>1114</v>
      </c>
      <c r="B350" s="35" t="s">
        <v>139</v>
      </c>
      <c r="C350" s="37" t="s">
        <v>2146</v>
      </c>
    </row>
    <row r="351" spans="1:3">
      <c r="A351" s="9" t="s">
        <v>1096</v>
      </c>
      <c r="B351" s="12" t="s">
        <v>756</v>
      </c>
      <c r="C351" s="11" t="s">
        <v>2146</v>
      </c>
    </row>
    <row r="352" spans="1:3">
      <c r="A352" s="3" t="s">
        <v>825</v>
      </c>
      <c r="B352" s="33" t="s">
        <v>139</v>
      </c>
      <c r="C352" s="34" t="s">
        <v>2146</v>
      </c>
    </row>
    <row r="353" spans="1:3">
      <c r="A353" s="3" t="s">
        <v>757</v>
      </c>
      <c r="B353" s="35" t="s">
        <v>139</v>
      </c>
      <c r="C353" s="37" t="s">
        <v>2146</v>
      </c>
    </row>
    <row r="354" spans="1:3">
      <c r="A354" s="3" t="s">
        <v>759</v>
      </c>
      <c r="B354" s="33" t="s">
        <v>139</v>
      </c>
      <c r="C354" s="34" t="s">
        <v>2146</v>
      </c>
    </row>
    <row r="355" spans="1:3">
      <c r="A355" s="9" t="s">
        <v>2023</v>
      </c>
      <c r="B355" s="10" t="s">
        <v>756</v>
      </c>
      <c r="C355" s="11" t="s">
        <v>2146</v>
      </c>
    </row>
    <row r="356" spans="1:3">
      <c r="A356" s="3" t="s">
        <v>2014</v>
      </c>
      <c r="B356" s="36" t="s">
        <v>139</v>
      </c>
      <c r="C356" s="37" t="s">
        <v>2146</v>
      </c>
    </row>
    <row r="357" spans="1:3">
      <c r="A357" s="3" t="s">
        <v>728</v>
      </c>
      <c r="B357" s="35" t="s">
        <v>729</v>
      </c>
      <c r="C357" s="37" t="s">
        <v>2146</v>
      </c>
    </row>
    <row r="358" spans="1:3">
      <c r="A358" s="3" t="s">
        <v>1330</v>
      </c>
      <c r="B358" s="33" t="s">
        <v>497</v>
      </c>
      <c r="C358" s="34" t="s">
        <v>2146</v>
      </c>
    </row>
    <row r="359" spans="1:3">
      <c r="A359" s="3" t="s">
        <v>1342</v>
      </c>
      <c r="B359" s="36" t="s">
        <v>497</v>
      </c>
      <c r="C359" s="37" t="s">
        <v>2146</v>
      </c>
    </row>
    <row r="360" spans="1:3">
      <c r="A360" s="3" t="s">
        <v>742</v>
      </c>
      <c r="B360" s="33" t="s">
        <v>8</v>
      </c>
      <c r="C360" s="34" t="s">
        <v>2146</v>
      </c>
    </row>
    <row r="361" spans="1:3">
      <c r="A361" s="3" t="s">
        <v>745</v>
      </c>
      <c r="B361" s="36" t="s">
        <v>134</v>
      </c>
      <c r="C361" s="37" t="s">
        <v>2146</v>
      </c>
    </row>
    <row r="362" spans="1:3">
      <c r="A362" s="3" t="s">
        <v>1340</v>
      </c>
      <c r="B362" s="36" t="s">
        <v>8</v>
      </c>
      <c r="C362" s="37" t="s">
        <v>2146</v>
      </c>
    </row>
    <row r="363" spans="1:3">
      <c r="A363" s="3" t="s">
        <v>735</v>
      </c>
      <c r="B363" s="33" t="s">
        <v>8</v>
      </c>
      <c r="C363" s="34" t="s">
        <v>2146</v>
      </c>
    </row>
    <row r="364" spans="1:3">
      <c r="A364" s="3" t="s">
        <v>736</v>
      </c>
      <c r="B364" s="33" t="s">
        <v>134</v>
      </c>
      <c r="C364" s="34" t="s">
        <v>2146</v>
      </c>
    </row>
    <row r="365" spans="1:3">
      <c r="A365" s="3" t="s">
        <v>738</v>
      </c>
      <c r="B365" s="36" t="s">
        <v>8</v>
      </c>
      <c r="C365" s="37" t="s">
        <v>2146</v>
      </c>
    </row>
    <row r="366" spans="1:3">
      <c r="A366" s="3" t="s">
        <v>744</v>
      </c>
      <c r="B366" s="35" t="s">
        <v>8</v>
      </c>
      <c r="C366" s="37" t="s">
        <v>2146</v>
      </c>
    </row>
    <row r="367" spans="1:3">
      <c r="A367" s="3" t="s">
        <v>1669</v>
      </c>
      <c r="B367" s="33" t="s">
        <v>8</v>
      </c>
      <c r="C367" s="34" t="s">
        <v>2146</v>
      </c>
    </row>
    <row r="368" spans="1:3">
      <c r="A368" s="3" t="s">
        <v>1343</v>
      </c>
      <c r="B368" s="35" t="s">
        <v>8</v>
      </c>
      <c r="C368" s="37" t="s">
        <v>2146</v>
      </c>
    </row>
    <row r="369" spans="1:3">
      <c r="A369" s="3" t="s">
        <v>1312</v>
      </c>
      <c r="B369" s="36" t="s">
        <v>8</v>
      </c>
      <c r="C369" s="37" t="s">
        <v>2146</v>
      </c>
    </row>
    <row r="370" spans="1:3">
      <c r="A370" s="3" t="s">
        <v>1291</v>
      </c>
      <c r="B370" s="33" t="s">
        <v>8</v>
      </c>
      <c r="C370" s="34" t="s">
        <v>2146</v>
      </c>
    </row>
    <row r="371" spans="1:3">
      <c r="A371" s="3" t="s">
        <v>1289</v>
      </c>
      <c r="B371" s="35" t="s">
        <v>8</v>
      </c>
      <c r="C371" s="37" t="s">
        <v>2146</v>
      </c>
    </row>
    <row r="372" spans="1:3">
      <c r="A372" s="3" t="s">
        <v>733</v>
      </c>
      <c r="B372" s="35" t="s">
        <v>8</v>
      </c>
      <c r="C372" s="37" t="s">
        <v>2146</v>
      </c>
    </row>
    <row r="373" spans="1:3">
      <c r="A373" s="3" t="s">
        <v>732</v>
      </c>
      <c r="B373" s="33" t="s">
        <v>8</v>
      </c>
      <c r="C373" s="34" t="s">
        <v>2146</v>
      </c>
    </row>
    <row r="374" spans="1:3">
      <c r="A374" s="3" t="s">
        <v>737</v>
      </c>
      <c r="B374" s="36" t="s">
        <v>8</v>
      </c>
      <c r="C374" s="37" t="s">
        <v>2146</v>
      </c>
    </row>
    <row r="375" spans="1:3">
      <c r="A375" s="3" t="s">
        <v>1268</v>
      </c>
      <c r="B375" s="35" t="s">
        <v>179</v>
      </c>
      <c r="C375" s="37" t="s">
        <v>2146</v>
      </c>
    </row>
    <row r="376" spans="1:3">
      <c r="A376" s="3" t="s">
        <v>1287</v>
      </c>
      <c r="B376" s="33" t="s">
        <v>10</v>
      </c>
      <c r="C376" s="34" t="s">
        <v>2146</v>
      </c>
    </row>
    <row r="377" spans="1:3">
      <c r="A377" s="3" t="s">
        <v>1167</v>
      </c>
      <c r="B377" s="33" t="s">
        <v>139</v>
      </c>
      <c r="C377" s="34" t="s">
        <v>2146</v>
      </c>
    </row>
    <row r="378" spans="1:3">
      <c r="A378" s="3" t="s">
        <v>1074</v>
      </c>
      <c r="B378" s="35" t="s">
        <v>10</v>
      </c>
      <c r="C378" s="37" t="s">
        <v>2146</v>
      </c>
    </row>
    <row r="379" spans="1:3">
      <c r="A379" s="9" t="s">
        <v>1290</v>
      </c>
      <c r="B379" s="12" t="s">
        <v>10</v>
      </c>
      <c r="C379" s="11" t="s">
        <v>2146</v>
      </c>
    </row>
    <row r="380" spans="1:3">
      <c r="A380" s="9" t="s">
        <v>1043</v>
      </c>
      <c r="B380" s="12" t="s">
        <v>10</v>
      </c>
      <c r="C380" s="11" t="s">
        <v>2146</v>
      </c>
    </row>
    <row r="381" spans="1:3">
      <c r="A381" s="9" t="s">
        <v>1855</v>
      </c>
      <c r="B381" s="12" t="s">
        <v>10</v>
      </c>
      <c r="C381" s="11" t="s">
        <v>2146</v>
      </c>
    </row>
    <row r="382" spans="1:3">
      <c r="A382" s="9" t="s">
        <v>1853</v>
      </c>
      <c r="B382" s="12" t="s">
        <v>139</v>
      </c>
      <c r="C382" s="11" t="s">
        <v>2146</v>
      </c>
    </row>
    <row r="383" spans="1:3">
      <c r="A383" s="3" t="s">
        <v>2012</v>
      </c>
      <c r="B383" s="33" t="s">
        <v>27</v>
      </c>
      <c r="C383" s="34" t="s">
        <v>2146</v>
      </c>
    </row>
    <row r="384" spans="1:3">
      <c r="A384" s="3" t="s">
        <v>1664</v>
      </c>
      <c r="B384" s="35" t="s">
        <v>8</v>
      </c>
      <c r="C384" s="37" t="s">
        <v>2146</v>
      </c>
    </row>
    <row r="385" spans="1:3">
      <c r="A385" s="3" t="s">
        <v>2021</v>
      </c>
      <c r="B385" s="36" t="s">
        <v>27</v>
      </c>
      <c r="C385" s="37" t="s">
        <v>2146</v>
      </c>
    </row>
    <row r="386" spans="1:3">
      <c r="A386" s="3" t="s">
        <v>2149</v>
      </c>
      <c r="B386" s="33" t="s">
        <v>27</v>
      </c>
      <c r="C386" s="34" t="s">
        <v>2146</v>
      </c>
    </row>
    <row r="387" spans="1:3">
      <c r="A387" s="9" t="s">
        <v>2150</v>
      </c>
      <c r="B387" s="31" t="s">
        <v>8</v>
      </c>
      <c r="C387" s="32" t="s">
        <v>2146</v>
      </c>
    </row>
    <row r="388" spans="1:3">
      <c r="A388" s="9" t="s">
        <v>2152</v>
      </c>
      <c r="B388" s="10" t="s">
        <v>8</v>
      </c>
      <c r="C388" s="11" t="s">
        <v>2146</v>
      </c>
    </row>
    <row r="389" spans="1:3">
      <c r="A389" s="3" t="s">
        <v>2153</v>
      </c>
      <c r="B389" s="33" t="s">
        <v>42</v>
      </c>
      <c r="C389" s="34" t="s">
        <v>2146</v>
      </c>
    </row>
    <row r="390" spans="1:3">
      <c r="A390" s="3" t="s">
        <v>878</v>
      </c>
      <c r="B390" s="36" t="s">
        <v>497</v>
      </c>
      <c r="C390" s="37" t="s">
        <v>2146</v>
      </c>
    </row>
    <row r="391" spans="1:3">
      <c r="A391" s="9" t="s">
        <v>1246</v>
      </c>
      <c r="B391" s="10" t="s">
        <v>139</v>
      </c>
      <c r="C391" s="11" t="s">
        <v>2146</v>
      </c>
    </row>
    <row r="392" spans="1:3">
      <c r="A392" s="9" t="s">
        <v>880</v>
      </c>
      <c r="B392" s="31" t="s">
        <v>42</v>
      </c>
      <c r="C392" s="32" t="s">
        <v>2146</v>
      </c>
    </row>
    <row r="393" spans="1:3">
      <c r="A393" s="3" t="s">
        <v>879</v>
      </c>
      <c r="B393" s="36" t="s">
        <v>8</v>
      </c>
      <c r="C393" s="37" t="s">
        <v>2146</v>
      </c>
    </row>
    <row r="394" spans="1:3">
      <c r="A394" s="3" t="s">
        <v>1335</v>
      </c>
      <c r="B394" s="33" t="s">
        <v>729</v>
      </c>
      <c r="C394" s="34" t="s">
        <v>2146</v>
      </c>
    </row>
    <row r="395" spans="1:3">
      <c r="A395" s="9" t="s">
        <v>889</v>
      </c>
      <c r="B395" s="10" t="s">
        <v>8</v>
      </c>
      <c r="C395" s="10" t="s">
        <v>2146</v>
      </c>
    </row>
    <row r="396" spans="1:3">
      <c r="A396" s="9" t="s">
        <v>896</v>
      </c>
      <c r="B396" s="10" t="s">
        <v>8</v>
      </c>
      <c r="C396" s="11" t="s">
        <v>2146</v>
      </c>
    </row>
    <row r="397" spans="1:3">
      <c r="A397" s="9" t="s">
        <v>2131</v>
      </c>
      <c r="B397" s="31" t="s">
        <v>27</v>
      </c>
      <c r="C397" s="32" t="s">
        <v>2146</v>
      </c>
    </row>
    <row r="398" spans="1:3">
      <c r="A398" s="3" t="s">
        <v>898</v>
      </c>
      <c r="B398" s="36" t="s">
        <v>8</v>
      </c>
      <c r="C398" s="37" t="s">
        <v>2146</v>
      </c>
    </row>
    <row r="399" spans="1:3">
      <c r="A399" s="3" t="s">
        <v>2032</v>
      </c>
      <c r="B399" s="33" t="s">
        <v>27</v>
      </c>
      <c r="C399" s="34" t="s">
        <v>2146</v>
      </c>
    </row>
    <row r="400" spans="1:3">
      <c r="A400" s="9" t="s">
        <v>2111</v>
      </c>
      <c r="B400" s="10" t="s">
        <v>27</v>
      </c>
      <c r="C400" s="11" t="s">
        <v>2146</v>
      </c>
    </row>
    <row r="401" spans="1:3">
      <c r="A401" s="9" t="s">
        <v>903</v>
      </c>
      <c r="B401" s="10" t="s">
        <v>465</v>
      </c>
      <c r="C401" s="11" t="s">
        <v>2146</v>
      </c>
    </row>
    <row r="402" spans="1:3">
      <c r="A402" s="3" t="s">
        <v>928</v>
      </c>
      <c r="B402" s="36" t="s">
        <v>8</v>
      </c>
      <c r="C402" s="37" t="s">
        <v>2146</v>
      </c>
    </row>
    <row r="403" spans="1:3">
      <c r="A403" s="3" t="s">
        <v>941</v>
      </c>
      <c r="B403" s="33" t="s">
        <v>8</v>
      </c>
      <c r="C403" s="34" t="s">
        <v>2146</v>
      </c>
    </row>
    <row r="404" spans="1:3">
      <c r="A404" s="9" t="s">
        <v>2025</v>
      </c>
      <c r="B404" s="31" t="s">
        <v>27</v>
      </c>
      <c r="C404" s="32" t="s">
        <v>2146</v>
      </c>
    </row>
    <row r="405" spans="1:3">
      <c r="A405" s="9" t="s">
        <v>946</v>
      </c>
      <c r="B405" s="12" t="s">
        <v>8</v>
      </c>
      <c r="C405" s="11" t="s">
        <v>2146</v>
      </c>
    </row>
    <row r="406" spans="1:3">
      <c r="A406" s="3" t="s">
        <v>1306</v>
      </c>
      <c r="B406" s="33" t="s">
        <v>27</v>
      </c>
      <c r="C406" s="34" t="s">
        <v>2146</v>
      </c>
    </row>
    <row r="407" spans="1:3">
      <c r="A407" s="9" t="s">
        <v>1863</v>
      </c>
      <c r="B407" s="31" t="s">
        <v>139</v>
      </c>
      <c r="C407" s="32" t="s">
        <v>2146</v>
      </c>
    </row>
    <row r="408" spans="1:3">
      <c r="A408" s="3" t="s">
        <v>765</v>
      </c>
      <c r="B408" s="35" t="s">
        <v>497</v>
      </c>
      <c r="C408" s="37" t="s">
        <v>2146</v>
      </c>
    </row>
    <row r="409" spans="1:3">
      <c r="A409" s="3" t="s">
        <v>770</v>
      </c>
      <c r="B409" s="35" t="s">
        <v>134</v>
      </c>
      <c r="C409" s="37" t="s">
        <v>2146</v>
      </c>
    </row>
    <row r="410" spans="1:3">
      <c r="A410" s="3" t="s">
        <v>775</v>
      </c>
      <c r="B410" s="33" t="s">
        <v>8</v>
      </c>
      <c r="C410" s="34" t="s">
        <v>2146</v>
      </c>
    </row>
    <row r="411" spans="1:3">
      <c r="A411" s="9" t="s">
        <v>778</v>
      </c>
      <c r="B411" s="31" t="s">
        <v>134</v>
      </c>
      <c r="C411" s="32" t="s">
        <v>2146</v>
      </c>
    </row>
    <row r="412" spans="1:3">
      <c r="A412" s="3" t="s">
        <v>782</v>
      </c>
      <c r="B412" s="35" t="s">
        <v>8</v>
      </c>
      <c r="C412" s="37" t="s">
        <v>2146</v>
      </c>
    </row>
    <row r="413" spans="1:3">
      <c r="A413" s="9" t="s">
        <v>784</v>
      </c>
      <c r="B413" s="10" t="s">
        <v>8</v>
      </c>
      <c r="C413" s="11" t="s">
        <v>2146</v>
      </c>
    </row>
    <row r="414" spans="1:3">
      <c r="A414" s="9" t="s">
        <v>785</v>
      </c>
      <c r="B414" s="10" t="s">
        <v>8</v>
      </c>
      <c r="C414" s="11" t="s">
        <v>2146</v>
      </c>
    </row>
    <row r="415" spans="1:3">
      <c r="A415" s="3" t="s">
        <v>788</v>
      </c>
      <c r="B415" s="33" t="s">
        <v>134</v>
      </c>
      <c r="C415" s="34" t="s">
        <v>2146</v>
      </c>
    </row>
    <row r="416" spans="1:3">
      <c r="A416" s="3" t="s">
        <v>789</v>
      </c>
      <c r="B416" s="33" t="s">
        <v>8</v>
      </c>
      <c r="C416" s="34" t="s">
        <v>2146</v>
      </c>
    </row>
    <row r="417" spans="1:3">
      <c r="A417" s="3" t="s">
        <v>768</v>
      </c>
      <c r="B417" s="33" t="s">
        <v>756</v>
      </c>
      <c r="C417" s="34" t="s">
        <v>2146</v>
      </c>
    </row>
    <row r="418" spans="1:3">
      <c r="A418" s="9" t="s">
        <v>1942</v>
      </c>
      <c r="B418" s="31" t="s">
        <v>8</v>
      </c>
      <c r="C418" s="32" t="s">
        <v>2146</v>
      </c>
    </row>
    <row r="419" spans="1:3">
      <c r="A419" s="9" t="s">
        <v>1347</v>
      </c>
      <c r="B419" s="31" t="s">
        <v>497</v>
      </c>
      <c r="C419" s="32" t="s">
        <v>2146</v>
      </c>
    </row>
    <row r="420" spans="1:3">
      <c r="A420" s="9" t="s">
        <v>772</v>
      </c>
      <c r="B420" s="12" t="s">
        <v>8</v>
      </c>
      <c r="C420" s="11" t="s">
        <v>2146</v>
      </c>
    </row>
    <row r="421" spans="1:3">
      <c r="A421" s="9" t="s">
        <v>1948</v>
      </c>
      <c r="B421" s="31" t="s">
        <v>8</v>
      </c>
      <c r="C421" s="32" t="s">
        <v>2146</v>
      </c>
    </row>
    <row r="422" spans="1:3">
      <c r="A422" s="9" t="s">
        <v>1945</v>
      </c>
      <c r="B422" s="31" t="s">
        <v>10</v>
      </c>
      <c r="C422" s="32" t="s">
        <v>2146</v>
      </c>
    </row>
    <row r="423" spans="1:3">
      <c r="A423" s="9" t="s">
        <v>1213</v>
      </c>
      <c r="B423" s="31" t="s">
        <v>42</v>
      </c>
      <c r="C423" s="32" t="s">
        <v>2146</v>
      </c>
    </row>
    <row r="424" spans="1:3">
      <c r="A424" s="9" t="s">
        <v>26</v>
      </c>
      <c r="B424" s="12" t="s">
        <v>27</v>
      </c>
      <c r="C424" s="11" t="s">
        <v>2146</v>
      </c>
    </row>
    <row r="425" spans="1:3">
      <c r="A425" s="9" t="s">
        <v>59</v>
      </c>
      <c r="B425" s="12" t="s">
        <v>8</v>
      </c>
      <c r="C425" s="11" t="s">
        <v>2146</v>
      </c>
    </row>
    <row r="426" spans="1:3">
      <c r="A426" s="9" t="s">
        <v>25</v>
      </c>
      <c r="B426" s="10" t="s">
        <v>8</v>
      </c>
      <c r="C426" s="11" t="s">
        <v>2146</v>
      </c>
    </row>
    <row r="427" spans="1:3">
      <c r="A427" s="3" t="s">
        <v>28</v>
      </c>
      <c r="B427" s="36" t="s">
        <v>8</v>
      </c>
      <c r="C427" s="37" t="s">
        <v>2146</v>
      </c>
    </row>
    <row r="428" spans="1:3">
      <c r="A428" s="9" t="s">
        <v>40</v>
      </c>
      <c r="B428" s="12" t="s">
        <v>27</v>
      </c>
      <c r="C428" s="11" t="s">
        <v>2146</v>
      </c>
    </row>
    <row r="429" spans="1:3">
      <c r="A429" s="9" t="s">
        <v>1944</v>
      </c>
      <c r="B429" s="31" t="s">
        <v>8</v>
      </c>
      <c r="C429" s="32" t="s">
        <v>2146</v>
      </c>
    </row>
    <row r="430" spans="1:3">
      <c r="A430" s="3" t="s">
        <v>53</v>
      </c>
      <c r="B430" s="33" t="s">
        <v>8</v>
      </c>
      <c r="C430" s="34" t="s">
        <v>2146</v>
      </c>
    </row>
    <row r="431" spans="1:3">
      <c r="A431" s="3" t="s">
        <v>2125</v>
      </c>
      <c r="B431" s="33" t="s">
        <v>8</v>
      </c>
      <c r="C431" s="34" t="s">
        <v>2146</v>
      </c>
    </row>
    <row r="432" spans="1:3">
      <c r="A432" s="3" t="s">
        <v>1069</v>
      </c>
      <c r="B432" s="35" t="s">
        <v>113</v>
      </c>
      <c r="C432" s="37" t="s">
        <v>2146</v>
      </c>
    </row>
    <row r="433" spans="1:3">
      <c r="A433" s="9" t="s">
        <v>2159</v>
      </c>
      <c r="B433" s="10" t="s">
        <v>497</v>
      </c>
      <c r="C433" s="11" t="s">
        <v>2146</v>
      </c>
    </row>
    <row r="434" spans="1:3">
      <c r="A434" s="9" t="s">
        <v>1247</v>
      </c>
      <c r="B434" s="10" t="s">
        <v>42</v>
      </c>
      <c r="C434" s="11" t="s">
        <v>2146</v>
      </c>
    </row>
    <row r="435" spans="1:3">
      <c r="A435" s="9" t="s">
        <v>2136</v>
      </c>
      <c r="B435" s="31" t="s">
        <v>8</v>
      </c>
      <c r="C435" s="32" t="s">
        <v>2146</v>
      </c>
    </row>
    <row r="436" spans="1:3">
      <c r="A436" s="3" t="s">
        <v>1329</v>
      </c>
      <c r="B436" s="33" t="s">
        <v>113</v>
      </c>
      <c r="C436" s="34" t="s">
        <v>2146</v>
      </c>
    </row>
    <row r="437" spans="1:3">
      <c r="A437" s="3" t="s">
        <v>1251</v>
      </c>
      <c r="B437" s="35" t="s">
        <v>179</v>
      </c>
      <c r="C437" s="37" t="s">
        <v>2146</v>
      </c>
    </row>
    <row r="438" spans="1:3">
      <c r="A438" s="3" t="s">
        <v>1241</v>
      </c>
      <c r="B438" s="36" t="s">
        <v>8</v>
      </c>
      <c r="C438" s="37" t="s">
        <v>2146</v>
      </c>
    </row>
    <row r="439" spans="1:3">
      <c r="A439" s="3" t="s">
        <v>97</v>
      </c>
      <c r="B439" s="36" t="s">
        <v>98</v>
      </c>
      <c r="C439" s="37" t="s">
        <v>2146</v>
      </c>
    </row>
    <row r="440" spans="1:3">
      <c r="A440" s="3" t="s">
        <v>83</v>
      </c>
      <c r="B440" s="36" t="s">
        <v>8</v>
      </c>
      <c r="C440" s="37" t="s">
        <v>2146</v>
      </c>
    </row>
    <row r="441" spans="1:3">
      <c r="A441" s="3" t="s">
        <v>99</v>
      </c>
      <c r="B441" s="36" t="s">
        <v>8</v>
      </c>
      <c r="C441" s="37" t="s">
        <v>2146</v>
      </c>
    </row>
    <row r="442" spans="1:3">
      <c r="A442" s="3" t="s">
        <v>1678</v>
      </c>
      <c r="B442" s="35" t="s">
        <v>10</v>
      </c>
      <c r="C442" s="37" t="s">
        <v>2146</v>
      </c>
    </row>
    <row r="443" spans="1:3">
      <c r="A443" s="3" t="s">
        <v>1350</v>
      </c>
      <c r="B443" s="36" t="s">
        <v>134</v>
      </c>
      <c r="C443" s="36" t="s">
        <v>2146</v>
      </c>
    </row>
    <row r="444" spans="1:3">
      <c r="A444" s="3" t="s">
        <v>1351</v>
      </c>
      <c r="B444" s="33" t="s">
        <v>8</v>
      </c>
      <c r="C444" s="34" t="s">
        <v>2146</v>
      </c>
    </row>
    <row r="445" spans="1:3">
      <c r="A445" s="3" t="s">
        <v>6</v>
      </c>
      <c r="B445" s="36" t="s">
        <v>8</v>
      </c>
      <c r="C445" s="37" t="s">
        <v>2146</v>
      </c>
    </row>
    <row r="446" spans="1:3">
      <c r="A446" s="3" t="s">
        <v>9</v>
      </c>
      <c r="B446" s="35" t="s">
        <v>10</v>
      </c>
      <c r="C446" s="37" t="s">
        <v>2146</v>
      </c>
    </row>
    <row r="447" spans="1:3">
      <c r="A447" s="3" t="s">
        <v>1723</v>
      </c>
      <c r="B447" s="33" t="s">
        <v>139</v>
      </c>
      <c r="C447" s="34" t="s">
        <v>2146</v>
      </c>
    </row>
    <row r="448" spans="1:3">
      <c r="A448" s="3" t="s">
        <v>1016</v>
      </c>
      <c r="B448" s="35" t="s">
        <v>8</v>
      </c>
      <c r="C448" s="37" t="s">
        <v>2146</v>
      </c>
    </row>
    <row r="449" spans="1:3">
      <c r="A449" s="3" t="s">
        <v>1432</v>
      </c>
      <c r="B449" s="36" t="s">
        <v>8</v>
      </c>
      <c r="C449" s="37" t="s">
        <v>2146</v>
      </c>
    </row>
    <row r="450" spans="1:3">
      <c r="A450" s="3" t="s">
        <v>1879</v>
      </c>
      <c r="B450" s="35" t="s">
        <v>8</v>
      </c>
      <c r="C450" s="37" t="s">
        <v>2146</v>
      </c>
    </row>
    <row r="451" spans="1:3">
      <c r="A451" s="3" t="s">
        <v>1304</v>
      </c>
      <c r="B451" s="33" t="s">
        <v>10</v>
      </c>
      <c r="C451" s="34" t="s">
        <v>2146</v>
      </c>
    </row>
    <row r="452" spans="1:3">
      <c r="A452" s="3" t="s">
        <v>2118</v>
      </c>
      <c r="B452" s="33" t="s">
        <v>10</v>
      </c>
      <c r="C452" s="34" t="s">
        <v>2146</v>
      </c>
    </row>
    <row r="453" spans="1:3">
      <c r="A453" s="3" t="s">
        <v>668</v>
      </c>
      <c r="B453" s="33" t="s">
        <v>139</v>
      </c>
      <c r="C453" s="34" t="s">
        <v>2146</v>
      </c>
    </row>
    <row r="454" spans="1:3">
      <c r="A454" s="3" t="s">
        <v>697</v>
      </c>
      <c r="B454" s="33" t="s">
        <v>98</v>
      </c>
      <c r="C454" s="34" t="s">
        <v>2146</v>
      </c>
    </row>
    <row r="455" spans="1:3">
      <c r="A455" s="3" t="s">
        <v>683</v>
      </c>
      <c r="B455" s="33" t="s">
        <v>10</v>
      </c>
      <c r="C455" s="34" t="s">
        <v>2146</v>
      </c>
    </row>
    <row r="456" spans="1:3">
      <c r="A456" s="9" t="s">
        <v>1832</v>
      </c>
      <c r="B456" s="31" t="s">
        <v>10</v>
      </c>
      <c r="C456" s="32" t="s">
        <v>2146</v>
      </c>
    </row>
    <row r="457" spans="1:3">
      <c r="A457" s="3" t="s">
        <v>1298</v>
      </c>
      <c r="B457" s="33" t="s">
        <v>380</v>
      </c>
      <c r="C457" s="34" t="s">
        <v>2146</v>
      </c>
    </row>
    <row r="458" spans="1:3">
      <c r="A458" s="3" t="s">
        <v>1300</v>
      </c>
      <c r="B458" s="33" t="s">
        <v>1301</v>
      </c>
      <c r="C458" s="34" t="s">
        <v>2146</v>
      </c>
    </row>
    <row r="459" spans="1:3">
      <c r="A459" s="3" t="s">
        <v>692</v>
      </c>
      <c r="B459" s="33" t="s">
        <v>134</v>
      </c>
      <c r="C459" s="34" t="s">
        <v>2146</v>
      </c>
    </row>
    <row r="460" spans="1:3">
      <c r="A460" s="3" t="s">
        <v>1897</v>
      </c>
      <c r="B460" s="33" t="s">
        <v>10</v>
      </c>
      <c r="C460" s="34" t="s">
        <v>2146</v>
      </c>
    </row>
    <row r="461" spans="1:3">
      <c r="A461" s="3" t="s">
        <v>685</v>
      </c>
      <c r="B461" s="33" t="s">
        <v>10</v>
      </c>
      <c r="C461" s="34" t="s">
        <v>2146</v>
      </c>
    </row>
    <row r="462" spans="1:3">
      <c r="A462" s="3" t="s">
        <v>1292</v>
      </c>
      <c r="B462" s="33" t="s">
        <v>8</v>
      </c>
      <c r="C462" s="34" t="s">
        <v>2146</v>
      </c>
    </row>
    <row r="463" spans="1:3">
      <c r="A463" s="9" t="s">
        <v>1293</v>
      </c>
      <c r="B463" s="31" t="s">
        <v>134</v>
      </c>
      <c r="C463" s="32" t="s">
        <v>2146</v>
      </c>
    </row>
    <row r="464" spans="1:3">
      <c r="A464" s="3" t="s">
        <v>1294</v>
      </c>
      <c r="B464" s="33" t="s">
        <v>27</v>
      </c>
      <c r="C464" s="34" t="s">
        <v>2146</v>
      </c>
    </row>
    <row r="465" spans="1:7">
      <c r="A465" s="3" t="s">
        <v>1296</v>
      </c>
      <c r="B465" s="33" t="s">
        <v>27</v>
      </c>
      <c r="C465" s="34" t="s">
        <v>2146</v>
      </c>
    </row>
    <row r="466" spans="1:7">
      <c r="A466" s="3" t="s">
        <v>1675</v>
      </c>
      <c r="B466" s="33" t="s">
        <v>27</v>
      </c>
      <c r="C466" s="34" t="s">
        <v>2146</v>
      </c>
    </row>
    <row r="467" spans="1:7">
      <c r="A467" s="9" t="s">
        <v>675</v>
      </c>
      <c r="B467" s="31" t="s">
        <v>27</v>
      </c>
      <c r="C467" s="32" t="s">
        <v>2146</v>
      </c>
    </row>
    <row r="468" spans="1:7">
      <c r="A468" s="3" t="s">
        <v>1299</v>
      </c>
      <c r="B468" s="33" t="s">
        <v>8</v>
      </c>
      <c r="C468" s="34" t="s">
        <v>2146</v>
      </c>
    </row>
    <row r="469" spans="1:7">
      <c r="A469" s="3" t="s">
        <v>1302</v>
      </c>
      <c r="B469" s="33" t="s">
        <v>134</v>
      </c>
      <c r="C469" s="34" t="s">
        <v>2146</v>
      </c>
      <c r="F469" t="s">
        <v>1127</v>
      </c>
      <c r="G469" t="s">
        <v>11</v>
      </c>
    </row>
    <row r="470" spans="1:7">
      <c r="A470" s="3" t="s">
        <v>1677</v>
      </c>
      <c r="B470" s="33" t="s">
        <v>27</v>
      </c>
      <c r="C470" s="34" t="s">
        <v>2146</v>
      </c>
      <c r="F470" t="s">
        <v>817</v>
      </c>
      <c r="G470" t="s">
        <v>11</v>
      </c>
    </row>
    <row r="471" spans="1:7">
      <c r="A471" s="3" t="s">
        <v>1850</v>
      </c>
      <c r="B471" s="33" t="s">
        <v>27</v>
      </c>
      <c r="C471" s="34" t="s">
        <v>2146</v>
      </c>
      <c r="F471" t="s">
        <v>32</v>
      </c>
      <c r="G471" t="s">
        <v>11</v>
      </c>
    </row>
    <row r="472" spans="1:7">
      <c r="A472" s="3" t="s">
        <v>667</v>
      </c>
      <c r="B472" s="33" t="s">
        <v>27</v>
      </c>
      <c r="C472" s="34" t="s">
        <v>2146</v>
      </c>
      <c r="F472" t="s">
        <v>136</v>
      </c>
      <c r="G472" t="s">
        <v>11</v>
      </c>
    </row>
    <row r="473" spans="1:7">
      <c r="A473" s="3" t="s">
        <v>1827</v>
      </c>
      <c r="B473" s="33" t="s">
        <v>27</v>
      </c>
      <c r="C473" s="34" t="s">
        <v>2146</v>
      </c>
      <c r="F473" t="s">
        <v>205</v>
      </c>
      <c r="G473" t="s">
        <v>11</v>
      </c>
    </row>
    <row r="474" spans="1:7">
      <c r="A474" s="3" t="s">
        <v>1868</v>
      </c>
      <c r="B474" s="33" t="s">
        <v>27</v>
      </c>
      <c r="C474" s="34" t="s">
        <v>2146</v>
      </c>
      <c r="F474" t="s">
        <v>756</v>
      </c>
      <c r="G474" t="s">
        <v>2146</v>
      </c>
    </row>
    <row r="475" spans="1:7">
      <c r="A475" s="3" t="s">
        <v>1840</v>
      </c>
      <c r="B475" s="33" t="s">
        <v>27</v>
      </c>
      <c r="C475" s="34" t="s">
        <v>2146</v>
      </c>
      <c r="F475" t="s">
        <v>10</v>
      </c>
      <c r="G475" t="s">
        <v>2146</v>
      </c>
    </row>
    <row r="476" spans="1:7">
      <c r="A476" s="3" t="s">
        <v>1869</v>
      </c>
      <c r="B476" s="33" t="s">
        <v>27</v>
      </c>
      <c r="C476" s="34" t="s">
        <v>2146</v>
      </c>
      <c r="F476" t="s">
        <v>56</v>
      </c>
      <c r="G476" t="s">
        <v>11</v>
      </c>
    </row>
    <row r="477" spans="1:7">
      <c r="A477" s="3" t="s">
        <v>1673</v>
      </c>
      <c r="B477" s="33" t="s">
        <v>27</v>
      </c>
      <c r="C477" s="34" t="s">
        <v>2146</v>
      </c>
      <c r="F477" t="s">
        <v>409</v>
      </c>
      <c r="G477" t="s">
        <v>11</v>
      </c>
    </row>
    <row r="478" spans="1:7">
      <c r="A478" s="3" t="s">
        <v>640</v>
      </c>
      <c r="B478" s="33" t="s">
        <v>27</v>
      </c>
      <c r="C478" s="34" t="s">
        <v>2146</v>
      </c>
      <c r="F478" t="s">
        <v>1334</v>
      </c>
      <c r="G478" t="s">
        <v>11</v>
      </c>
    </row>
    <row r="479" spans="1:7">
      <c r="A479" s="9" t="s">
        <v>654</v>
      </c>
      <c r="B479" s="31" t="s">
        <v>134</v>
      </c>
      <c r="C479" s="32" t="s">
        <v>2146</v>
      </c>
      <c r="F479" t="s">
        <v>1130</v>
      </c>
      <c r="G479" t="s">
        <v>11</v>
      </c>
    </row>
    <row r="480" spans="1:7">
      <c r="A480" s="9" t="s">
        <v>657</v>
      </c>
      <c r="B480" s="31" t="s">
        <v>27</v>
      </c>
      <c r="C480" s="32" t="s">
        <v>2146</v>
      </c>
      <c r="F480" t="s">
        <v>107</v>
      </c>
      <c r="G480" t="s">
        <v>11</v>
      </c>
    </row>
    <row r="481" spans="1:7">
      <c r="A481" s="3" t="s">
        <v>660</v>
      </c>
      <c r="B481" s="33" t="s">
        <v>98</v>
      </c>
      <c r="C481" s="34" t="s">
        <v>2146</v>
      </c>
      <c r="F481" t="s">
        <v>8</v>
      </c>
      <c r="G481" t="s">
        <v>2146</v>
      </c>
    </row>
    <row r="482" spans="1:7">
      <c r="A482" s="3" t="s">
        <v>661</v>
      </c>
      <c r="B482" s="33" t="s">
        <v>497</v>
      </c>
      <c r="C482" s="34" t="s">
        <v>2146</v>
      </c>
      <c r="F482" t="s">
        <v>1661</v>
      </c>
      <c r="G482" t="s">
        <v>11</v>
      </c>
    </row>
    <row r="483" spans="1:7">
      <c r="A483" s="3" t="s">
        <v>662</v>
      </c>
      <c r="B483" s="33" t="s">
        <v>98</v>
      </c>
      <c r="C483" s="34" t="s">
        <v>2146</v>
      </c>
      <c r="F483" t="s">
        <v>228</v>
      </c>
      <c r="G483" t="s">
        <v>2146</v>
      </c>
    </row>
    <row r="484" spans="1:7">
      <c r="A484" s="3" t="s">
        <v>665</v>
      </c>
      <c r="B484" s="33" t="s">
        <v>27</v>
      </c>
      <c r="C484" s="34" t="s">
        <v>2146</v>
      </c>
      <c r="F484" t="s">
        <v>15</v>
      </c>
      <c r="G484" t="s">
        <v>11</v>
      </c>
    </row>
    <row r="485" spans="1:7">
      <c r="A485" s="3" t="s">
        <v>327</v>
      </c>
      <c r="B485" s="33" t="s">
        <v>27</v>
      </c>
      <c r="C485" s="34" t="s">
        <v>2146</v>
      </c>
      <c r="F485" t="s">
        <v>134</v>
      </c>
      <c r="G485" t="s">
        <v>2146</v>
      </c>
    </row>
    <row r="486" spans="1:7">
      <c r="A486" s="3" t="s">
        <v>671</v>
      </c>
      <c r="B486" s="33" t="s">
        <v>27</v>
      </c>
      <c r="C486" s="34" t="s">
        <v>2146</v>
      </c>
      <c r="F486" t="s">
        <v>42</v>
      </c>
      <c r="G486" t="s">
        <v>2146</v>
      </c>
    </row>
    <row r="487" spans="1:7">
      <c r="A487" s="3" t="s">
        <v>674</v>
      </c>
      <c r="B487" s="33" t="s">
        <v>8</v>
      </c>
      <c r="C487" s="34" t="s">
        <v>2146</v>
      </c>
      <c r="F487" t="s">
        <v>824</v>
      </c>
      <c r="G487" t="s">
        <v>11</v>
      </c>
    </row>
    <row r="488" spans="1:7">
      <c r="A488" s="3" t="s">
        <v>681</v>
      </c>
      <c r="B488" s="33" t="s">
        <v>8</v>
      </c>
      <c r="C488" s="34" t="s">
        <v>2146</v>
      </c>
      <c r="F488" t="s">
        <v>421</v>
      </c>
      <c r="G488" t="s">
        <v>11</v>
      </c>
    </row>
    <row r="489" spans="1:7">
      <c r="A489" s="9" t="s">
        <v>689</v>
      </c>
      <c r="B489" s="31" t="s">
        <v>453</v>
      </c>
      <c r="C489" s="32" t="s">
        <v>2146</v>
      </c>
      <c r="F489" t="s">
        <v>263</v>
      </c>
      <c r="G489" t="s">
        <v>11</v>
      </c>
    </row>
    <row r="490" spans="1:7">
      <c r="A490" s="3" t="s">
        <v>699</v>
      </c>
      <c r="B490" s="33" t="s">
        <v>8</v>
      </c>
      <c r="C490" s="34" t="s">
        <v>2146</v>
      </c>
      <c r="F490" t="s">
        <v>804</v>
      </c>
      <c r="G490" t="s">
        <v>11</v>
      </c>
    </row>
    <row r="491" spans="1:7">
      <c r="A491" s="3" t="s">
        <v>700</v>
      </c>
      <c r="B491" s="33" t="s">
        <v>8</v>
      </c>
      <c r="C491" s="34" t="s">
        <v>2146</v>
      </c>
      <c r="F491" t="s">
        <v>813</v>
      </c>
      <c r="G491" t="s">
        <v>11</v>
      </c>
    </row>
    <row r="492" spans="1:7">
      <c r="A492" s="9" t="s">
        <v>747</v>
      </c>
      <c r="B492" s="31" t="s">
        <v>139</v>
      </c>
      <c r="C492" s="32" t="s">
        <v>2146</v>
      </c>
      <c r="F492" t="s">
        <v>816</v>
      </c>
      <c r="G492" t="s">
        <v>11</v>
      </c>
    </row>
    <row r="493" spans="1:7">
      <c r="A493" s="3" t="s">
        <v>1198</v>
      </c>
      <c r="B493" s="33" t="s">
        <v>380</v>
      </c>
      <c r="C493" s="34" t="s">
        <v>2146</v>
      </c>
      <c r="F493" t="s">
        <v>61</v>
      </c>
      <c r="G493" t="s">
        <v>11</v>
      </c>
    </row>
    <row r="494" spans="1:7">
      <c r="A494" s="9" t="s">
        <v>1200</v>
      </c>
      <c r="B494" s="31" t="s">
        <v>380</v>
      </c>
      <c r="C494" s="32" t="s">
        <v>2146</v>
      </c>
      <c r="F494" t="s">
        <v>142</v>
      </c>
      <c r="G494" t="s">
        <v>11</v>
      </c>
    </row>
    <row r="495" spans="1:7">
      <c r="A495" s="9" t="s">
        <v>1210</v>
      </c>
      <c r="B495" s="31" t="s">
        <v>380</v>
      </c>
      <c r="C495" s="32" t="s">
        <v>2146</v>
      </c>
      <c r="F495" t="s">
        <v>85</v>
      </c>
      <c r="G495" t="s">
        <v>11</v>
      </c>
    </row>
    <row r="496" spans="1:7">
      <c r="A496" s="3" t="s">
        <v>2024</v>
      </c>
      <c r="B496" s="33" t="s">
        <v>10</v>
      </c>
      <c r="C496" s="34" t="s">
        <v>2146</v>
      </c>
      <c r="F496" t="s">
        <v>1118</v>
      </c>
      <c r="G496" t="s">
        <v>11</v>
      </c>
    </row>
    <row r="497" spans="1:7">
      <c r="A497" s="9" t="s">
        <v>1199</v>
      </c>
      <c r="B497" s="31" t="s">
        <v>179</v>
      </c>
      <c r="C497" s="32" t="s">
        <v>2146</v>
      </c>
      <c r="F497" t="s">
        <v>197</v>
      </c>
      <c r="G497" t="s">
        <v>11</v>
      </c>
    </row>
    <row r="498" spans="1:7">
      <c r="A498" s="3" t="s">
        <v>581</v>
      </c>
      <c r="B498" s="33" t="s">
        <v>380</v>
      </c>
      <c r="C498" s="34" t="s">
        <v>2146</v>
      </c>
      <c r="F498" t="s">
        <v>1327</v>
      </c>
      <c r="G498" t="s">
        <v>11</v>
      </c>
    </row>
    <row r="499" spans="1:7">
      <c r="A499" s="3" t="s">
        <v>2119</v>
      </c>
      <c r="B499" s="33" t="s">
        <v>139</v>
      </c>
      <c r="C499" s="34" t="s">
        <v>2146</v>
      </c>
      <c r="F499" t="s">
        <v>146</v>
      </c>
      <c r="G499" t="s">
        <v>11</v>
      </c>
    </row>
    <row r="500" spans="1:7">
      <c r="A500" s="9" t="s">
        <v>2158</v>
      </c>
      <c r="B500" s="31" t="s">
        <v>10</v>
      </c>
      <c r="C500" s="32" t="s">
        <v>2146</v>
      </c>
      <c r="F500" t="s">
        <v>139</v>
      </c>
      <c r="G500" t="s">
        <v>2146</v>
      </c>
    </row>
    <row r="501" spans="1:7">
      <c r="A501" s="3" t="s">
        <v>2155</v>
      </c>
      <c r="B501" s="33" t="s">
        <v>380</v>
      </c>
      <c r="C501" s="34" t="s">
        <v>2146</v>
      </c>
      <c r="F501" t="s">
        <v>182</v>
      </c>
      <c r="G501" t="s">
        <v>11</v>
      </c>
    </row>
    <row r="502" spans="1:7">
      <c r="A502" s="3" t="s">
        <v>2157</v>
      </c>
      <c r="B502" s="33" t="s">
        <v>10</v>
      </c>
      <c r="C502" s="34" t="s">
        <v>2146</v>
      </c>
      <c r="F502" t="s">
        <v>185</v>
      </c>
      <c r="G502" t="s">
        <v>11</v>
      </c>
    </row>
    <row r="503" spans="1:7">
      <c r="A503" s="9" t="s">
        <v>2135</v>
      </c>
      <c r="B503" s="31" t="s">
        <v>380</v>
      </c>
      <c r="C503" s="32" t="s">
        <v>2146</v>
      </c>
      <c r="F503" t="s">
        <v>155</v>
      </c>
      <c r="G503" t="s">
        <v>11</v>
      </c>
    </row>
    <row r="504" spans="1:7">
      <c r="A504" s="3" t="s">
        <v>1197</v>
      </c>
      <c r="B504" s="33" t="s">
        <v>8</v>
      </c>
      <c r="C504" s="34" t="s">
        <v>2146</v>
      </c>
      <c r="F504" t="s">
        <v>170</v>
      </c>
      <c r="G504" t="s">
        <v>11</v>
      </c>
    </row>
    <row r="505" spans="1:7">
      <c r="A505" s="3" t="s">
        <v>1201</v>
      </c>
      <c r="B505" s="33" t="s">
        <v>8</v>
      </c>
      <c r="C505" s="34" t="s">
        <v>2146</v>
      </c>
      <c r="F505" t="s">
        <v>153</v>
      </c>
      <c r="G505" t="s">
        <v>11</v>
      </c>
    </row>
    <row r="506" spans="1:7">
      <c r="A506" s="3" t="s">
        <v>470</v>
      </c>
      <c r="B506" s="33" t="s">
        <v>8</v>
      </c>
      <c r="C506" s="34" t="s">
        <v>2146</v>
      </c>
      <c r="F506" t="s">
        <v>151</v>
      </c>
      <c r="G506" t="s">
        <v>11</v>
      </c>
    </row>
    <row r="507" spans="1:7">
      <c r="A507" s="3" t="s">
        <v>1320</v>
      </c>
      <c r="B507" s="33" t="s">
        <v>42</v>
      </c>
      <c r="C507" s="34" t="s">
        <v>2146</v>
      </c>
      <c r="F507" t="s">
        <v>157</v>
      </c>
      <c r="G507" t="s">
        <v>11</v>
      </c>
    </row>
    <row r="508" spans="1:7">
      <c r="A508" s="9" t="s">
        <v>529</v>
      </c>
      <c r="B508" s="31" t="s">
        <v>8</v>
      </c>
      <c r="C508" s="32" t="s">
        <v>2146</v>
      </c>
      <c r="F508" t="s">
        <v>173</v>
      </c>
      <c r="G508" t="s">
        <v>11</v>
      </c>
    </row>
    <row r="509" spans="1:7">
      <c r="A509" s="3" t="s">
        <v>1207</v>
      </c>
      <c r="B509" s="33" t="s">
        <v>8</v>
      </c>
      <c r="C509" s="34" t="s">
        <v>2146</v>
      </c>
      <c r="F509" t="s">
        <v>162</v>
      </c>
      <c r="G509" t="s">
        <v>11</v>
      </c>
    </row>
    <row r="510" spans="1:7">
      <c r="A510" s="3" t="s">
        <v>591</v>
      </c>
      <c r="B510" s="33" t="s">
        <v>8</v>
      </c>
      <c r="C510" s="34" t="s">
        <v>2146</v>
      </c>
      <c r="F510" t="s">
        <v>1132</v>
      </c>
      <c r="G510" t="s">
        <v>11</v>
      </c>
    </row>
    <row r="511" spans="1:7">
      <c r="A511" s="3" t="s">
        <v>496</v>
      </c>
      <c r="B511" s="33" t="s">
        <v>497</v>
      </c>
      <c r="C511" s="34" t="s">
        <v>2146</v>
      </c>
      <c r="F511" t="s">
        <v>242</v>
      </c>
      <c r="G511" t="s">
        <v>11</v>
      </c>
    </row>
    <row r="512" spans="1:7">
      <c r="A512" s="3" t="s">
        <v>500</v>
      </c>
      <c r="B512" s="33" t="s">
        <v>8</v>
      </c>
      <c r="C512" s="34" t="s">
        <v>2146</v>
      </c>
      <c r="F512" t="s">
        <v>280</v>
      </c>
      <c r="G512" t="s">
        <v>11</v>
      </c>
    </row>
    <row r="513" spans="1:7">
      <c r="A513" s="3" t="s">
        <v>2015</v>
      </c>
      <c r="B513" s="33" t="s">
        <v>134</v>
      </c>
      <c r="C513" s="34" t="s">
        <v>2146</v>
      </c>
      <c r="F513" t="s">
        <v>849</v>
      </c>
      <c r="G513" t="s">
        <v>11</v>
      </c>
    </row>
    <row r="514" spans="1:7">
      <c r="A514" s="3" t="s">
        <v>606</v>
      </c>
      <c r="B514" s="33" t="s">
        <v>8</v>
      </c>
      <c r="C514" s="34" t="s">
        <v>2146</v>
      </c>
      <c r="F514" t="s">
        <v>163</v>
      </c>
      <c r="G514" t="s">
        <v>11</v>
      </c>
    </row>
    <row r="515" spans="1:7">
      <c r="A515" s="3" t="s">
        <v>2026</v>
      </c>
      <c r="B515" s="33" t="s">
        <v>8</v>
      </c>
      <c r="C515" s="34" t="s">
        <v>2146</v>
      </c>
      <c r="F515" t="s">
        <v>861</v>
      </c>
      <c r="G515" t="s">
        <v>11</v>
      </c>
    </row>
    <row r="516" spans="1:7">
      <c r="A516" s="9" t="s">
        <v>365</v>
      </c>
      <c r="B516" s="31" t="s">
        <v>8</v>
      </c>
      <c r="C516" s="32" t="s">
        <v>2146</v>
      </c>
      <c r="F516" t="s">
        <v>1112</v>
      </c>
      <c r="G516" t="s">
        <v>11</v>
      </c>
    </row>
    <row r="517" spans="1:7">
      <c r="A517" s="3" t="s">
        <v>391</v>
      </c>
      <c r="B517" s="33" t="s">
        <v>27</v>
      </c>
      <c r="C517" s="34" t="s">
        <v>2146</v>
      </c>
      <c r="F517" t="s">
        <v>124</v>
      </c>
      <c r="G517" t="s">
        <v>2146</v>
      </c>
    </row>
    <row r="518" spans="1:7">
      <c r="A518" s="3" t="s">
        <v>987</v>
      </c>
      <c r="B518" s="33" t="s">
        <v>8</v>
      </c>
      <c r="C518" s="34" t="s">
        <v>2146</v>
      </c>
      <c r="F518" t="s">
        <v>179</v>
      </c>
      <c r="G518" t="s">
        <v>2146</v>
      </c>
    </row>
    <row r="519" spans="1:7">
      <c r="A519" s="3" t="s">
        <v>1091</v>
      </c>
      <c r="B519" s="33" t="s">
        <v>134</v>
      </c>
      <c r="C519" s="34" t="s">
        <v>2146</v>
      </c>
      <c r="F519" t="s">
        <v>30</v>
      </c>
      <c r="G519" t="s">
        <v>11</v>
      </c>
    </row>
    <row r="520" spans="1:7">
      <c r="A520" s="9" t="s">
        <v>805</v>
      </c>
      <c r="B520" s="31" t="s">
        <v>8</v>
      </c>
      <c r="C520" s="32" t="s">
        <v>2146</v>
      </c>
      <c r="F520" t="s">
        <v>27</v>
      </c>
      <c r="G520" t="s">
        <v>2146</v>
      </c>
    </row>
    <row r="521" spans="1:7">
      <c r="A521" s="9" t="s">
        <v>1205</v>
      </c>
      <c r="B521" s="31" t="s">
        <v>8</v>
      </c>
      <c r="C521" s="32" t="s">
        <v>2146</v>
      </c>
      <c r="F521" t="s">
        <v>497</v>
      </c>
      <c r="G521" t="s">
        <v>2146</v>
      </c>
    </row>
    <row r="522" spans="1:7">
      <c r="A522" s="9" t="s">
        <v>1086</v>
      </c>
      <c r="B522" s="31" t="s">
        <v>27</v>
      </c>
      <c r="C522" s="32" t="s">
        <v>2146</v>
      </c>
      <c r="F522" t="s">
        <v>273</v>
      </c>
      <c r="G522" t="s">
        <v>11</v>
      </c>
    </row>
    <row r="523" spans="1:7">
      <c r="A523" s="9" t="s">
        <v>580</v>
      </c>
      <c r="B523" s="31" t="s">
        <v>8</v>
      </c>
      <c r="C523" s="32" t="s">
        <v>2146</v>
      </c>
      <c r="F523" t="s">
        <v>1811</v>
      </c>
      <c r="G523" t="s">
        <v>11</v>
      </c>
    </row>
    <row r="524" spans="1:7">
      <c r="A524" s="3" t="s">
        <v>2121</v>
      </c>
      <c r="B524" s="33" t="s">
        <v>8</v>
      </c>
      <c r="C524" s="34" t="s">
        <v>2146</v>
      </c>
      <c r="F524" t="s">
        <v>729</v>
      </c>
      <c r="G524" t="s">
        <v>2146</v>
      </c>
    </row>
    <row r="525" spans="1:7">
      <c r="A525" s="3" t="s">
        <v>377</v>
      </c>
      <c r="B525" s="33" t="s">
        <v>10</v>
      </c>
      <c r="C525" s="34" t="s">
        <v>2146</v>
      </c>
      <c r="F525" t="s">
        <v>251</v>
      </c>
      <c r="G525" t="s">
        <v>11</v>
      </c>
    </row>
    <row r="526" spans="1:7">
      <c r="A526" s="3" t="s">
        <v>1344</v>
      </c>
      <c r="B526" s="33" t="s">
        <v>8</v>
      </c>
      <c r="C526" s="34" t="s">
        <v>2146</v>
      </c>
      <c r="F526" t="s">
        <v>254</v>
      </c>
      <c r="G526" t="s">
        <v>11</v>
      </c>
    </row>
    <row r="527" spans="1:7">
      <c r="A527" s="9" t="s">
        <v>386</v>
      </c>
      <c r="B527" s="31" t="s">
        <v>134</v>
      </c>
      <c r="C527" s="32" t="s">
        <v>2146</v>
      </c>
      <c r="F527" t="s">
        <v>271</v>
      </c>
      <c r="G527" t="s">
        <v>11</v>
      </c>
    </row>
    <row r="528" spans="1:7">
      <c r="A528" s="3" t="s">
        <v>395</v>
      </c>
      <c r="B528" s="33" t="s">
        <v>8</v>
      </c>
      <c r="C528" s="34" t="s">
        <v>2146</v>
      </c>
      <c r="F528" t="s">
        <v>219</v>
      </c>
      <c r="G528" t="s">
        <v>11</v>
      </c>
    </row>
    <row r="529" spans="1:7">
      <c r="A529" s="3" t="s">
        <v>431</v>
      </c>
      <c r="B529" s="33" t="s">
        <v>134</v>
      </c>
      <c r="C529" s="34" t="s">
        <v>2146</v>
      </c>
      <c r="F529" t="s">
        <v>307</v>
      </c>
      <c r="G529" t="s">
        <v>11</v>
      </c>
    </row>
    <row r="530" spans="1:7">
      <c r="A530" s="3" t="s">
        <v>432</v>
      </c>
      <c r="B530" s="33" t="s">
        <v>8</v>
      </c>
      <c r="C530" s="34" t="s">
        <v>2146</v>
      </c>
      <c r="F530" t="s">
        <v>305</v>
      </c>
      <c r="G530" t="s">
        <v>11</v>
      </c>
    </row>
    <row r="531" spans="1:7">
      <c r="A531" s="3" t="s">
        <v>1674</v>
      </c>
      <c r="B531" s="33" t="s">
        <v>27</v>
      </c>
      <c r="C531" s="34" t="s">
        <v>2146</v>
      </c>
      <c r="F531" t="s">
        <v>2046</v>
      </c>
      <c r="G531" t="s">
        <v>11</v>
      </c>
    </row>
    <row r="532" spans="1:7">
      <c r="A532" s="9" t="s">
        <v>443</v>
      </c>
      <c r="B532" s="31" t="s">
        <v>8</v>
      </c>
      <c r="C532" s="32" t="s">
        <v>2146</v>
      </c>
      <c r="F532" t="s">
        <v>303</v>
      </c>
      <c r="G532" t="s">
        <v>11</v>
      </c>
    </row>
    <row r="533" spans="1:7">
      <c r="A533" s="3" t="s">
        <v>484</v>
      </c>
      <c r="B533" s="33" t="s">
        <v>98</v>
      </c>
      <c r="C533" s="34" t="s">
        <v>2146</v>
      </c>
      <c r="F533" t="s">
        <v>1274</v>
      </c>
      <c r="G533" t="s">
        <v>11</v>
      </c>
    </row>
    <row r="534" spans="1:7">
      <c r="A534" s="9" t="s">
        <v>494</v>
      </c>
      <c r="B534" s="31" t="s">
        <v>134</v>
      </c>
      <c r="C534" s="32" t="s">
        <v>2146</v>
      </c>
      <c r="F534" t="s">
        <v>1680</v>
      </c>
      <c r="G534" t="s">
        <v>11</v>
      </c>
    </row>
    <row r="535" spans="1:7">
      <c r="A535" s="3" t="s">
        <v>1257</v>
      </c>
      <c r="B535" s="33" t="s">
        <v>465</v>
      </c>
      <c r="C535" s="34" t="s">
        <v>2146</v>
      </c>
      <c r="F535" t="s">
        <v>339</v>
      </c>
      <c r="G535" t="s">
        <v>11</v>
      </c>
    </row>
    <row r="536" spans="1:7">
      <c r="A536" s="9" t="s">
        <v>511</v>
      </c>
      <c r="B536" s="31" t="s">
        <v>134</v>
      </c>
      <c r="C536" s="32" t="s">
        <v>2146</v>
      </c>
      <c r="F536" t="s">
        <v>457</v>
      </c>
      <c r="G536" t="s">
        <v>11</v>
      </c>
    </row>
    <row r="537" spans="1:7">
      <c r="A537" s="3" t="s">
        <v>531</v>
      </c>
      <c r="B537" s="33" t="s">
        <v>8</v>
      </c>
      <c r="C537" s="34" t="s">
        <v>2146</v>
      </c>
      <c r="F537" t="s">
        <v>220</v>
      </c>
      <c r="G537" t="s">
        <v>11</v>
      </c>
    </row>
    <row r="538" spans="1:7">
      <c r="A538" s="9" t="s">
        <v>550</v>
      </c>
      <c r="B538" s="31" t="s">
        <v>8</v>
      </c>
      <c r="C538" s="32" t="s">
        <v>2146</v>
      </c>
      <c r="F538" t="s">
        <v>13</v>
      </c>
      <c r="G538" t="s">
        <v>11</v>
      </c>
    </row>
    <row r="539" spans="1:7">
      <c r="A539" s="9" t="s">
        <v>570</v>
      </c>
      <c r="B539" s="31" t="s">
        <v>134</v>
      </c>
      <c r="C539" s="32" t="s">
        <v>2146</v>
      </c>
      <c r="F539" t="s">
        <v>604</v>
      </c>
      <c r="G539" t="s">
        <v>11</v>
      </c>
    </row>
    <row r="540" spans="1:7">
      <c r="A540" s="3" t="s">
        <v>595</v>
      </c>
      <c r="B540" s="33" t="s">
        <v>134</v>
      </c>
      <c r="C540" s="34" t="s">
        <v>2146</v>
      </c>
      <c r="F540" t="s">
        <v>78</v>
      </c>
      <c r="G540" t="s">
        <v>11</v>
      </c>
    </row>
    <row r="541" spans="1:7">
      <c r="A541" s="3" t="s">
        <v>596</v>
      </c>
      <c r="B541" s="33" t="s">
        <v>134</v>
      </c>
      <c r="C541" s="34" t="s">
        <v>2146</v>
      </c>
      <c r="F541" t="s">
        <v>71</v>
      </c>
      <c r="G541" t="s">
        <v>11</v>
      </c>
    </row>
    <row r="542" spans="1:7">
      <c r="A542" s="3" t="s">
        <v>608</v>
      </c>
      <c r="B542" s="33" t="s">
        <v>8</v>
      </c>
      <c r="C542" s="34" t="s">
        <v>2146</v>
      </c>
      <c r="F542" t="s">
        <v>1266</v>
      </c>
      <c r="G542" t="s">
        <v>11</v>
      </c>
    </row>
    <row r="543" spans="1:7">
      <c r="A543" s="3" t="s">
        <v>384</v>
      </c>
      <c r="B543" s="33" t="s">
        <v>134</v>
      </c>
      <c r="C543" s="34" t="s">
        <v>2146</v>
      </c>
      <c r="F543" t="s">
        <v>400</v>
      </c>
      <c r="G543" t="s">
        <v>11</v>
      </c>
    </row>
    <row r="544" spans="1:7">
      <c r="A544" s="9" t="s">
        <v>390</v>
      </c>
      <c r="B544" s="31" t="s">
        <v>8</v>
      </c>
      <c r="C544" s="32" t="s">
        <v>2146</v>
      </c>
      <c r="F544" t="s">
        <v>413</v>
      </c>
      <c r="G544" t="s">
        <v>11</v>
      </c>
    </row>
    <row r="545" spans="1:7">
      <c r="A545" s="9" t="s">
        <v>393</v>
      </c>
      <c r="B545" s="31" t="s">
        <v>8</v>
      </c>
      <c r="C545" s="32" t="s">
        <v>2146</v>
      </c>
      <c r="F545" t="s">
        <v>325</v>
      </c>
      <c r="G545" t="s">
        <v>11</v>
      </c>
    </row>
    <row r="546" spans="1:7">
      <c r="A546" s="3" t="s">
        <v>398</v>
      </c>
      <c r="B546" s="33" t="s">
        <v>8</v>
      </c>
      <c r="C546" s="34" t="s">
        <v>2146</v>
      </c>
      <c r="F546" t="s">
        <v>105</v>
      </c>
      <c r="G546" t="s">
        <v>11</v>
      </c>
    </row>
    <row r="547" spans="1:7">
      <c r="A547" s="9" t="s">
        <v>402</v>
      </c>
      <c r="B547" s="31" t="s">
        <v>134</v>
      </c>
      <c r="C547" s="32" t="s">
        <v>2146</v>
      </c>
      <c r="F547" t="s">
        <v>114</v>
      </c>
      <c r="G547" t="s">
        <v>11</v>
      </c>
    </row>
    <row r="548" spans="1:7">
      <c r="A548" s="9" t="s">
        <v>410</v>
      </c>
      <c r="B548" s="31" t="s">
        <v>27</v>
      </c>
      <c r="C548" s="32" t="s">
        <v>2146</v>
      </c>
      <c r="F548" t="s">
        <v>979</v>
      </c>
      <c r="G548" t="s">
        <v>11</v>
      </c>
    </row>
    <row r="549" spans="1:7">
      <c r="A549" s="9" t="s">
        <v>442</v>
      </c>
      <c r="B549" s="31" t="s">
        <v>8</v>
      </c>
      <c r="C549" s="32" t="s">
        <v>2146</v>
      </c>
      <c r="F549" t="s">
        <v>953</v>
      </c>
      <c r="G549" t="s">
        <v>11</v>
      </c>
    </row>
    <row r="550" spans="1:7">
      <c r="A550" s="9" t="s">
        <v>444</v>
      </c>
      <c r="B550" s="31" t="s">
        <v>445</v>
      </c>
      <c r="C550" s="32" t="s">
        <v>2146</v>
      </c>
      <c r="F550" t="s">
        <v>973</v>
      </c>
      <c r="G550" t="s">
        <v>11</v>
      </c>
    </row>
    <row r="551" spans="1:7">
      <c r="A551" s="3" t="s">
        <v>452</v>
      </c>
      <c r="B551" s="33" t="s">
        <v>453</v>
      </c>
      <c r="C551" s="34" t="s">
        <v>2146</v>
      </c>
      <c r="F551" t="s">
        <v>588</v>
      </c>
      <c r="G551" t="s">
        <v>11</v>
      </c>
    </row>
    <row r="552" spans="1:7">
      <c r="A552" s="9" t="s">
        <v>468</v>
      </c>
      <c r="B552" s="31" t="s">
        <v>8</v>
      </c>
      <c r="C552" s="32" t="s">
        <v>2146</v>
      </c>
      <c r="F552" t="s">
        <v>900</v>
      </c>
      <c r="G552" t="s">
        <v>11</v>
      </c>
    </row>
    <row r="553" spans="1:7">
      <c r="A553" s="3" t="s">
        <v>486</v>
      </c>
      <c r="B553" s="33" t="s">
        <v>134</v>
      </c>
      <c r="C553" s="34" t="s">
        <v>2146</v>
      </c>
      <c r="F553" t="s">
        <v>22</v>
      </c>
      <c r="G553" t="s">
        <v>11</v>
      </c>
    </row>
    <row r="554" spans="1:7">
      <c r="A554" s="3" t="s">
        <v>2104</v>
      </c>
      <c r="B554" s="33" t="s">
        <v>530</v>
      </c>
      <c r="C554" s="34" t="s">
        <v>2146</v>
      </c>
      <c r="F554" t="s">
        <v>905</v>
      </c>
      <c r="G554" t="s">
        <v>11</v>
      </c>
    </row>
    <row r="555" spans="1:7">
      <c r="A555" s="9" t="s">
        <v>1539</v>
      </c>
      <c r="B555" s="31" t="s">
        <v>27</v>
      </c>
      <c r="C555" s="32" t="s">
        <v>2146</v>
      </c>
      <c r="F555" t="s">
        <v>36</v>
      </c>
      <c r="G555" t="s">
        <v>11</v>
      </c>
    </row>
    <row r="556" spans="1:7">
      <c r="A556" s="9" t="s">
        <v>552</v>
      </c>
      <c r="B556" s="31" t="s">
        <v>8</v>
      </c>
      <c r="C556" s="32" t="s">
        <v>2146</v>
      </c>
      <c r="F556" t="s">
        <v>902</v>
      </c>
      <c r="G556" t="s">
        <v>11</v>
      </c>
    </row>
    <row r="557" spans="1:7">
      <c r="A557" s="3" t="s">
        <v>586</v>
      </c>
      <c r="B557" s="33" t="s">
        <v>134</v>
      </c>
      <c r="C557" s="34" t="s">
        <v>2146</v>
      </c>
      <c r="F557" t="s">
        <v>940</v>
      </c>
      <c r="G557" t="s">
        <v>11</v>
      </c>
    </row>
    <row r="558" spans="1:7">
      <c r="A558" s="3" t="s">
        <v>637</v>
      </c>
      <c r="B558" s="33" t="s">
        <v>8</v>
      </c>
      <c r="C558" s="34" t="s">
        <v>2146</v>
      </c>
      <c r="F558" t="s">
        <v>2045</v>
      </c>
      <c r="G558" t="s">
        <v>11</v>
      </c>
    </row>
    <row r="559" spans="1:7">
      <c r="A559" s="9" t="s">
        <v>1331</v>
      </c>
      <c r="B559" s="31" t="s">
        <v>756</v>
      </c>
      <c r="C559" s="32" t="s">
        <v>2146</v>
      </c>
      <c r="F559" t="s">
        <v>865</v>
      </c>
      <c r="G559" t="s">
        <v>11</v>
      </c>
    </row>
    <row r="560" spans="1:7">
      <c r="A560" s="3" t="s">
        <v>1196</v>
      </c>
      <c r="B560" s="33" t="s">
        <v>10</v>
      </c>
      <c r="C560" s="34" t="s">
        <v>2146</v>
      </c>
      <c r="F560" t="s">
        <v>933</v>
      </c>
      <c r="G560" t="s">
        <v>11</v>
      </c>
    </row>
    <row r="561" spans="1:7">
      <c r="A561" s="3" t="s">
        <v>216</v>
      </c>
      <c r="B561" s="33" t="s">
        <v>27</v>
      </c>
      <c r="C561" s="34" t="s">
        <v>2146</v>
      </c>
      <c r="F561" t="s">
        <v>120</v>
      </c>
      <c r="G561" t="s">
        <v>11</v>
      </c>
    </row>
    <row r="562" spans="1:7">
      <c r="A562" s="3" t="s">
        <v>214</v>
      </c>
      <c r="B562" s="33" t="s">
        <v>8</v>
      </c>
      <c r="C562" s="34" t="s">
        <v>2146</v>
      </c>
      <c r="F562" t="s">
        <v>62</v>
      </c>
      <c r="G562" t="s">
        <v>11</v>
      </c>
    </row>
    <row r="563" spans="1:7">
      <c r="A563" s="3" t="s">
        <v>246</v>
      </c>
      <c r="B563" s="33" t="s">
        <v>10</v>
      </c>
      <c r="C563" s="34" t="s">
        <v>2146</v>
      </c>
      <c r="F563" t="s">
        <v>465</v>
      </c>
      <c r="G563" t="s">
        <v>2146</v>
      </c>
    </row>
    <row r="564" spans="1:7">
      <c r="A564" s="3" t="s">
        <v>244</v>
      </c>
      <c r="B564" s="33" t="s">
        <v>8</v>
      </c>
      <c r="C564" s="34" t="s">
        <v>2146</v>
      </c>
      <c r="F564" t="s">
        <v>907</v>
      </c>
      <c r="G564" t="s">
        <v>11</v>
      </c>
    </row>
    <row r="565" spans="1:7">
      <c r="A565" s="9" t="s">
        <v>315</v>
      </c>
      <c r="B565" s="31" t="s">
        <v>10</v>
      </c>
      <c r="C565" s="32" t="s">
        <v>2146</v>
      </c>
      <c r="F565" t="s">
        <v>17</v>
      </c>
      <c r="G565" t="s">
        <v>11</v>
      </c>
    </row>
    <row r="566" spans="1:7">
      <c r="A566" s="3" t="s">
        <v>143</v>
      </c>
      <c r="B566" s="33" t="s">
        <v>139</v>
      </c>
      <c r="C566" s="34" t="s">
        <v>2146</v>
      </c>
      <c r="F566" t="s">
        <v>763</v>
      </c>
      <c r="G566" t="s">
        <v>11</v>
      </c>
    </row>
    <row r="567" spans="1:7">
      <c r="A567" s="3" t="s">
        <v>997</v>
      </c>
      <c r="B567" s="33" t="s">
        <v>8</v>
      </c>
      <c r="C567" s="34" t="s">
        <v>2146</v>
      </c>
      <c r="F567" t="s">
        <v>506</v>
      </c>
      <c r="G567" t="s">
        <v>11</v>
      </c>
    </row>
    <row r="568" spans="1:7">
      <c r="A568" s="3" t="s">
        <v>430</v>
      </c>
      <c r="B568" s="33" t="s">
        <v>8</v>
      </c>
      <c r="C568" s="34" t="s">
        <v>2146</v>
      </c>
      <c r="F568" t="s">
        <v>557</v>
      </c>
      <c r="G568" t="s">
        <v>11</v>
      </c>
    </row>
    <row r="569" spans="1:7">
      <c r="A569" s="3" t="s">
        <v>2132</v>
      </c>
      <c r="B569" s="33" t="s">
        <v>8</v>
      </c>
      <c r="C569" s="34" t="s">
        <v>2146</v>
      </c>
      <c r="F569" t="s">
        <v>774</v>
      </c>
      <c r="G569" t="s">
        <v>11</v>
      </c>
    </row>
    <row r="570" spans="1:7">
      <c r="A570" s="3" t="s">
        <v>1949</v>
      </c>
      <c r="B570" s="33" t="s">
        <v>134</v>
      </c>
      <c r="C570" s="34" t="s">
        <v>2146</v>
      </c>
      <c r="F570" t="s">
        <v>260</v>
      </c>
      <c r="G570" t="s">
        <v>11</v>
      </c>
    </row>
    <row r="571" spans="1:7">
      <c r="A571" s="9" t="s">
        <v>123</v>
      </c>
      <c r="B571" s="31" t="s">
        <v>124</v>
      </c>
      <c r="C571" s="32" t="s">
        <v>2146</v>
      </c>
      <c r="F571" t="s">
        <v>792</v>
      </c>
      <c r="G571" t="s">
        <v>11</v>
      </c>
    </row>
    <row r="572" spans="1:7">
      <c r="A572" s="9" t="s">
        <v>131</v>
      </c>
      <c r="B572" s="31" t="s">
        <v>8</v>
      </c>
      <c r="C572" s="32" t="s">
        <v>2146</v>
      </c>
      <c r="F572" t="s">
        <v>797</v>
      </c>
      <c r="G572" t="s">
        <v>11</v>
      </c>
    </row>
    <row r="573" spans="1:7">
      <c r="A573" s="3" t="s">
        <v>1168</v>
      </c>
      <c r="B573" s="33" t="s">
        <v>139</v>
      </c>
      <c r="C573" s="34" t="s">
        <v>2146</v>
      </c>
      <c r="F573" t="s">
        <v>69</v>
      </c>
      <c r="G573" t="s">
        <v>11</v>
      </c>
    </row>
    <row r="574" spans="1:7">
      <c r="A574" s="3" t="s">
        <v>721</v>
      </c>
      <c r="B574" s="33" t="s">
        <v>10</v>
      </c>
      <c r="C574" s="34" t="s">
        <v>2146</v>
      </c>
      <c r="F574" t="s">
        <v>24</v>
      </c>
      <c r="G574" t="s">
        <v>11</v>
      </c>
    </row>
    <row r="575" spans="1:7">
      <c r="A575" s="9" t="s">
        <v>714</v>
      </c>
      <c r="B575" s="31" t="s">
        <v>8</v>
      </c>
      <c r="C575" s="32" t="s">
        <v>2146</v>
      </c>
      <c r="F575" t="s">
        <v>43</v>
      </c>
      <c r="G575" t="s">
        <v>11</v>
      </c>
    </row>
    <row r="576" spans="1:7">
      <c r="A576" s="9" t="s">
        <v>713</v>
      </c>
      <c r="B576" s="31" t="s">
        <v>8</v>
      </c>
      <c r="C576" s="32" t="s">
        <v>2146</v>
      </c>
      <c r="F576" t="s">
        <v>20</v>
      </c>
      <c r="G576" t="s">
        <v>11</v>
      </c>
    </row>
    <row r="577" spans="1:7">
      <c r="A577" s="3" t="s">
        <v>806</v>
      </c>
      <c r="B577" s="36" t="s">
        <v>103</v>
      </c>
      <c r="C577" s="37" t="s">
        <v>11</v>
      </c>
      <c r="F577" t="s">
        <v>34</v>
      </c>
      <c r="G577" t="s">
        <v>11</v>
      </c>
    </row>
    <row r="578" spans="1:7">
      <c r="A578" s="3" t="s">
        <v>1126</v>
      </c>
      <c r="B578" s="33" t="s">
        <v>1127</v>
      </c>
      <c r="C578" s="34" t="s">
        <v>11</v>
      </c>
      <c r="F578" t="s">
        <v>45</v>
      </c>
      <c r="G578" t="s">
        <v>11</v>
      </c>
    </row>
    <row r="579" spans="1:7">
      <c r="A579" s="9" t="s">
        <v>2134</v>
      </c>
      <c r="B579" s="31" t="s">
        <v>817</v>
      </c>
      <c r="C579" s="32" t="s">
        <v>11</v>
      </c>
      <c r="F579" t="s">
        <v>47</v>
      </c>
      <c r="G579" t="s">
        <v>11</v>
      </c>
    </row>
    <row r="580" spans="1:7">
      <c r="A580" s="3" t="s">
        <v>1828</v>
      </c>
      <c r="B580" s="33" t="s">
        <v>32</v>
      </c>
      <c r="C580" s="34" t="s">
        <v>11</v>
      </c>
      <c r="F580" t="s">
        <v>52</v>
      </c>
      <c r="G580" t="s">
        <v>11</v>
      </c>
    </row>
    <row r="581" spans="1:7">
      <c r="A581" s="3" t="s">
        <v>2095</v>
      </c>
      <c r="B581" s="33" t="s">
        <v>136</v>
      </c>
      <c r="C581" s="34" t="s">
        <v>11</v>
      </c>
      <c r="F581" t="s">
        <v>55</v>
      </c>
      <c r="G581" t="s">
        <v>11</v>
      </c>
    </row>
    <row r="582" spans="1:7">
      <c r="A582" s="3" t="s">
        <v>840</v>
      </c>
      <c r="B582" s="36" t="s">
        <v>817</v>
      </c>
      <c r="C582" s="37" t="s">
        <v>11</v>
      </c>
      <c r="F582" t="s">
        <v>58</v>
      </c>
      <c r="G582" t="s">
        <v>11</v>
      </c>
    </row>
    <row r="583" spans="1:7">
      <c r="A583" s="3" t="s">
        <v>867</v>
      </c>
      <c r="B583" s="35" t="s">
        <v>32</v>
      </c>
      <c r="C583" s="37" t="s">
        <v>11</v>
      </c>
      <c r="F583" t="s">
        <v>65</v>
      </c>
      <c r="G583" t="s">
        <v>11</v>
      </c>
    </row>
    <row r="584" spans="1:7">
      <c r="A584" s="3" t="s">
        <v>1195</v>
      </c>
      <c r="B584" s="33" t="s">
        <v>32</v>
      </c>
      <c r="C584" s="34" t="s">
        <v>11</v>
      </c>
      <c r="F584" t="s">
        <v>74</v>
      </c>
      <c r="G584" t="s">
        <v>11</v>
      </c>
    </row>
    <row r="585" spans="1:7">
      <c r="A585" s="3" t="s">
        <v>1108</v>
      </c>
      <c r="B585" s="33" t="s">
        <v>103</v>
      </c>
      <c r="C585" s="34" t="s">
        <v>11</v>
      </c>
      <c r="F585" t="s">
        <v>1216</v>
      </c>
      <c r="G585" t="s">
        <v>11</v>
      </c>
    </row>
    <row r="586" spans="1:7">
      <c r="A586" s="3" t="s">
        <v>236</v>
      </c>
      <c r="B586" s="35" t="s">
        <v>205</v>
      </c>
      <c r="C586" s="37" t="s">
        <v>11</v>
      </c>
      <c r="F586" t="s">
        <v>113</v>
      </c>
      <c r="G586" t="s">
        <v>2146</v>
      </c>
    </row>
    <row r="587" spans="1:7">
      <c r="A587" s="3" t="s">
        <v>2020</v>
      </c>
      <c r="B587" s="35" t="s">
        <v>56</v>
      </c>
      <c r="C587" s="37" t="s">
        <v>11</v>
      </c>
      <c r="F587" t="s">
        <v>80</v>
      </c>
      <c r="G587" t="s">
        <v>11</v>
      </c>
    </row>
    <row r="588" spans="1:7">
      <c r="A588" s="3" t="s">
        <v>1935</v>
      </c>
      <c r="B588" s="35" t="s">
        <v>409</v>
      </c>
      <c r="C588" s="37" t="s">
        <v>11</v>
      </c>
      <c r="F588" t="s">
        <v>87</v>
      </c>
      <c r="G588" t="s">
        <v>11</v>
      </c>
    </row>
    <row r="589" spans="1:7">
      <c r="A589" s="3" t="s">
        <v>1667</v>
      </c>
      <c r="B589" s="33" t="s">
        <v>1334</v>
      </c>
      <c r="C589" s="34" t="s">
        <v>11</v>
      </c>
      <c r="F589" t="s">
        <v>98</v>
      </c>
      <c r="G589" t="s">
        <v>2146</v>
      </c>
    </row>
    <row r="590" spans="1:7">
      <c r="A590" s="3" t="s">
        <v>1129</v>
      </c>
      <c r="B590" s="33" t="s">
        <v>1130</v>
      </c>
      <c r="C590" s="34" t="s">
        <v>11</v>
      </c>
      <c r="F590" t="s">
        <v>101</v>
      </c>
      <c r="G590" t="s">
        <v>11</v>
      </c>
    </row>
    <row r="591" spans="1:7">
      <c r="A591" s="3" t="s">
        <v>238</v>
      </c>
      <c r="B591" s="33" t="s">
        <v>205</v>
      </c>
      <c r="C591" s="34" t="s">
        <v>11</v>
      </c>
      <c r="F591" t="s">
        <v>1128</v>
      </c>
      <c r="G591" t="s">
        <v>11</v>
      </c>
    </row>
    <row r="592" spans="1:7">
      <c r="A592" s="3" t="s">
        <v>1325</v>
      </c>
      <c r="B592" s="33" t="s">
        <v>107</v>
      </c>
      <c r="C592" s="34" t="s">
        <v>11</v>
      </c>
      <c r="F592" t="s">
        <v>1029</v>
      </c>
      <c r="G592" t="s">
        <v>11</v>
      </c>
    </row>
    <row r="593" spans="1:7">
      <c r="A593" s="3" t="s">
        <v>1660</v>
      </c>
      <c r="B593" s="33" t="s">
        <v>1661</v>
      </c>
      <c r="C593" s="34" t="s">
        <v>11</v>
      </c>
      <c r="F593" t="s">
        <v>514</v>
      </c>
      <c r="G593" t="s">
        <v>11</v>
      </c>
    </row>
    <row r="594" spans="1:7">
      <c r="A594" s="3" t="s">
        <v>818</v>
      </c>
      <c r="B594" s="35" t="s">
        <v>15</v>
      </c>
      <c r="C594" s="37" t="s">
        <v>11</v>
      </c>
      <c r="F594" t="s">
        <v>478</v>
      </c>
      <c r="G594" t="s">
        <v>11</v>
      </c>
    </row>
    <row r="595" spans="1:7">
      <c r="A595" s="3" t="s">
        <v>239</v>
      </c>
      <c r="B595" s="33" t="s">
        <v>205</v>
      </c>
      <c r="C595" s="34" t="s">
        <v>11</v>
      </c>
      <c r="F595" t="s">
        <v>1006</v>
      </c>
      <c r="G595" t="s">
        <v>11</v>
      </c>
    </row>
    <row r="596" spans="1:7">
      <c r="A596" s="3" t="s">
        <v>823</v>
      </c>
      <c r="B596" s="33" t="s">
        <v>824</v>
      </c>
      <c r="C596" s="34" t="s">
        <v>11</v>
      </c>
      <c r="F596" t="s">
        <v>819</v>
      </c>
      <c r="G596" t="s">
        <v>11</v>
      </c>
    </row>
    <row r="597" spans="1:7">
      <c r="A597" s="3" t="s">
        <v>800</v>
      </c>
      <c r="B597" s="33" t="s">
        <v>421</v>
      </c>
      <c r="C597" s="34" t="s">
        <v>11</v>
      </c>
      <c r="F597" t="s">
        <v>1143</v>
      </c>
      <c r="G597" t="s">
        <v>11</v>
      </c>
    </row>
    <row r="598" spans="1:7">
      <c r="A598" s="3" t="s">
        <v>994</v>
      </c>
      <c r="B598" s="36" t="s">
        <v>263</v>
      </c>
      <c r="C598" s="37" t="s">
        <v>11</v>
      </c>
      <c r="F598" t="s">
        <v>704</v>
      </c>
      <c r="G598" t="s">
        <v>11</v>
      </c>
    </row>
    <row r="599" spans="1:7">
      <c r="A599" s="3" t="s">
        <v>803</v>
      </c>
      <c r="B599" s="36" t="s">
        <v>804</v>
      </c>
      <c r="C599" s="37" t="s">
        <v>11</v>
      </c>
      <c r="F599" t="s">
        <v>1181</v>
      </c>
      <c r="G599" t="s">
        <v>11</v>
      </c>
    </row>
    <row r="600" spans="1:7">
      <c r="A600" s="3" t="s">
        <v>812</v>
      </c>
      <c r="B600" s="33" t="s">
        <v>813</v>
      </c>
      <c r="C600" s="34" t="s">
        <v>11</v>
      </c>
      <c r="F600" t="s">
        <v>702</v>
      </c>
      <c r="G600" t="s">
        <v>11</v>
      </c>
    </row>
    <row r="601" spans="1:7">
      <c r="A601" s="3" t="s">
        <v>2107</v>
      </c>
      <c r="B601" s="33" t="s">
        <v>816</v>
      </c>
      <c r="C601" s="34" t="s">
        <v>11</v>
      </c>
      <c r="F601" t="s">
        <v>678</v>
      </c>
      <c r="G601" t="s">
        <v>11</v>
      </c>
    </row>
    <row r="602" spans="1:7">
      <c r="A602" s="3" t="s">
        <v>145</v>
      </c>
      <c r="B602" s="36" t="s">
        <v>61</v>
      </c>
      <c r="C602" s="37" t="s">
        <v>11</v>
      </c>
      <c r="F602" t="s">
        <v>380</v>
      </c>
      <c r="G602" t="s">
        <v>2146</v>
      </c>
    </row>
    <row r="603" spans="1:7">
      <c r="A603" s="3" t="s">
        <v>141</v>
      </c>
      <c r="B603" s="35" t="s">
        <v>142</v>
      </c>
      <c r="C603" s="37" t="s">
        <v>11</v>
      </c>
      <c r="F603" t="s">
        <v>1301</v>
      </c>
      <c r="G603" t="s">
        <v>2146</v>
      </c>
    </row>
    <row r="604" spans="1:7">
      <c r="A604" s="3" t="s">
        <v>1270</v>
      </c>
      <c r="B604" s="33" t="s">
        <v>85</v>
      </c>
      <c r="C604" s="34" t="s">
        <v>11</v>
      </c>
      <c r="F604" t="s">
        <v>192</v>
      </c>
      <c r="G604" t="s">
        <v>11</v>
      </c>
    </row>
    <row r="605" spans="1:7">
      <c r="A605" s="3" t="s">
        <v>843</v>
      </c>
      <c r="B605" s="35" t="s">
        <v>85</v>
      </c>
      <c r="C605" s="37" t="s">
        <v>11</v>
      </c>
      <c r="F605" t="s">
        <v>688</v>
      </c>
      <c r="G605" t="s">
        <v>11</v>
      </c>
    </row>
    <row r="606" spans="1:7">
      <c r="A606" s="3" t="s">
        <v>1117</v>
      </c>
      <c r="B606" s="33" t="s">
        <v>1118</v>
      </c>
      <c r="C606" s="34" t="s">
        <v>11</v>
      </c>
      <c r="F606" t="s">
        <v>666</v>
      </c>
      <c r="G606" t="s">
        <v>11</v>
      </c>
    </row>
    <row r="607" spans="1:7">
      <c r="A607" s="3" t="s">
        <v>2027</v>
      </c>
      <c r="B607" s="36" t="s">
        <v>409</v>
      </c>
      <c r="C607" s="37" t="s">
        <v>11</v>
      </c>
      <c r="F607" t="s">
        <v>453</v>
      </c>
      <c r="G607" t="s">
        <v>2146</v>
      </c>
    </row>
    <row r="608" spans="1:7">
      <c r="A608" s="38" t="s">
        <v>196</v>
      </c>
      <c r="B608" s="35" t="s">
        <v>197</v>
      </c>
      <c r="C608" s="37" t="s">
        <v>11</v>
      </c>
      <c r="F608" t="s">
        <v>461</v>
      </c>
      <c r="G608" t="s">
        <v>11</v>
      </c>
    </row>
    <row r="609" spans="1:7">
      <c r="A609" s="3" t="s">
        <v>165</v>
      </c>
      <c r="B609" s="36" t="s">
        <v>32</v>
      </c>
      <c r="C609" s="37" t="s">
        <v>11</v>
      </c>
      <c r="F609" t="s">
        <v>1139</v>
      </c>
      <c r="G609" t="s">
        <v>11</v>
      </c>
    </row>
    <row r="610" spans="1:7">
      <c r="A610" s="3" t="s">
        <v>1326</v>
      </c>
      <c r="B610" s="35" t="s">
        <v>1327</v>
      </c>
      <c r="C610" s="37" t="s">
        <v>11</v>
      </c>
      <c r="F610" t="s">
        <v>1137</v>
      </c>
      <c r="G610" t="s">
        <v>11</v>
      </c>
    </row>
    <row r="611" spans="1:7">
      <c r="A611" s="3" t="s">
        <v>1346</v>
      </c>
      <c r="B611" s="35" t="s">
        <v>146</v>
      </c>
      <c r="C611" s="37" t="s">
        <v>11</v>
      </c>
      <c r="F611" t="s">
        <v>1142</v>
      </c>
      <c r="G611" t="s">
        <v>11</v>
      </c>
    </row>
    <row r="612" spans="1:7">
      <c r="A612" s="3" t="s">
        <v>1941</v>
      </c>
      <c r="B612" s="35" t="s">
        <v>146</v>
      </c>
      <c r="C612" s="37" t="s">
        <v>11</v>
      </c>
      <c r="F612" t="s">
        <v>573</v>
      </c>
      <c r="G612" t="s">
        <v>11</v>
      </c>
    </row>
    <row r="613" spans="1:7">
      <c r="A613" s="3" t="s">
        <v>1324</v>
      </c>
      <c r="B613" s="35" t="s">
        <v>409</v>
      </c>
      <c r="C613" s="37" t="s">
        <v>11</v>
      </c>
      <c r="F613" t="s">
        <v>594</v>
      </c>
      <c r="G613" t="s">
        <v>11</v>
      </c>
    </row>
    <row r="614" spans="1:7">
      <c r="A614" s="3" t="s">
        <v>181</v>
      </c>
      <c r="B614" s="33" t="s">
        <v>182</v>
      </c>
      <c r="C614" s="34" t="s">
        <v>11</v>
      </c>
      <c r="F614" t="s">
        <v>568</v>
      </c>
      <c r="G614" t="s">
        <v>11</v>
      </c>
    </row>
    <row r="615" spans="1:7">
      <c r="A615" s="3" t="s">
        <v>184</v>
      </c>
      <c r="B615" s="33" t="s">
        <v>185</v>
      </c>
      <c r="C615" s="34" t="s">
        <v>11</v>
      </c>
      <c r="F615" t="s">
        <v>488</v>
      </c>
      <c r="G615" t="s">
        <v>11</v>
      </c>
    </row>
    <row r="616" spans="1:7">
      <c r="A616" s="3" t="s">
        <v>171</v>
      </c>
      <c r="B616" s="35" t="s">
        <v>155</v>
      </c>
      <c r="C616" s="37" t="s">
        <v>11</v>
      </c>
      <c r="F616" t="s">
        <v>565</v>
      </c>
      <c r="G616" t="s">
        <v>11</v>
      </c>
    </row>
    <row r="617" spans="1:7">
      <c r="A617" s="3" t="s">
        <v>169</v>
      </c>
      <c r="B617" s="33" t="s">
        <v>170</v>
      </c>
      <c r="C617" s="34" t="s">
        <v>11</v>
      </c>
      <c r="F617" t="s">
        <v>371</v>
      </c>
      <c r="G617" t="s">
        <v>11</v>
      </c>
    </row>
    <row r="618" spans="1:7">
      <c r="A618" s="3" t="s">
        <v>160</v>
      </c>
      <c r="B618" s="33" t="s">
        <v>153</v>
      </c>
      <c r="C618" s="34" t="s">
        <v>11</v>
      </c>
      <c r="F618" t="s">
        <v>408</v>
      </c>
      <c r="G618" t="s">
        <v>11</v>
      </c>
    </row>
    <row r="619" spans="1:7">
      <c r="A619" s="3" t="s">
        <v>188</v>
      </c>
      <c r="B619" s="36" t="s">
        <v>153</v>
      </c>
      <c r="C619" s="37" t="s">
        <v>11</v>
      </c>
      <c r="F619" t="s">
        <v>575</v>
      </c>
      <c r="G619" t="s">
        <v>11</v>
      </c>
    </row>
    <row r="620" spans="1:7">
      <c r="A620" s="3" t="s">
        <v>149</v>
      </c>
      <c r="B620" s="35" t="s">
        <v>151</v>
      </c>
      <c r="C620" s="37" t="s">
        <v>11</v>
      </c>
      <c r="F620" t="s">
        <v>89</v>
      </c>
      <c r="G620" t="s">
        <v>11</v>
      </c>
    </row>
    <row r="621" spans="1:7">
      <c r="A621" s="3" t="s">
        <v>154</v>
      </c>
      <c r="B621" s="33" t="s">
        <v>155</v>
      </c>
      <c r="C621" s="34" t="s">
        <v>11</v>
      </c>
      <c r="F621" t="s">
        <v>361</v>
      </c>
      <c r="G621" t="s">
        <v>11</v>
      </c>
    </row>
    <row r="622" spans="1:7">
      <c r="A622" s="3" t="s">
        <v>168</v>
      </c>
      <c r="B622" s="36" t="s">
        <v>157</v>
      </c>
      <c r="C622" s="37" t="s">
        <v>11</v>
      </c>
      <c r="F622" t="s">
        <v>166</v>
      </c>
      <c r="G622" t="s">
        <v>11</v>
      </c>
    </row>
    <row r="623" spans="1:7">
      <c r="A623" s="3" t="s">
        <v>172</v>
      </c>
      <c r="B623" s="33" t="s">
        <v>173</v>
      </c>
      <c r="C623" s="34" t="s">
        <v>11</v>
      </c>
      <c r="F623" t="s">
        <v>598</v>
      </c>
      <c r="G623" t="s">
        <v>11</v>
      </c>
    </row>
    <row r="624" spans="1:7">
      <c r="A624" s="3" t="s">
        <v>176</v>
      </c>
      <c r="B624" s="33" t="s">
        <v>155</v>
      </c>
      <c r="C624" s="34" t="s">
        <v>11</v>
      </c>
      <c r="F624" t="s">
        <v>418</v>
      </c>
      <c r="G624" t="s">
        <v>11</v>
      </c>
    </row>
    <row r="625" spans="1:7">
      <c r="A625" s="3" t="s">
        <v>180</v>
      </c>
      <c r="B625" s="33" t="s">
        <v>170</v>
      </c>
      <c r="C625" s="34" t="s">
        <v>11</v>
      </c>
      <c r="F625" t="s">
        <v>455</v>
      </c>
      <c r="G625" t="s">
        <v>11</v>
      </c>
    </row>
    <row r="626" spans="1:7">
      <c r="A626" s="3" t="s">
        <v>191</v>
      </c>
      <c r="B626" s="35" t="s">
        <v>162</v>
      </c>
      <c r="C626" s="37" t="s">
        <v>11</v>
      </c>
      <c r="F626" t="s">
        <v>464</v>
      </c>
      <c r="G626" t="s">
        <v>11</v>
      </c>
    </row>
    <row r="627" spans="1:7">
      <c r="A627" s="3" t="s">
        <v>1131</v>
      </c>
      <c r="B627" s="35" t="s">
        <v>1132</v>
      </c>
      <c r="C627" s="37" t="s">
        <v>11</v>
      </c>
      <c r="F627" t="s">
        <v>186</v>
      </c>
      <c r="G627" t="s">
        <v>11</v>
      </c>
    </row>
    <row r="628" spans="1:7">
      <c r="A628" s="3" t="s">
        <v>284</v>
      </c>
      <c r="B628" s="33" t="s">
        <v>242</v>
      </c>
      <c r="C628" s="34" t="s">
        <v>11</v>
      </c>
      <c r="F628" t="s">
        <v>364</v>
      </c>
      <c r="G628" t="s">
        <v>11</v>
      </c>
    </row>
    <row r="629" spans="1:7">
      <c r="A629" s="3" t="s">
        <v>283</v>
      </c>
      <c r="B629" s="36" t="s">
        <v>242</v>
      </c>
      <c r="C629" s="37" t="s">
        <v>11</v>
      </c>
      <c r="F629" t="s">
        <v>483</v>
      </c>
      <c r="G629" t="s">
        <v>11</v>
      </c>
    </row>
    <row r="630" spans="1:7">
      <c r="A630" s="3" t="s">
        <v>862</v>
      </c>
      <c r="B630" s="33" t="s">
        <v>280</v>
      </c>
      <c r="C630" s="34" t="s">
        <v>11</v>
      </c>
      <c r="F630" t="s">
        <v>583</v>
      </c>
      <c r="G630" t="s">
        <v>11</v>
      </c>
    </row>
    <row r="631" spans="1:7">
      <c r="A631" s="3" t="s">
        <v>2077</v>
      </c>
      <c r="B631" s="33" t="s">
        <v>849</v>
      </c>
      <c r="C631" s="34" t="s">
        <v>11</v>
      </c>
      <c r="F631" t="s">
        <v>427</v>
      </c>
      <c r="G631" t="s">
        <v>11</v>
      </c>
    </row>
    <row r="632" spans="1:7">
      <c r="A632" s="3" t="s">
        <v>856</v>
      </c>
      <c r="B632" s="36" t="s">
        <v>163</v>
      </c>
      <c r="C632" s="37" t="s">
        <v>11</v>
      </c>
      <c r="F632" t="s">
        <v>504</v>
      </c>
      <c r="G632" t="s">
        <v>11</v>
      </c>
    </row>
    <row r="633" spans="1:7">
      <c r="A633" s="3" t="s">
        <v>860</v>
      </c>
      <c r="B633" s="36" t="s">
        <v>861</v>
      </c>
      <c r="C633" s="37" t="s">
        <v>11</v>
      </c>
      <c r="F633" t="s">
        <v>438</v>
      </c>
      <c r="G633" t="s">
        <v>11</v>
      </c>
    </row>
    <row r="634" spans="1:7">
      <c r="A634" s="3" t="s">
        <v>1111</v>
      </c>
      <c r="B634" s="33" t="s">
        <v>1112</v>
      </c>
      <c r="C634" s="34" t="s">
        <v>11</v>
      </c>
      <c r="F634" t="s">
        <v>467</v>
      </c>
      <c r="G634" t="s">
        <v>11</v>
      </c>
    </row>
    <row r="635" spans="1:7">
      <c r="A635" s="3" t="s">
        <v>268</v>
      </c>
      <c r="B635" s="36" t="s">
        <v>85</v>
      </c>
      <c r="C635" s="37" t="s">
        <v>11</v>
      </c>
      <c r="F635" t="s">
        <v>563</v>
      </c>
      <c r="G635" t="s">
        <v>11</v>
      </c>
    </row>
    <row r="636" spans="1:7">
      <c r="A636" s="3" t="s">
        <v>1894</v>
      </c>
      <c r="B636" s="35" t="s">
        <v>409</v>
      </c>
      <c r="C636" s="37" t="s">
        <v>11</v>
      </c>
      <c r="F636" t="s">
        <v>382</v>
      </c>
      <c r="G636" t="s">
        <v>11</v>
      </c>
    </row>
    <row r="637" spans="1:7">
      <c r="A637" s="3" t="s">
        <v>1192</v>
      </c>
      <c r="B637" s="35" t="s">
        <v>56</v>
      </c>
      <c r="C637" s="37" t="s">
        <v>11</v>
      </c>
      <c r="F637" t="s">
        <v>436</v>
      </c>
      <c r="G637" t="s">
        <v>11</v>
      </c>
    </row>
    <row r="638" spans="1:7">
      <c r="A638" s="3" t="s">
        <v>299</v>
      </c>
      <c r="B638" s="33" t="s">
        <v>85</v>
      </c>
      <c r="C638" s="34" t="s">
        <v>11</v>
      </c>
      <c r="F638" t="s">
        <v>445</v>
      </c>
      <c r="G638" t="s">
        <v>2146</v>
      </c>
    </row>
    <row r="639" spans="1:7">
      <c r="A639" s="3" t="s">
        <v>226</v>
      </c>
      <c r="B639" s="33" t="s">
        <v>15</v>
      </c>
      <c r="C639" s="34" t="s">
        <v>11</v>
      </c>
      <c r="F639" t="s">
        <v>475</v>
      </c>
      <c r="G639" t="s">
        <v>11</v>
      </c>
    </row>
    <row r="640" spans="1:7">
      <c r="A640" s="3" t="s">
        <v>231</v>
      </c>
      <c r="B640" s="35" t="s">
        <v>15</v>
      </c>
      <c r="C640" s="37" t="s">
        <v>11</v>
      </c>
      <c r="F640" t="s">
        <v>530</v>
      </c>
      <c r="G640" t="s">
        <v>2146</v>
      </c>
    </row>
    <row r="641" spans="1:7">
      <c r="A641" s="3" t="s">
        <v>1803</v>
      </c>
      <c r="B641" s="33" t="s">
        <v>30</v>
      </c>
      <c r="C641" s="34" t="s">
        <v>11</v>
      </c>
      <c r="F641" t="s">
        <v>629</v>
      </c>
      <c r="G641" t="s">
        <v>11</v>
      </c>
    </row>
    <row r="642" spans="1:7">
      <c r="A642" s="3" t="s">
        <v>1133</v>
      </c>
      <c r="B642" s="33" t="s">
        <v>273</v>
      </c>
      <c r="C642" s="34" t="s">
        <v>11</v>
      </c>
      <c r="F642" t="s">
        <v>631</v>
      </c>
      <c r="G642" t="s">
        <v>11</v>
      </c>
    </row>
    <row r="643" spans="1:7">
      <c r="A643" s="3" t="s">
        <v>1810</v>
      </c>
      <c r="B643" s="35" t="s">
        <v>1811</v>
      </c>
      <c r="C643" s="37" t="s">
        <v>11</v>
      </c>
      <c r="F643" t="s">
        <v>636</v>
      </c>
      <c r="G643" t="s">
        <v>11</v>
      </c>
    </row>
    <row r="644" spans="1:7">
      <c r="A644" s="3" t="s">
        <v>726</v>
      </c>
      <c r="B644" s="35" t="s">
        <v>30</v>
      </c>
      <c r="C644" s="37" t="s">
        <v>11</v>
      </c>
      <c r="F644" t="s">
        <v>634</v>
      </c>
      <c r="G644" t="s">
        <v>11</v>
      </c>
    </row>
    <row r="645" spans="1:7">
      <c r="A645" s="3" t="s">
        <v>252</v>
      </c>
      <c r="B645" s="35" t="s">
        <v>15</v>
      </c>
      <c r="C645" s="37" t="s">
        <v>11</v>
      </c>
      <c r="F645" t="s">
        <v>203</v>
      </c>
      <c r="G645" t="s">
        <v>11</v>
      </c>
    </row>
    <row r="646" spans="1:7">
      <c r="A646" s="3" t="s">
        <v>249</v>
      </c>
      <c r="B646" s="33" t="s">
        <v>251</v>
      </c>
      <c r="C646" s="34" t="s">
        <v>11</v>
      </c>
      <c r="F646" t="s">
        <v>1125</v>
      </c>
      <c r="G646" t="s">
        <v>11</v>
      </c>
    </row>
    <row r="647" spans="1:7">
      <c r="A647" s="3" t="s">
        <v>253</v>
      </c>
      <c r="B647" s="35" t="s">
        <v>254</v>
      </c>
      <c r="C647" s="37" t="s">
        <v>11</v>
      </c>
      <c r="F647" t="s">
        <v>248</v>
      </c>
      <c r="G647" t="s">
        <v>11</v>
      </c>
    </row>
    <row r="648" spans="1:7">
      <c r="A648" s="3" t="s">
        <v>356</v>
      </c>
      <c r="B648" s="33" t="s">
        <v>271</v>
      </c>
      <c r="C648" s="34" t="s">
        <v>11</v>
      </c>
      <c r="F648" t="s">
        <v>207</v>
      </c>
      <c r="G648" t="s">
        <v>11</v>
      </c>
    </row>
    <row r="649" spans="1:7">
      <c r="A649" s="3" t="s">
        <v>355</v>
      </c>
      <c r="B649" s="33" t="s">
        <v>85</v>
      </c>
      <c r="C649" s="34" t="s">
        <v>11</v>
      </c>
      <c r="F649" t="s">
        <v>709</v>
      </c>
      <c r="G649" t="s">
        <v>11</v>
      </c>
    </row>
    <row r="650" spans="1:7">
      <c r="A650" s="3" t="s">
        <v>1123</v>
      </c>
      <c r="B650" s="35" t="s">
        <v>271</v>
      </c>
      <c r="C650" s="37" t="s">
        <v>11</v>
      </c>
      <c r="F650" t="s">
        <v>93</v>
      </c>
      <c r="G650" t="s">
        <v>11</v>
      </c>
    </row>
    <row r="651" spans="1:7">
      <c r="A651" s="3" t="s">
        <v>293</v>
      </c>
      <c r="B651" s="36" t="s">
        <v>136</v>
      </c>
      <c r="C651" s="37" t="s">
        <v>11</v>
      </c>
      <c r="F651" t="s">
        <v>617</v>
      </c>
      <c r="G651" t="s">
        <v>11</v>
      </c>
    </row>
    <row r="652" spans="1:7">
      <c r="A652" s="3" t="s">
        <v>285</v>
      </c>
      <c r="B652" s="36" t="s">
        <v>271</v>
      </c>
      <c r="C652" s="37" t="s">
        <v>11</v>
      </c>
      <c r="F652" t="s">
        <v>619</v>
      </c>
      <c r="G652" t="s">
        <v>11</v>
      </c>
    </row>
    <row r="653" spans="1:7">
      <c r="A653" s="3" t="s">
        <v>288</v>
      </c>
      <c r="B653" s="36" t="s">
        <v>271</v>
      </c>
      <c r="C653" s="37" t="s">
        <v>11</v>
      </c>
      <c r="F653" t="s">
        <v>350</v>
      </c>
      <c r="G653" t="s">
        <v>11</v>
      </c>
    </row>
    <row r="654" spans="1:7">
      <c r="A654" s="3" t="s">
        <v>1175</v>
      </c>
      <c r="B654" s="33" t="s">
        <v>219</v>
      </c>
      <c r="C654" s="34" t="s">
        <v>11</v>
      </c>
      <c r="F654" t="s">
        <v>310</v>
      </c>
      <c r="G654" t="s">
        <v>11</v>
      </c>
    </row>
    <row r="655" spans="1:7">
      <c r="A655" s="3" t="s">
        <v>1808</v>
      </c>
      <c r="B655" s="35" t="s">
        <v>103</v>
      </c>
      <c r="C655" s="37" t="s">
        <v>11</v>
      </c>
      <c r="F655" t="s">
        <v>348</v>
      </c>
      <c r="G655" t="s">
        <v>11</v>
      </c>
    </row>
    <row r="656" spans="1:7">
      <c r="A656" s="3" t="s">
        <v>1073</v>
      </c>
      <c r="B656" s="36" t="s">
        <v>307</v>
      </c>
      <c r="C656" s="37" t="s">
        <v>11</v>
      </c>
      <c r="F656" t="s">
        <v>213</v>
      </c>
      <c r="G656" t="s">
        <v>11</v>
      </c>
    </row>
    <row r="657" spans="1:7">
      <c r="A657" s="3" t="s">
        <v>1933</v>
      </c>
      <c r="B657" s="33" t="s">
        <v>305</v>
      </c>
      <c r="C657" s="34" t="s">
        <v>11</v>
      </c>
      <c r="F657" t="s">
        <v>122</v>
      </c>
      <c r="G657" t="s">
        <v>11</v>
      </c>
    </row>
    <row r="658" spans="1:7">
      <c r="A658" s="3" t="s">
        <v>2031</v>
      </c>
      <c r="B658" s="33" t="s">
        <v>2046</v>
      </c>
      <c r="C658" s="34" t="s">
        <v>11</v>
      </c>
      <c r="F658" t="s">
        <v>129</v>
      </c>
      <c r="G658" t="s">
        <v>11</v>
      </c>
    </row>
    <row r="659" spans="1:7">
      <c r="A659" s="3" t="s">
        <v>302</v>
      </c>
      <c r="B659" s="33" t="s">
        <v>303</v>
      </c>
      <c r="C659" s="34" t="s">
        <v>11</v>
      </c>
      <c r="F659" t="s">
        <v>110</v>
      </c>
      <c r="G659" t="s">
        <v>11</v>
      </c>
    </row>
    <row r="660" spans="1:7">
      <c r="A660" s="3" t="s">
        <v>1936</v>
      </c>
      <c r="B660" s="35" t="s">
        <v>307</v>
      </c>
      <c r="C660" s="37" t="s">
        <v>11</v>
      </c>
      <c r="F660" t="s">
        <v>1215</v>
      </c>
      <c r="G660" t="s">
        <v>11</v>
      </c>
    </row>
    <row r="661" spans="1:7">
      <c r="A661" s="3" t="s">
        <v>1275</v>
      </c>
      <c r="B661" s="33" t="s">
        <v>1274</v>
      </c>
      <c r="C661" s="34" t="s">
        <v>11</v>
      </c>
      <c r="F661" t="s">
        <v>711</v>
      </c>
      <c r="G661" t="s">
        <v>11</v>
      </c>
    </row>
    <row r="662" spans="1:7">
      <c r="A662" s="3" t="s">
        <v>1934</v>
      </c>
      <c r="B662" s="33" t="s">
        <v>307</v>
      </c>
      <c r="C662" s="34" t="s">
        <v>11</v>
      </c>
    </row>
    <row r="663" spans="1:7">
      <c r="A663" s="3" t="s">
        <v>306</v>
      </c>
      <c r="B663" s="36" t="s">
        <v>307</v>
      </c>
      <c r="C663" s="37" t="s">
        <v>11</v>
      </c>
    </row>
    <row r="664" spans="1:7">
      <c r="A664" s="3" t="s">
        <v>1925</v>
      </c>
      <c r="B664" s="33" t="s">
        <v>305</v>
      </c>
      <c r="C664" s="34" t="s">
        <v>11</v>
      </c>
    </row>
    <row r="665" spans="1:7">
      <c r="A665" s="3" t="s">
        <v>1278</v>
      </c>
      <c r="B665" s="33" t="s">
        <v>305</v>
      </c>
      <c r="C665" s="34" t="s">
        <v>11</v>
      </c>
    </row>
    <row r="666" spans="1:7">
      <c r="A666" s="3" t="s">
        <v>1115</v>
      </c>
      <c r="B666" s="35" t="s">
        <v>271</v>
      </c>
      <c r="C666" s="37" t="s">
        <v>11</v>
      </c>
    </row>
    <row r="667" spans="1:7">
      <c r="A667" s="3" t="s">
        <v>345</v>
      </c>
      <c r="B667" s="35" t="s">
        <v>61</v>
      </c>
      <c r="C667" s="37" t="s">
        <v>11</v>
      </c>
    </row>
    <row r="668" spans="1:7">
      <c r="A668" s="3" t="s">
        <v>343</v>
      </c>
      <c r="B668" s="35" t="s">
        <v>103</v>
      </c>
      <c r="C668" s="37" t="s">
        <v>11</v>
      </c>
    </row>
    <row r="669" spans="1:7">
      <c r="A669" s="3" t="s">
        <v>1121</v>
      </c>
      <c r="B669" s="33" t="s">
        <v>271</v>
      </c>
      <c r="C669" s="34" t="s">
        <v>11</v>
      </c>
    </row>
    <row r="670" spans="1:7">
      <c r="A670" s="3" t="s">
        <v>338</v>
      </c>
      <c r="B670" s="35" t="s">
        <v>61</v>
      </c>
      <c r="C670" s="37" t="s">
        <v>11</v>
      </c>
    </row>
    <row r="671" spans="1:7">
      <c r="A671" s="3" t="s">
        <v>335</v>
      </c>
      <c r="B671" s="33" t="s">
        <v>271</v>
      </c>
      <c r="C671" s="34" t="s">
        <v>11</v>
      </c>
    </row>
    <row r="672" spans="1:7">
      <c r="A672" s="3" t="s">
        <v>340</v>
      </c>
      <c r="B672" s="35" t="s">
        <v>271</v>
      </c>
      <c r="C672" s="37" t="s">
        <v>11</v>
      </c>
    </row>
    <row r="673" spans="1:3">
      <c r="A673" s="3" t="s">
        <v>333</v>
      </c>
      <c r="B673" s="35" t="s">
        <v>271</v>
      </c>
      <c r="C673" s="37" t="s">
        <v>11</v>
      </c>
    </row>
    <row r="674" spans="1:3">
      <c r="A674" s="3" t="s">
        <v>1679</v>
      </c>
      <c r="B674" s="33" t="s">
        <v>1680</v>
      </c>
      <c r="C674" s="34" t="s">
        <v>11</v>
      </c>
    </row>
    <row r="675" spans="1:3">
      <c r="A675" s="3" t="s">
        <v>1317</v>
      </c>
      <c r="B675" s="35" t="s">
        <v>339</v>
      </c>
      <c r="C675" s="37" t="s">
        <v>11</v>
      </c>
    </row>
    <row r="676" spans="1:3">
      <c r="A676" s="3" t="s">
        <v>1322</v>
      </c>
      <c r="B676" s="35" t="s">
        <v>457</v>
      </c>
      <c r="C676" s="37" t="s">
        <v>11</v>
      </c>
    </row>
    <row r="677" spans="1:3">
      <c r="A677" s="3" t="s">
        <v>341</v>
      </c>
      <c r="B677" s="35" t="s">
        <v>15</v>
      </c>
      <c r="C677" s="37" t="s">
        <v>11</v>
      </c>
    </row>
    <row r="678" spans="1:3">
      <c r="A678" s="3" t="s">
        <v>342</v>
      </c>
      <c r="B678" s="33" t="s">
        <v>220</v>
      </c>
      <c r="C678" s="34" t="s">
        <v>11</v>
      </c>
    </row>
    <row r="679" spans="1:3">
      <c r="A679" s="3" t="s">
        <v>274</v>
      </c>
      <c r="B679" s="36" t="s">
        <v>271</v>
      </c>
      <c r="C679" s="37" t="s">
        <v>11</v>
      </c>
    </row>
    <row r="680" spans="1:3">
      <c r="A680" s="3" t="s">
        <v>277</v>
      </c>
      <c r="B680" s="35" t="s">
        <v>271</v>
      </c>
      <c r="C680" s="37" t="s">
        <v>11</v>
      </c>
    </row>
    <row r="681" spans="1:3">
      <c r="A681" s="3" t="s">
        <v>2148</v>
      </c>
      <c r="B681" s="33" t="s">
        <v>32</v>
      </c>
      <c r="C681" s="34" t="s">
        <v>11</v>
      </c>
    </row>
    <row r="682" spans="1:3">
      <c r="A682" s="3" t="s">
        <v>527</v>
      </c>
      <c r="B682" s="36" t="s">
        <v>263</v>
      </c>
      <c r="C682" s="37" t="s">
        <v>11</v>
      </c>
    </row>
    <row r="683" spans="1:3">
      <c r="A683" s="3" t="s">
        <v>1180</v>
      </c>
      <c r="B683" s="35" t="s">
        <v>32</v>
      </c>
      <c r="C683" s="37" t="s">
        <v>11</v>
      </c>
    </row>
    <row r="684" spans="1:3">
      <c r="A684" s="3" t="s">
        <v>981</v>
      </c>
      <c r="B684" s="33" t="s">
        <v>61</v>
      </c>
      <c r="C684" s="34" t="s">
        <v>11</v>
      </c>
    </row>
    <row r="685" spans="1:3">
      <c r="A685" s="3" t="s">
        <v>976</v>
      </c>
      <c r="B685" s="33" t="s">
        <v>32</v>
      </c>
      <c r="C685" s="34" t="s">
        <v>11</v>
      </c>
    </row>
    <row r="686" spans="1:3">
      <c r="A686" s="3" t="s">
        <v>833</v>
      </c>
      <c r="B686" s="35" t="s">
        <v>61</v>
      </c>
      <c r="C686" s="37" t="s">
        <v>11</v>
      </c>
    </row>
    <row r="687" spans="1:3">
      <c r="A687" s="3" t="s">
        <v>1041</v>
      </c>
      <c r="B687" s="33" t="s">
        <v>32</v>
      </c>
      <c r="C687" s="34" t="s">
        <v>11</v>
      </c>
    </row>
    <row r="688" spans="1:3">
      <c r="A688" s="3" t="s">
        <v>970</v>
      </c>
      <c r="B688" s="33" t="s">
        <v>305</v>
      </c>
      <c r="C688" s="34" t="s">
        <v>11</v>
      </c>
    </row>
    <row r="689" spans="1:3">
      <c r="A689" s="3" t="s">
        <v>1100</v>
      </c>
      <c r="B689" s="35" t="s">
        <v>32</v>
      </c>
      <c r="C689" s="37" t="s">
        <v>11</v>
      </c>
    </row>
    <row r="690" spans="1:3">
      <c r="A690" s="3" t="s">
        <v>2098</v>
      </c>
      <c r="B690" s="36" t="s">
        <v>305</v>
      </c>
      <c r="C690" s="37" t="s">
        <v>11</v>
      </c>
    </row>
    <row r="691" spans="1:3">
      <c r="A691" s="3" t="s">
        <v>957</v>
      </c>
      <c r="B691" s="33" t="s">
        <v>85</v>
      </c>
      <c r="C691" s="34" t="s">
        <v>11</v>
      </c>
    </row>
    <row r="692" spans="1:3">
      <c r="A692" s="3" t="s">
        <v>12</v>
      </c>
      <c r="B692" s="33" t="s">
        <v>13</v>
      </c>
      <c r="C692" s="34" t="s">
        <v>11</v>
      </c>
    </row>
    <row r="693" spans="1:3">
      <c r="A693" s="3" t="s">
        <v>2022</v>
      </c>
      <c r="B693" s="36" t="s">
        <v>409</v>
      </c>
      <c r="C693" s="37" t="s">
        <v>11</v>
      </c>
    </row>
    <row r="694" spans="1:3">
      <c r="A694" s="3" t="s">
        <v>959</v>
      </c>
      <c r="B694" s="33" t="s">
        <v>604</v>
      </c>
      <c r="C694" s="34" t="s">
        <v>11</v>
      </c>
    </row>
    <row r="695" spans="1:3">
      <c r="A695" s="3" t="s">
        <v>982</v>
      </c>
      <c r="B695" s="33" t="s">
        <v>61</v>
      </c>
      <c r="C695" s="34" t="s">
        <v>11</v>
      </c>
    </row>
    <row r="696" spans="1:3">
      <c r="A696" s="3" t="s">
        <v>966</v>
      </c>
      <c r="B696" s="33" t="s">
        <v>78</v>
      </c>
      <c r="C696" s="34" t="s">
        <v>11</v>
      </c>
    </row>
    <row r="697" spans="1:3">
      <c r="A697" s="3" t="s">
        <v>801</v>
      </c>
      <c r="B697" s="35" t="s">
        <v>71</v>
      </c>
      <c r="C697" s="37" t="s">
        <v>11</v>
      </c>
    </row>
    <row r="698" spans="1:3">
      <c r="A698" s="3" t="s">
        <v>1267</v>
      </c>
      <c r="B698" s="33" t="s">
        <v>1266</v>
      </c>
      <c r="C698" s="34" t="s">
        <v>11</v>
      </c>
    </row>
    <row r="699" spans="1:3">
      <c r="A699" s="3" t="s">
        <v>1937</v>
      </c>
      <c r="B699" s="33" t="s">
        <v>457</v>
      </c>
      <c r="C699" s="34" t="s">
        <v>11</v>
      </c>
    </row>
    <row r="700" spans="1:3">
      <c r="A700" s="3" t="s">
        <v>2151</v>
      </c>
      <c r="B700" s="33" t="s">
        <v>56</v>
      </c>
      <c r="C700" s="34" t="s">
        <v>11</v>
      </c>
    </row>
    <row r="701" spans="1:3">
      <c r="A701" s="3" t="s">
        <v>968</v>
      </c>
      <c r="B701" s="33" t="s">
        <v>400</v>
      </c>
      <c r="C701" s="34" t="s">
        <v>11</v>
      </c>
    </row>
    <row r="702" spans="1:3">
      <c r="A702" s="3" t="s">
        <v>991</v>
      </c>
      <c r="B702" s="36" t="s">
        <v>413</v>
      </c>
      <c r="C702" s="37" t="s">
        <v>11</v>
      </c>
    </row>
    <row r="703" spans="1:3">
      <c r="A703" s="3" t="s">
        <v>986</v>
      </c>
      <c r="B703" s="35" t="s">
        <v>325</v>
      </c>
      <c r="C703" s="37" t="s">
        <v>11</v>
      </c>
    </row>
    <row r="704" spans="1:3">
      <c r="A704" s="3" t="s">
        <v>974</v>
      </c>
      <c r="B704" s="33" t="s">
        <v>78</v>
      </c>
      <c r="C704" s="34" t="s">
        <v>11</v>
      </c>
    </row>
    <row r="705" spans="1:3">
      <c r="A705" s="3" t="s">
        <v>980</v>
      </c>
      <c r="B705" s="36" t="s">
        <v>105</v>
      </c>
      <c r="C705" s="37" t="s">
        <v>11</v>
      </c>
    </row>
    <row r="706" spans="1:3">
      <c r="A706" s="3" t="s">
        <v>955</v>
      </c>
      <c r="B706" s="36" t="s">
        <v>114</v>
      </c>
      <c r="C706" s="37" t="s">
        <v>11</v>
      </c>
    </row>
    <row r="707" spans="1:3">
      <c r="A707" s="3" t="s">
        <v>962</v>
      </c>
      <c r="B707" s="36" t="s">
        <v>114</v>
      </c>
      <c r="C707" s="37" t="s">
        <v>11</v>
      </c>
    </row>
    <row r="708" spans="1:3">
      <c r="A708" s="3" t="s">
        <v>954</v>
      </c>
      <c r="B708" s="33" t="s">
        <v>114</v>
      </c>
      <c r="C708" s="34" t="s">
        <v>11</v>
      </c>
    </row>
    <row r="709" spans="1:3">
      <c r="A709" s="3" t="s">
        <v>963</v>
      </c>
      <c r="B709" s="36" t="s">
        <v>78</v>
      </c>
      <c r="C709" s="37" t="s">
        <v>11</v>
      </c>
    </row>
    <row r="710" spans="1:3">
      <c r="A710" s="3" t="s">
        <v>967</v>
      </c>
      <c r="B710" s="36" t="s">
        <v>78</v>
      </c>
      <c r="C710" s="37" t="s">
        <v>11</v>
      </c>
    </row>
    <row r="711" spans="1:3">
      <c r="A711" s="3" t="s">
        <v>989</v>
      </c>
      <c r="B711" s="36" t="s">
        <v>78</v>
      </c>
      <c r="C711" s="37" t="s">
        <v>11</v>
      </c>
    </row>
    <row r="712" spans="1:3">
      <c r="A712" s="3" t="s">
        <v>951</v>
      </c>
      <c r="B712" s="36" t="s">
        <v>78</v>
      </c>
      <c r="C712" s="37" t="s">
        <v>11</v>
      </c>
    </row>
    <row r="713" spans="1:3">
      <c r="A713" s="3" t="s">
        <v>978</v>
      </c>
      <c r="B713" s="36" t="s">
        <v>979</v>
      </c>
      <c r="C713" s="37" t="s">
        <v>11</v>
      </c>
    </row>
    <row r="714" spans="1:3">
      <c r="A714" s="3" t="s">
        <v>950</v>
      </c>
      <c r="B714" s="35" t="s">
        <v>114</v>
      </c>
      <c r="C714" s="37" t="s">
        <v>11</v>
      </c>
    </row>
    <row r="715" spans="1:3">
      <c r="A715" s="3" t="s">
        <v>975</v>
      </c>
      <c r="B715" s="33" t="s">
        <v>114</v>
      </c>
      <c r="C715" s="34" t="s">
        <v>11</v>
      </c>
    </row>
    <row r="716" spans="1:3">
      <c r="A716" s="3" t="s">
        <v>949</v>
      </c>
      <c r="B716" s="36" t="s">
        <v>103</v>
      </c>
      <c r="C716" s="37" t="s">
        <v>11</v>
      </c>
    </row>
    <row r="717" spans="1:3">
      <c r="A717" s="3" t="s">
        <v>952</v>
      </c>
      <c r="B717" s="36" t="s">
        <v>953</v>
      </c>
      <c r="C717" s="37" t="s">
        <v>11</v>
      </c>
    </row>
    <row r="718" spans="1:3">
      <c r="A718" s="3" t="s">
        <v>956</v>
      </c>
      <c r="B718" s="36" t="s">
        <v>78</v>
      </c>
      <c r="C718" s="37" t="s">
        <v>11</v>
      </c>
    </row>
    <row r="719" spans="1:3">
      <c r="A719" s="3" t="s">
        <v>958</v>
      </c>
      <c r="B719" s="36" t="s">
        <v>78</v>
      </c>
      <c r="C719" s="37" t="s">
        <v>11</v>
      </c>
    </row>
    <row r="720" spans="1:3">
      <c r="A720" s="3" t="s">
        <v>960</v>
      </c>
      <c r="B720" s="36" t="s">
        <v>325</v>
      </c>
      <c r="C720" s="37" t="s">
        <v>11</v>
      </c>
    </row>
    <row r="721" spans="1:3">
      <c r="A721" s="3" t="s">
        <v>969</v>
      </c>
      <c r="B721" s="36" t="s">
        <v>78</v>
      </c>
      <c r="C721" s="37" t="s">
        <v>11</v>
      </c>
    </row>
    <row r="722" spans="1:3">
      <c r="A722" s="3" t="s">
        <v>971</v>
      </c>
      <c r="B722" s="36" t="s">
        <v>114</v>
      </c>
      <c r="C722" s="37" t="s">
        <v>11</v>
      </c>
    </row>
    <row r="723" spans="1:3">
      <c r="A723" s="3" t="s">
        <v>972</v>
      </c>
      <c r="B723" s="36" t="s">
        <v>973</v>
      </c>
      <c r="C723" s="37" t="s">
        <v>11</v>
      </c>
    </row>
    <row r="724" spans="1:3">
      <c r="A724" s="3" t="s">
        <v>977</v>
      </c>
      <c r="B724" s="36" t="s">
        <v>78</v>
      </c>
      <c r="C724" s="37" t="s">
        <v>11</v>
      </c>
    </row>
    <row r="725" spans="1:3">
      <c r="A725" s="3" t="s">
        <v>983</v>
      </c>
      <c r="B725" s="33" t="s">
        <v>973</v>
      </c>
      <c r="C725" s="34" t="s">
        <v>11</v>
      </c>
    </row>
    <row r="726" spans="1:3">
      <c r="A726" s="3" t="s">
        <v>984</v>
      </c>
      <c r="B726" s="33" t="s">
        <v>114</v>
      </c>
      <c r="C726" s="34" t="s">
        <v>11</v>
      </c>
    </row>
    <row r="727" spans="1:3">
      <c r="A727" s="3" t="s">
        <v>985</v>
      </c>
      <c r="B727" s="36" t="s">
        <v>78</v>
      </c>
      <c r="C727" s="37" t="s">
        <v>11</v>
      </c>
    </row>
    <row r="728" spans="1:3">
      <c r="A728" s="3" t="s">
        <v>990</v>
      </c>
      <c r="B728" s="33" t="s">
        <v>78</v>
      </c>
      <c r="C728" s="34" t="s">
        <v>11</v>
      </c>
    </row>
    <row r="729" spans="1:3">
      <c r="A729" s="3" t="s">
        <v>927</v>
      </c>
      <c r="B729" s="33" t="s">
        <v>588</v>
      </c>
      <c r="C729" s="34" t="s">
        <v>11</v>
      </c>
    </row>
    <row r="730" spans="1:3">
      <c r="A730" s="3" t="s">
        <v>289</v>
      </c>
      <c r="B730" s="33" t="s">
        <v>32</v>
      </c>
      <c r="C730" s="34" t="s">
        <v>11</v>
      </c>
    </row>
    <row r="731" spans="1:3">
      <c r="A731" s="3" t="s">
        <v>1245</v>
      </c>
      <c r="B731" s="33" t="s">
        <v>32</v>
      </c>
      <c r="C731" s="34" t="s">
        <v>11</v>
      </c>
    </row>
    <row r="732" spans="1:3">
      <c r="A732" s="3" t="s">
        <v>899</v>
      </c>
      <c r="B732" s="36" t="s">
        <v>900</v>
      </c>
      <c r="C732" s="37" t="s">
        <v>11</v>
      </c>
    </row>
    <row r="733" spans="1:3">
      <c r="A733" s="3" t="s">
        <v>936</v>
      </c>
      <c r="B733" s="33" t="s">
        <v>32</v>
      </c>
      <c r="C733" s="34" t="s">
        <v>11</v>
      </c>
    </row>
    <row r="734" spans="1:3">
      <c r="A734" s="3" t="s">
        <v>887</v>
      </c>
      <c r="B734" s="33" t="s">
        <v>22</v>
      </c>
      <c r="C734" s="34" t="s">
        <v>11</v>
      </c>
    </row>
    <row r="735" spans="1:3">
      <c r="A735" s="3" t="s">
        <v>904</v>
      </c>
      <c r="B735" s="35" t="s">
        <v>905</v>
      </c>
      <c r="C735" s="37" t="s">
        <v>11</v>
      </c>
    </row>
    <row r="736" spans="1:3">
      <c r="A736" s="3" t="s">
        <v>925</v>
      </c>
      <c r="B736" s="33" t="s">
        <v>36</v>
      </c>
      <c r="C736" s="34" t="s">
        <v>11</v>
      </c>
    </row>
    <row r="737" spans="1:3">
      <c r="A737" s="3" t="s">
        <v>901</v>
      </c>
      <c r="B737" s="33" t="s">
        <v>902</v>
      </c>
      <c r="C737" s="34" t="s">
        <v>11</v>
      </c>
    </row>
    <row r="738" spans="1:3">
      <c r="A738" s="3" t="s">
        <v>939</v>
      </c>
      <c r="B738" s="36" t="s">
        <v>940</v>
      </c>
      <c r="C738" s="37" t="s">
        <v>11</v>
      </c>
    </row>
    <row r="739" spans="1:3">
      <c r="A739" s="3" t="s">
        <v>877</v>
      </c>
      <c r="B739" s="33" t="s">
        <v>824</v>
      </c>
      <c r="C739" s="34" t="s">
        <v>11</v>
      </c>
    </row>
    <row r="740" spans="1:3">
      <c r="A740" s="3" t="s">
        <v>888</v>
      </c>
      <c r="B740" s="35" t="s">
        <v>22</v>
      </c>
      <c r="C740" s="37" t="s">
        <v>11</v>
      </c>
    </row>
    <row r="741" spans="1:3">
      <c r="A741" s="3" t="s">
        <v>2030</v>
      </c>
      <c r="B741" s="33" t="s">
        <v>22</v>
      </c>
      <c r="C741" s="34" t="s">
        <v>11</v>
      </c>
    </row>
    <row r="742" spans="1:3">
      <c r="A742" s="3" t="s">
        <v>945</v>
      </c>
      <c r="B742" s="36" t="s">
        <v>22</v>
      </c>
      <c r="C742" s="37" t="s">
        <v>11</v>
      </c>
    </row>
    <row r="743" spans="1:3">
      <c r="A743" s="3" t="s">
        <v>2018</v>
      </c>
      <c r="B743" s="33" t="s">
        <v>2045</v>
      </c>
      <c r="C743" s="34" t="s">
        <v>11</v>
      </c>
    </row>
    <row r="744" spans="1:3">
      <c r="A744" s="3" t="s">
        <v>863</v>
      </c>
      <c r="B744" s="33" t="s">
        <v>865</v>
      </c>
      <c r="C744" s="34" t="s">
        <v>11</v>
      </c>
    </row>
    <row r="745" spans="1:3">
      <c r="A745" s="3" t="s">
        <v>932</v>
      </c>
      <c r="B745" s="36" t="s">
        <v>933</v>
      </c>
      <c r="C745" s="37" t="s">
        <v>11</v>
      </c>
    </row>
    <row r="746" spans="1:3">
      <c r="A746" s="3" t="s">
        <v>883</v>
      </c>
      <c r="B746" s="36" t="s">
        <v>120</v>
      </c>
      <c r="C746" s="37" t="s">
        <v>11</v>
      </c>
    </row>
    <row r="747" spans="1:3">
      <c r="A747" s="3" t="s">
        <v>893</v>
      </c>
      <c r="B747" s="33" t="s">
        <v>62</v>
      </c>
      <c r="C747" s="34" t="s">
        <v>11</v>
      </c>
    </row>
    <row r="748" spans="1:3">
      <c r="A748" s="3" t="s">
        <v>894</v>
      </c>
      <c r="B748" s="33" t="s">
        <v>62</v>
      </c>
      <c r="C748" s="34" t="s">
        <v>11</v>
      </c>
    </row>
    <row r="749" spans="1:3">
      <c r="A749" s="3" t="s">
        <v>906</v>
      </c>
      <c r="B749" s="35" t="s">
        <v>907</v>
      </c>
      <c r="C749" s="37" t="s">
        <v>11</v>
      </c>
    </row>
    <row r="750" spans="1:3">
      <c r="A750" s="3" t="s">
        <v>915</v>
      </c>
      <c r="B750" s="35" t="s">
        <v>15</v>
      </c>
      <c r="C750" s="37" t="s">
        <v>11</v>
      </c>
    </row>
    <row r="751" spans="1:3">
      <c r="A751" s="3" t="s">
        <v>920</v>
      </c>
      <c r="B751" s="33" t="s">
        <v>62</v>
      </c>
      <c r="C751" s="34" t="s">
        <v>11</v>
      </c>
    </row>
    <row r="752" spans="1:3">
      <c r="A752" s="3" t="s">
        <v>929</v>
      </c>
      <c r="B752" s="33" t="s">
        <v>62</v>
      </c>
      <c r="C752" s="34" t="s">
        <v>11</v>
      </c>
    </row>
    <row r="753" spans="1:3">
      <c r="A753" s="3" t="s">
        <v>947</v>
      </c>
      <c r="B753" s="36" t="s">
        <v>120</v>
      </c>
      <c r="C753" s="37" t="s">
        <v>11</v>
      </c>
    </row>
    <row r="754" spans="1:3">
      <c r="A754" s="3" t="s">
        <v>1147</v>
      </c>
      <c r="B754" s="33" t="s">
        <v>61</v>
      </c>
      <c r="C754" s="34" t="s">
        <v>11</v>
      </c>
    </row>
    <row r="755" spans="1:3">
      <c r="A755" s="3" t="s">
        <v>780</v>
      </c>
      <c r="B755" s="36" t="s">
        <v>103</v>
      </c>
      <c r="C755" s="37" t="s">
        <v>11</v>
      </c>
    </row>
    <row r="756" spans="1:3">
      <c r="A756" s="3" t="s">
        <v>794</v>
      </c>
      <c r="B756" s="33" t="s">
        <v>17</v>
      </c>
      <c r="C756" s="34" t="s">
        <v>11</v>
      </c>
    </row>
    <row r="757" spans="1:3">
      <c r="A757" s="3" t="s">
        <v>771</v>
      </c>
      <c r="B757" s="33" t="s">
        <v>30</v>
      </c>
      <c r="C757" s="34" t="s">
        <v>11</v>
      </c>
    </row>
    <row r="758" spans="1:3">
      <c r="A758" s="3" t="s">
        <v>762</v>
      </c>
      <c r="B758" s="35" t="s">
        <v>763</v>
      </c>
      <c r="C758" s="37" t="s">
        <v>11</v>
      </c>
    </row>
    <row r="759" spans="1:3">
      <c r="A759" s="3" t="s">
        <v>1328</v>
      </c>
      <c r="B759" s="36" t="s">
        <v>30</v>
      </c>
      <c r="C759" s="37" t="s">
        <v>11</v>
      </c>
    </row>
    <row r="760" spans="1:3">
      <c r="A760" s="3" t="s">
        <v>2090</v>
      </c>
      <c r="B760" s="33" t="s">
        <v>22</v>
      </c>
      <c r="C760" s="34" t="s">
        <v>11</v>
      </c>
    </row>
    <row r="761" spans="1:3">
      <c r="A761" s="3" t="s">
        <v>1946</v>
      </c>
      <c r="B761" s="33" t="s">
        <v>62</v>
      </c>
      <c r="C761" s="34" t="s">
        <v>11</v>
      </c>
    </row>
    <row r="762" spans="1:3">
      <c r="A762" s="3" t="s">
        <v>1947</v>
      </c>
      <c r="B762" s="36" t="s">
        <v>62</v>
      </c>
      <c r="C762" s="37" t="s">
        <v>11</v>
      </c>
    </row>
    <row r="763" spans="1:3">
      <c r="A763" s="3" t="s">
        <v>761</v>
      </c>
      <c r="B763" s="35" t="s">
        <v>62</v>
      </c>
      <c r="C763" s="37" t="s">
        <v>11</v>
      </c>
    </row>
    <row r="764" spans="1:3">
      <c r="A764" s="3" t="s">
        <v>779</v>
      </c>
      <c r="B764" s="35" t="s">
        <v>62</v>
      </c>
      <c r="C764" s="37" t="s">
        <v>11</v>
      </c>
    </row>
    <row r="765" spans="1:3">
      <c r="A765" s="3" t="s">
        <v>781</v>
      </c>
      <c r="B765" s="33" t="s">
        <v>506</v>
      </c>
      <c r="C765" s="34" t="s">
        <v>11</v>
      </c>
    </row>
    <row r="766" spans="1:3">
      <c r="A766" s="3" t="s">
        <v>790</v>
      </c>
      <c r="B766" s="36" t="s">
        <v>557</v>
      </c>
      <c r="C766" s="37" t="s">
        <v>11</v>
      </c>
    </row>
    <row r="767" spans="1:3">
      <c r="A767" s="3" t="s">
        <v>795</v>
      </c>
      <c r="B767" s="33" t="s">
        <v>62</v>
      </c>
      <c r="C767" s="34" t="s">
        <v>11</v>
      </c>
    </row>
    <row r="768" spans="1:3">
      <c r="A768" s="3" t="s">
        <v>1242</v>
      </c>
      <c r="B768" s="35" t="s">
        <v>62</v>
      </c>
      <c r="C768" s="37" t="s">
        <v>11</v>
      </c>
    </row>
    <row r="769" spans="1:3">
      <c r="A769" s="3" t="s">
        <v>1307</v>
      </c>
      <c r="B769" s="35" t="s">
        <v>56</v>
      </c>
      <c r="C769" s="37" t="s">
        <v>11</v>
      </c>
    </row>
    <row r="770" spans="1:3">
      <c r="A770" s="3" t="s">
        <v>773</v>
      </c>
      <c r="B770" s="35" t="s">
        <v>774</v>
      </c>
      <c r="C770" s="37" t="s">
        <v>11</v>
      </c>
    </row>
    <row r="771" spans="1:3">
      <c r="A771" s="3" t="s">
        <v>783</v>
      </c>
      <c r="B771" s="33" t="s">
        <v>260</v>
      </c>
      <c r="C771" s="34" t="s">
        <v>11</v>
      </c>
    </row>
    <row r="772" spans="1:3">
      <c r="A772" s="3" t="s">
        <v>793</v>
      </c>
      <c r="B772" s="36" t="s">
        <v>260</v>
      </c>
      <c r="C772" s="37" t="s">
        <v>11</v>
      </c>
    </row>
    <row r="773" spans="1:3">
      <c r="A773" s="3" t="s">
        <v>799</v>
      </c>
      <c r="B773" s="33" t="s">
        <v>15</v>
      </c>
      <c r="C773" s="34" t="s">
        <v>11</v>
      </c>
    </row>
    <row r="774" spans="1:3">
      <c r="A774" s="3" t="s">
        <v>769</v>
      </c>
      <c r="B774" s="33" t="s">
        <v>30</v>
      </c>
      <c r="C774" s="34" t="s">
        <v>11</v>
      </c>
    </row>
    <row r="775" spans="1:3">
      <c r="A775" s="3" t="s">
        <v>777</v>
      </c>
      <c r="B775" s="33" t="s">
        <v>30</v>
      </c>
      <c r="C775" s="34" t="s">
        <v>11</v>
      </c>
    </row>
    <row r="776" spans="1:3">
      <c r="A776" s="3" t="s">
        <v>787</v>
      </c>
      <c r="B776" s="36" t="s">
        <v>36</v>
      </c>
      <c r="C776" s="37" t="s">
        <v>11</v>
      </c>
    </row>
    <row r="777" spans="1:3">
      <c r="A777" s="3" t="s">
        <v>791</v>
      </c>
      <c r="B777" s="35" t="s">
        <v>792</v>
      </c>
      <c r="C777" s="37" t="s">
        <v>11</v>
      </c>
    </row>
    <row r="778" spans="1:3">
      <c r="A778" s="3" t="s">
        <v>796</v>
      </c>
      <c r="B778" s="33" t="s">
        <v>797</v>
      </c>
      <c r="C778" s="34" t="s">
        <v>11</v>
      </c>
    </row>
    <row r="779" spans="1:3">
      <c r="A779" s="3" t="s">
        <v>798</v>
      </c>
      <c r="B779" s="36" t="s">
        <v>22</v>
      </c>
      <c r="C779" s="37" t="s">
        <v>11</v>
      </c>
    </row>
    <row r="780" spans="1:3">
      <c r="A780" s="3" t="s">
        <v>68</v>
      </c>
      <c r="B780" s="35" t="s">
        <v>69</v>
      </c>
      <c r="C780" s="37" t="s">
        <v>11</v>
      </c>
    </row>
    <row r="781" spans="1:3">
      <c r="A781" s="3" t="s">
        <v>31</v>
      </c>
      <c r="B781" s="33" t="s">
        <v>32</v>
      </c>
      <c r="C781" s="34" t="s">
        <v>11</v>
      </c>
    </row>
    <row r="782" spans="1:3">
      <c r="A782" s="3" t="s">
        <v>23</v>
      </c>
      <c r="B782" s="35" t="s">
        <v>24</v>
      </c>
      <c r="C782" s="37" t="s">
        <v>11</v>
      </c>
    </row>
    <row r="783" spans="1:3">
      <c r="A783" s="3" t="s">
        <v>1333</v>
      </c>
      <c r="B783" s="33" t="s">
        <v>1334</v>
      </c>
      <c r="C783" s="34" t="s">
        <v>11</v>
      </c>
    </row>
    <row r="784" spans="1:3">
      <c r="A784" s="3" t="s">
        <v>41</v>
      </c>
      <c r="B784" s="33" t="s">
        <v>24</v>
      </c>
      <c r="C784" s="34" t="s">
        <v>11</v>
      </c>
    </row>
    <row r="785" spans="1:3">
      <c r="A785" s="3" t="s">
        <v>2124</v>
      </c>
      <c r="B785" s="35" t="s">
        <v>43</v>
      </c>
      <c r="C785" s="37" t="s">
        <v>11</v>
      </c>
    </row>
    <row r="786" spans="1:3">
      <c r="A786" s="3" t="s">
        <v>1943</v>
      </c>
      <c r="B786" s="35" t="s">
        <v>22</v>
      </c>
      <c r="C786" s="37" t="s">
        <v>11</v>
      </c>
    </row>
    <row r="787" spans="1:3">
      <c r="A787" s="3" t="s">
        <v>35</v>
      </c>
      <c r="B787" s="36" t="s">
        <v>36</v>
      </c>
      <c r="C787" s="36" t="s">
        <v>11</v>
      </c>
    </row>
    <row r="788" spans="1:3">
      <c r="A788" s="3" t="s">
        <v>19</v>
      </c>
      <c r="B788" s="33" t="s">
        <v>20</v>
      </c>
      <c r="C788" s="34" t="s">
        <v>11</v>
      </c>
    </row>
    <row r="789" spans="1:3">
      <c r="A789" s="3" t="s">
        <v>21</v>
      </c>
      <c r="B789" s="33" t="s">
        <v>22</v>
      </c>
      <c r="C789" s="34" t="s">
        <v>11</v>
      </c>
    </row>
    <row r="790" spans="1:3">
      <c r="A790" s="3" t="s">
        <v>29</v>
      </c>
      <c r="B790" s="35" t="s">
        <v>30</v>
      </c>
      <c r="C790" s="37" t="s">
        <v>11</v>
      </c>
    </row>
    <row r="791" spans="1:3">
      <c r="A791" s="3" t="s">
        <v>33</v>
      </c>
      <c r="B791" s="33" t="s">
        <v>34</v>
      </c>
      <c r="C791" s="34" t="s">
        <v>11</v>
      </c>
    </row>
    <row r="792" spans="1:3">
      <c r="A792" s="3" t="s">
        <v>44</v>
      </c>
      <c r="B792" s="35" t="s">
        <v>45</v>
      </c>
      <c r="C792" s="37" t="s">
        <v>11</v>
      </c>
    </row>
    <row r="793" spans="1:3">
      <c r="A793" s="3" t="s">
        <v>46</v>
      </c>
      <c r="B793" s="36" t="s">
        <v>47</v>
      </c>
      <c r="C793" s="37" t="s">
        <v>11</v>
      </c>
    </row>
    <row r="794" spans="1:3">
      <c r="A794" s="3" t="s">
        <v>48</v>
      </c>
      <c r="B794" s="36" t="s">
        <v>45</v>
      </c>
      <c r="C794" s="37" t="s">
        <v>11</v>
      </c>
    </row>
    <row r="795" spans="1:3">
      <c r="A795" s="3" t="s">
        <v>49</v>
      </c>
      <c r="B795" s="35" t="s">
        <v>45</v>
      </c>
      <c r="C795" s="37" t="s">
        <v>11</v>
      </c>
    </row>
    <row r="796" spans="1:3">
      <c r="A796" s="3" t="s">
        <v>51</v>
      </c>
      <c r="B796" s="33" t="s">
        <v>52</v>
      </c>
      <c r="C796" s="34" t="s">
        <v>11</v>
      </c>
    </row>
    <row r="797" spans="1:3">
      <c r="A797" s="3" t="s">
        <v>54</v>
      </c>
      <c r="B797" s="33" t="s">
        <v>55</v>
      </c>
      <c r="C797" s="34" t="s">
        <v>11</v>
      </c>
    </row>
    <row r="798" spans="1:3">
      <c r="A798" s="3" t="s">
        <v>57</v>
      </c>
      <c r="B798" s="33" t="s">
        <v>58</v>
      </c>
      <c r="C798" s="34" t="s">
        <v>11</v>
      </c>
    </row>
    <row r="799" spans="1:3">
      <c r="A799" s="3" t="s">
        <v>64</v>
      </c>
      <c r="B799" s="33" t="s">
        <v>65</v>
      </c>
      <c r="C799" s="34" t="s">
        <v>11</v>
      </c>
    </row>
    <row r="800" spans="1:3">
      <c r="A800" s="3" t="s">
        <v>72</v>
      </c>
      <c r="B800" s="33" t="s">
        <v>52</v>
      </c>
      <c r="C800" s="34" t="s">
        <v>11</v>
      </c>
    </row>
    <row r="801" spans="1:3">
      <c r="A801" s="3" t="s">
        <v>1238</v>
      </c>
      <c r="B801" s="33" t="s">
        <v>62</v>
      </c>
      <c r="C801" s="34" t="s">
        <v>11</v>
      </c>
    </row>
    <row r="802" spans="1:3">
      <c r="A802" s="3" t="s">
        <v>73</v>
      </c>
      <c r="B802" s="36" t="s">
        <v>74</v>
      </c>
      <c r="C802" s="37" t="s">
        <v>11</v>
      </c>
    </row>
    <row r="803" spans="1:3">
      <c r="A803" s="3" t="s">
        <v>75</v>
      </c>
      <c r="B803" s="33" t="s">
        <v>61</v>
      </c>
      <c r="C803" s="34" t="s">
        <v>11</v>
      </c>
    </row>
    <row r="804" spans="1:3">
      <c r="A804" s="3" t="s">
        <v>1214</v>
      </c>
      <c r="B804" s="33" t="s">
        <v>1216</v>
      </c>
      <c r="C804" s="34" t="s">
        <v>11</v>
      </c>
    </row>
    <row r="805" spans="1:3">
      <c r="A805" s="3" t="s">
        <v>84</v>
      </c>
      <c r="B805" s="33" t="s">
        <v>85</v>
      </c>
      <c r="C805" s="34" t="s">
        <v>11</v>
      </c>
    </row>
    <row r="806" spans="1:3">
      <c r="A806" s="3" t="s">
        <v>1237</v>
      </c>
      <c r="B806" s="33" t="s">
        <v>457</v>
      </c>
      <c r="C806" s="34" t="s">
        <v>11</v>
      </c>
    </row>
    <row r="807" spans="1:3">
      <c r="A807" s="3" t="s">
        <v>77</v>
      </c>
      <c r="B807" s="36" t="s">
        <v>22</v>
      </c>
      <c r="C807" s="37" t="s">
        <v>11</v>
      </c>
    </row>
    <row r="808" spans="1:3">
      <c r="A808" s="3" t="s">
        <v>2160</v>
      </c>
      <c r="B808" s="33" t="s">
        <v>457</v>
      </c>
      <c r="C808" s="34" t="s">
        <v>11</v>
      </c>
    </row>
    <row r="809" spans="1:3">
      <c r="A809" s="3" t="s">
        <v>1243</v>
      </c>
      <c r="B809" s="33" t="s">
        <v>30</v>
      </c>
      <c r="C809" s="34" t="s">
        <v>11</v>
      </c>
    </row>
    <row r="810" spans="1:3">
      <c r="A810" s="3" t="s">
        <v>2129</v>
      </c>
      <c r="B810" s="33" t="s">
        <v>303</v>
      </c>
      <c r="C810" s="34" t="s">
        <v>11</v>
      </c>
    </row>
    <row r="811" spans="1:3">
      <c r="A811" s="3" t="s">
        <v>1263</v>
      </c>
      <c r="B811" s="35" t="s">
        <v>56</v>
      </c>
      <c r="C811" s="37" t="s">
        <v>11</v>
      </c>
    </row>
    <row r="812" spans="1:3">
      <c r="A812" s="3" t="s">
        <v>1212</v>
      </c>
      <c r="B812" s="36" t="s">
        <v>62</v>
      </c>
      <c r="C812" s="37" t="s">
        <v>11</v>
      </c>
    </row>
    <row r="813" spans="1:3">
      <c r="A813" s="3" t="s">
        <v>79</v>
      </c>
      <c r="B813" s="33" t="s">
        <v>80</v>
      </c>
      <c r="C813" s="34" t="s">
        <v>11</v>
      </c>
    </row>
    <row r="814" spans="1:3">
      <c r="A814" s="3" t="s">
        <v>86</v>
      </c>
      <c r="B814" s="36" t="s">
        <v>87</v>
      </c>
      <c r="C814" s="37" t="s">
        <v>11</v>
      </c>
    </row>
    <row r="815" spans="1:3">
      <c r="A815" s="3" t="s">
        <v>1255</v>
      </c>
      <c r="B815" s="36" t="s">
        <v>62</v>
      </c>
      <c r="C815" s="37" t="s">
        <v>11</v>
      </c>
    </row>
    <row r="816" spans="1:3">
      <c r="A816" s="3" t="s">
        <v>104</v>
      </c>
      <c r="B816" s="33" t="s">
        <v>105</v>
      </c>
      <c r="C816" s="34" t="s">
        <v>11</v>
      </c>
    </row>
    <row r="817" spans="1:3">
      <c r="A817" s="3" t="s">
        <v>106</v>
      </c>
      <c r="B817" s="36" t="s">
        <v>107</v>
      </c>
      <c r="C817" s="36" t="s">
        <v>11</v>
      </c>
    </row>
    <row r="818" spans="1:3">
      <c r="A818" s="3" t="s">
        <v>100</v>
      </c>
      <c r="B818" s="36" t="s">
        <v>101</v>
      </c>
      <c r="C818" s="36" t="s">
        <v>11</v>
      </c>
    </row>
    <row r="819" spans="1:3">
      <c r="A819" s="3" t="s">
        <v>1149</v>
      </c>
      <c r="B819" s="33" t="s">
        <v>61</v>
      </c>
      <c r="C819" s="34" t="s">
        <v>11</v>
      </c>
    </row>
    <row r="820" spans="1:3">
      <c r="A820" s="3" t="s">
        <v>14</v>
      </c>
      <c r="B820" s="33" t="s">
        <v>15</v>
      </c>
      <c r="C820" s="34" t="s">
        <v>11</v>
      </c>
    </row>
    <row r="821" spans="1:3">
      <c r="A821" s="3" t="s">
        <v>16</v>
      </c>
      <c r="B821" s="33" t="s">
        <v>17</v>
      </c>
      <c r="C821" s="34" t="s">
        <v>11</v>
      </c>
    </row>
    <row r="822" spans="1:3">
      <c r="A822" s="3" t="s">
        <v>1004</v>
      </c>
      <c r="B822" s="33" t="s">
        <v>61</v>
      </c>
      <c r="C822" s="34" t="s">
        <v>11</v>
      </c>
    </row>
    <row r="823" spans="1:3">
      <c r="A823" s="3" t="s">
        <v>2087</v>
      </c>
      <c r="B823" s="35" t="s">
        <v>1128</v>
      </c>
      <c r="C823" s="37" t="s">
        <v>11</v>
      </c>
    </row>
    <row r="824" spans="1:3">
      <c r="A824" s="3" t="s">
        <v>1028</v>
      </c>
      <c r="B824" s="35" t="s">
        <v>1029</v>
      </c>
      <c r="C824" s="37" t="s">
        <v>11</v>
      </c>
    </row>
    <row r="825" spans="1:3">
      <c r="A825" s="3" t="s">
        <v>1032</v>
      </c>
      <c r="B825" s="33" t="s">
        <v>514</v>
      </c>
      <c r="C825" s="34" t="s">
        <v>11</v>
      </c>
    </row>
    <row r="826" spans="1:3">
      <c r="A826" s="3" t="s">
        <v>1011</v>
      </c>
      <c r="B826" s="35" t="s">
        <v>17</v>
      </c>
      <c r="C826" s="37" t="s">
        <v>11</v>
      </c>
    </row>
    <row r="827" spans="1:3">
      <c r="A827" s="3" t="s">
        <v>1010</v>
      </c>
      <c r="B827" s="33" t="s">
        <v>478</v>
      </c>
      <c r="C827" s="34" t="s">
        <v>11</v>
      </c>
    </row>
    <row r="828" spans="1:3">
      <c r="A828" s="3" t="s">
        <v>1022</v>
      </c>
      <c r="B828" s="33" t="s">
        <v>478</v>
      </c>
      <c r="C828" s="34" t="s">
        <v>11</v>
      </c>
    </row>
    <row r="829" spans="1:3">
      <c r="A829" s="3" t="s">
        <v>1005</v>
      </c>
      <c r="B829" s="35" t="s">
        <v>1006</v>
      </c>
      <c r="C829" s="37" t="s">
        <v>11</v>
      </c>
    </row>
    <row r="830" spans="1:3">
      <c r="A830" s="3" t="s">
        <v>1282</v>
      </c>
      <c r="B830" s="33" t="s">
        <v>56</v>
      </c>
      <c r="C830" s="34" t="s">
        <v>11</v>
      </c>
    </row>
    <row r="831" spans="1:3">
      <c r="A831" s="3" t="s">
        <v>1034</v>
      </c>
      <c r="B831" s="33" t="s">
        <v>819</v>
      </c>
      <c r="C831" s="34" t="s">
        <v>11</v>
      </c>
    </row>
    <row r="832" spans="1:3">
      <c r="A832" s="3" t="s">
        <v>264</v>
      </c>
      <c r="B832" s="35" t="s">
        <v>136</v>
      </c>
      <c r="C832" s="37" t="s">
        <v>11</v>
      </c>
    </row>
    <row r="833" spans="1:3">
      <c r="A833" s="3" t="s">
        <v>691</v>
      </c>
      <c r="B833" s="35" t="s">
        <v>1143</v>
      </c>
      <c r="C833" s="37" t="s">
        <v>11</v>
      </c>
    </row>
    <row r="834" spans="1:3">
      <c r="A834" s="3" t="s">
        <v>256</v>
      </c>
      <c r="B834" s="33" t="s">
        <v>254</v>
      </c>
      <c r="C834" s="34" t="s">
        <v>11</v>
      </c>
    </row>
    <row r="835" spans="1:3">
      <c r="A835" s="3" t="s">
        <v>703</v>
      </c>
      <c r="B835" s="35" t="s">
        <v>704</v>
      </c>
      <c r="C835" s="37" t="s">
        <v>11</v>
      </c>
    </row>
    <row r="836" spans="1:3">
      <c r="A836" s="3" t="s">
        <v>1071</v>
      </c>
      <c r="B836" s="35" t="s">
        <v>263</v>
      </c>
      <c r="C836" s="37" t="s">
        <v>11</v>
      </c>
    </row>
    <row r="837" spans="1:3">
      <c r="A837" s="3" t="s">
        <v>259</v>
      </c>
      <c r="B837" s="33" t="s">
        <v>260</v>
      </c>
      <c r="C837" s="34" t="s">
        <v>11</v>
      </c>
    </row>
    <row r="838" spans="1:3">
      <c r="A838" s="3" t="s">
        <v>262</v>
      </c>
      <c r="B838" s="33" t="s">
        <v>263</v>
      </c>
      <c r="C838" s="34" t="s">
        <v>11</v>
      </c>
    </row>
    <row r="839" spans="1:3">
      <c r="A839" s="3" t="s">
        <v>638</v>
      </c>
      <c r="B839" s="33" t="s">
        <v>1181</v>
      </c>
      <c r="C839" s="34" t="s">
        <v>11</v>
      </c>
    </row>
    <row r="840" spans="1:3">
      <c r="A840" s="3" t="s">
        <v>2086</v>
      </c>
      <c r="B840" s="36" t="s">
        <v>32</v>
      </c>
      <c r="C840" s="37" t="s">
        <v>11</v>
      </c>
    </row>
    <row r="841" spans="1:3">
      <c r="A841" s="3" t="s">
        <v>646</v>
      </c>
      <c r="B841" s="33" t="s">
        <v>271</v>
      </c>
      <c r="C841" s="34" t="s">
        <v>11</v>
      </c>
    </row>
    <row r="842" spans="1:3">
      <c r="A842" s="3" t="s">
        <v>1904</v>
      </c>
      <c r="B842" s="33" t="s">
        <v>409</v>
      </c>
      <c r="C842" s="34" t="s">
        <v>11</v>
      </c>
    </row>
    <row r="843" spans="1:3">
      <c r="A843" s="3" t="s">
        <v>701</v>
      </c>
      <c r="B843" s="33" t="s">
        <v>702</v>
      </c>
      <c r="C843" s="34" t="s">
        <v>11</v>
      </c>
    </row>
    <row r="844" spans="1:3">
      <c r="A844" s="3" t="s">
        <v>677</v>
      </c>
      <c r="B844" s="33" t="s">
        <v>678</v>
      </c>
      <c r="C844" s="34" t="s">
        <v>11</v>
      </c>
    </row>
    <row r="845" spans="1:3">
      <c r="A845" s="3" t="s">
        <v>696</v>
      </c>
      <c r="B845" s="33" t="s">
        <v>251</v>
      </c>
      <c r="C845" s="34" t="s">
        <v>11</v>
      </c>
    </row>
    <row r="846" spans="1:3">
      <c r="A846" s="3" t="s">
        <v>1297</v>
      </c>
      <c r="B846" s="33" t="s">
        <v>69</v>
      </c>
      <c r="C846" s="34" t="s">
        <v>11</v>
      </c>
    </row>
    <row r="847" spans="1:3">
      <c r="A847" s="3" t="s">
        <v>1866</v>
      </c>
      <c r="B847" s="33" t="s">
        <v>457</v>
      </c>
      <c r="C847" s="34" t="s">
        <v>11</v>
      </c>
    </row>
    <row r="848" spans="1:3">
      <c r="A848" s="3" t="s">
        <v>1295</v>
      </c>
      <c r="B848" s="33" t="s">
        <v>457</v>
      </c>
      <c r="C848" s="34" t="s">
        <v>11</v>
      </c>
    </row>
    <row r="849" spans="1:3">
      <c r="A849" s="3" t="s">
        <v>1094</v>
      </c>
      <c r="B849" s="33" t="s">
        <v>409</v>
      </c>
      <c r="C849" s="34" t="s">
        <v>11</v>
      </c>
    </row>
    <row r="850" spans="1:3">
      <c r="A850" s="3" t="s">
        <v>807</v>
      </c>
      <c r="B850" s="33" t="s">
        <v>220</v>
      </c>
      <c r="C850" s="34" t="s">
        <v>11</v>
      </c>
    </row>
    <row r="851" spans="1:3">
      <c r="A851" s="3" t="s">
        <v>679</v>
      </c>
      <c r="B851" s="33" t="s">
        <v>192</v>
      </c>
      <c r="C851" s="34" t="s">
        <v>11</v>
      </c>
    </row>
    <row r="852" spans="1:3">
      <c r="A852" s="3" t="s">
        <v>1303</v>
      </c>
      <c r="B852" s="33" t="s">
        <v>220</v>
      </c>
      <c r="C852" s="34" t="s">
        <v>11</v>
      </c>
    </row>
    <row r="853" spans="1:3">
      <c r="A853" s="3" t="s">
        <v>687</v>
      </c>
      <c r="B853" s="33" t="s">
        <v>688</v>
      </c>
      <c r="C853" s="34" t="s">
        <v>11</v>
      </c>
    </row>
    <row r="854" spans="1:3">
      <c r="A854" s="3" t="s">
        <v>693</v>
      </c>
      <c r="B854" s="33" t="s">
        <v>666</v>
      </c>
      <c r="C854" s="34" t="s">
        <v>11</v>
      </c>
    </row>
    <row r="855" spans="1:3">
      <c r="A855" s="3" t="s">
        <v>2081</v>
      </c>
      <c r="B855" s="33" t="s">
        <v>61</v>
      </c>
      <c r="C855" s="34" t="s">
        <v>11</v>
      </c>
    </row>
    <row r="856" spans="1:3">
      <c r="A856" s="3" t="s">
        <v>2128</v>
      </c>
      <c r="B856" s="33" t="s">
        <v>61</v>
      </c>
      <c r="C856" s="34" t="s">
        <v>11</v>
      </c>
    </row>
    <row r="857" spans="1:3">
      <c r="A857" s="3" t="s">
        <v>2100</v>
      </c>
      <c r="B857" s="33" t="s">
        <v>61</v>
      </c>
      <c r="C857" s="34" t="s">
        <v>11</v>
      </c>
    </row>
    <row r="858" spans="1:3">
      <c r="A858" s="3" t="s">
        <v>498</v>
      </c>
      <c r="B858" s="33" t="s">
        <v>61</v>
      </c>
      <c r="C858" s="34" t="s">
        <v>11</v>
      </c>
    </row>
    <row r="859" spans="1:3">
      <c r="A859" s="3" t="s">
        <v>1140</v>
      </c>
      <c r="B859" s="33" t="s">
        <v>61</v>
      </c>
      <c r="C859" s="34" t="s">
        <v>11</v>
      </c>
    </row>
    <row r="860" spans="1:3">
      <c r="A860" s="3" t="s">
        <v>460</v>
      </c>
      <c r="B860" s="33" t="s">
        <v>461</v>
      </c>
      <c r="C860" s="34" t="s">
        <v>11</v>
      </c>
    </row>
    <row r="861" spans="1:3">
      <c r="A861" s="3" t="s">
        <v>2071</v>
      </c>
      <c r="B861" s="33" t="s">
        <v>271</v>
      </c>
      <c r="C861" s="34" t="s">
        <v>11</v>
      </c>
    </row>
    <row r="862" spans="1:3">
      <c r="A862" s="3" t="s">
        <v>961</v>
      </c>
      <c r="B862" s="33" t="s">
        <v>251</v>
      </c>
      <c r="C862" s="34" t="s">
        <v>11</v>
      </c>
    </row>
    <row r="863" spans="1:3">
      <c r="A863" s="3" t="s">
        <v>480</v>
      </c>
      <c r="B863" s="33" t="s">
        <v>1139</v>
      </c>
      <c r="C863" s="34" t="s">
        <v>11</v>
      </c>
    </row>
    <row r="864" spans="1:3">
      <c r="A864" s="3" t="s">
        <v>1171</v>
      </c>
      <c r="B864" s="33" t="s">
        <v>32</v>
      </c>
      <c r="C864" s="34" t="s">
        <v>11</v>
      </c>
    </row>
    <row r="865" spans="1:3">
      <c r="A865" s="3" t="s">
        <v>1136</v>
      </c>
      <c r="B865" s="33" t="s">
        <v>1137</v>
      </c>
      <c r="C865" s="34" t="s">
        <v>11</v>
      </c>
    </row>
    <row r="866" spans="1:3">
      <c r="A866" s="3" t="s">
        <v>1141</v>
      </c>
      <c r="B866" s="33" t="s">
        <v>1142</v>
      </c>
      <c r="C866" s="34" t="s">
        <v>11</v>
      </c>
    </row>
    <row r="867" spans="1:3">
      <c r="A867" s="3" t="s">
        <v>572</v>
      </c>
      <c r="B867" s="33" t="s">
        <v>573</v>
      </c>
      <c r="C867" s="34" t="s">
        <v>11</v>
      </c>
    </row>
    <row r="868" spans="1:3">
      <c r="A868" s="3" t="s">
        <v>593</v>
      </c>
      <c r="B868" s="33" t="s">
        <v>594</v>
      </c>
      <c r="C868" s="34" t="s">
        <v>11</v>
      </c>
    </row>
    <row r="869" spans="1:3">
      <c r="A869" s="3" t="s">
        <v>2029</v>
      </c>
      <c r="B869" s="33" t="s">
        <v>305</v>
      </c>
      <c r="C869" s="34" t="s">
        <v>11</v>
      </c>
    </row>
    <row r="870" spans="1:3">
      <c r="A870" s="3" t="s">
        <v>1261</v>
      </c>
      <c r="B870" s="33" t="s">
        <v>69</v>
      </c>
      <c r="C870" s="34" t="s">
        <v>11</v>
      </c>
    </row>
    <row r="871" spans="1:3">
      <c r="A871" s="3" t="s">
        <v>1170</v>
      </c>
      <c r="B871" s="33" t="s">
        <v>242</v>
      </c>
      <c r="C871" s="34" t="s">
        <v>11</v>
      </c>
    </row>
    <row r="872" spans="1:3">
      <c r="A872" s="3" t="s">
        <v>1040</v>
      </c>
      <c r="B872" s="33" t="s">
        <v>74</v>
      </c>
      <c r="C872" s="34" t="s">
        <v>11</v>
      </c>
    </row>
    <row r="873" spans="1:3">
      <c r="A873" s="3" t="s">
        <v>567</v>
      </c>
      <c r="B873" s="33" t="s">
        <v>568</v>
      </c>
      <c r="C873" s="34" t="s">
        <v>11</v>
      </c>
    </row>
    <row r="874" spans="1:3">
      <c r="A874" s="3" t="s">
        <v>2079</v>
      </c>
      <c r="B874" s="33" t="s">
        <v>488</v>
      </c>
      <c r="C874" s="34" t="s">
        <v>11</v>
      </c>
    </row>
    <row r="875" spans="1:3">
      <c r="A875" s="3" t="s">
        <v>1204</v>
      </c>
      <c r="B875" s="33" t="s">
        <v>409</v>
      </c>
      <c r="C875" s="34" t="s">
        <v>11</v>
      </c>
    </row>
    <row r="876" spans="1:3">
      <c r="A876" s="3" t="s">
        <v>564</v>
      </c>
      <c r="B876" s="33" t="s">
        <v>565</v>
      </c>
      <c r="C876" s="34" t="s">
        <v>11</v>
      </c>
    </row>
    <row r="877" spans="1:3">
      <c r="A877" s="3" t="s">
        <v>370</v>
      </c>
      <c r="B877" s="33" t="s">
        <v>371</v>
      </c>
      <c r="C877" s="34" t="s">
        <v>11</v>
      </c>
    </row>
    <row r="878" spans="1:3">
      <c r="A878" s="3" t="s">
        <v>407</v>
      </c>
      <c r="B878" s="33" t="s">
        <v>408</v>
      </c>
      <c r="C878" s="34" t="s">
        <v>11</v>
      </c>
    </row>
    <row r="879" spans="1:3">
      <c r="A879" s="3" t="s">
        <v>574</v>
      </c>
      <c r="B879" s="33" t="s">
        <v>575</v>
      </c>
      <c r="C879" s="34" t="s">
        <v>11</v>
      </c>
    </row>
    <row r="880" spans="1:3">
      <c r="A880" s="3" t="s">
        <v>446</v>
      </c>
      <c r="B880" s="33" t="s">
        <v>89</v>
      </c>
      <c r="C880" s="34" t="s">
        <v>11</v>
      </c>
    </row>
    <row r="881" spans="1:3">
      <c r="A881" s="3" t="s">
        <v>1319</v>
      </c>
      <c r="B881" s="33" t="s">
        <v>457</v>
      </c>
      <c r="C881" s="34" t="s">
        <v>11</v>
      </c>
    </row>
    <row r="882" spans="1:3">
      <c r="A882" s="3" t="s">
        <v>1209</v>
      </c>
      <c r="B882" s="33" t="s">
        <v>457</v>
      </c>
      <c r="C882" s="34" t="s">
        <v>11</v>
      </c>
    </row>
    <row r="883" spans="1:3">
      <c r="A883" s="3" t="s">
        <v>1260</v>
      </c>
      <c r="B883" s="33" t="s">
        <v>400</v>
      </c>
      <c r="C883" s="34" t="s">
        <v>11</v>
      </c>
    </row>
    <row r="884" spans="1:3">
      <c r="A884" s="3" t="s">
        <v>492</v>
      </c>
      <c r="B884" s="33" t="s">
        <v>361</v>
      </c>
      <c r="C884" s="34" t="s">
        <v>11</v>
      </c>
    </row>
    <row r="885" spans="1:3">
      <c r="A885" s="3" t="s">
        <v>360</v>
      </c>
      <c r="B885" s="33" t="s">
        <v>85</v>
      </c>
      <c r="C885" s="34" t="s">
        <v>11</v>
      </c>
    </row>
    <row r="886" spans="1:3">
      <c r="A886" s="3" t="s">
        <v>1345</v>
      </c>
      <c r="B886" s="33" t="s">
        <v>409</v>
      </c>
      <c r="C886" s="34" t="s">
        <v>11</v>
      </c>
    </row>
    <row r="887" spans="1:3">
      <c r="A887" s="3" t="s">
        <v>520</v>
      </c>
      <c r="B887" s="33" t="s">
        <v>166</v>
      </c>
      <c r="C887" s="34" t="s">
        <v>11</v>
      </c>
    </row>
    <row r="888" spans="1:3">
      <c r="A888" s="3" t="s">
        <v>597</v>
      </c>
      <c r="B888" s="33" t="s">
        <v>598</v>
      </c>
      <c r="C888" s="34" t="s">
        <v>11</v>
      </c>
    </row>
    <row r="889" spans="1:3">
      <c r="A889" s="3" t="s">
        <v>2013</v>
      </c>
      <c r="B889" s="33" t="s">
        <v>220</v>
      </c>
      <c r="C889" s="34" t="s">
        <v>11</v>
      </c>
    </row>
    <row r="890" spans="1:3">
      <c r="A890" s="3" t="s">
        <v>374</v>
      </c>
      <c r="B890" s="33" t="s">
        <v>220</v>
      </c>
      <c r="C890" s="34" t="s">
        <v>11</v>
      </c>
    </row>
    <row r="891" spans="1:3">
      <c r="A891" s="3" t="s">
        <v>2154</v>
      </c>
      <c r="B891" s="33" t="s">
        <v>400</v>
      </c>
      <c r="C891" s="34" t="s">
        <v>11</v>
      </c>
    </row>
    <row r="892" spans="1:3">
      <c r="A892" s="3" t="s">
        <v>1895</v>
      </c>
      <c r="B892" s="33" t="s">
        <v>400</v>
      </c>
      <c r="C892" s="34" t="s">
        <v>11</v>
      </c>
    </row>
    <row r="893" spans="1:3">
      <c r="A893" s="3" t="s">
        <v>1922</v>
      </c>
      <c r="B893" s="33" t="s">
        <v>107</v>
      </c>
      <c r="C893" s="34" t="s">
        <v>11</v>
      </c>
    </row>
    <row r="894" spans="1:3">
      <c r="A894" s="3" t="s">
        <v>1847</v>
      </c>
      <c r="B894" s="33" t="s">
        <v>107</v>
      </c>
      <c r="C894" s="34" t="s">
        <v>11</v>
      </c>
    </row>
    <row r="895" spans="1:3">
      <c r="A895" s="3" t="s">
        <v>1075</v>
      </c>
      <c r="B895" s="33" t="s">
        <v>220</v>
      </c>
      <c r="C895" s="34" t="s">
        <v>11</v>
      </c>
    </row>
    <row r="896" spans="1:3">
      <c r="A896" s="3" t="s">
        <v>1262</v>
      </c>
      <c r="B896" s="33" t="s">
        <v>220</v>
      </c>
      <c r="C896" s="34" t="s">
        <v>11</v>
      </c>
    </row>
    <row r="897" spans="1:3">
      <c r="A897" s="3" t="s">
        <v>396</v>
      </c>
      <c r="B897" s="33" t="s">
        <v>361</v>
      </c>
      <c r="C897" s="34" t="s">
        <v>11</v>
      </c>
    </row>
    <row r="898" spans="1:3">
      <c r="A898" s="3" t="s">
        <v>1076</v>
      </c>
      <c r="B898" s="33" t="s">
        <v>220</v>
      </c>
      <c r="C898" s="34" t="s">
        <v>11</v>
      </c>
    </row>
    <row r="899" spans="1:3">
      <c r="A899" s="3" t="s">
        <v>1921</v>
      </c>
      <c r="B899" s="33" t="s">
        <v>56</v>
      </c>
      <c r="C899" s="34" t="s">
        <v>11</v>
      </c>
    </row>
    <row r="900" spans="1:3">
      <c r="A900" s="3" t="s">
        <v>1902</v>
      </c>
      <c r="B900" s="33" t="s">
        <v>400</v>
      </c>
      <c r="C900" s="34" t="s">
        <v>11</v>
      </c>
    </row>
    <row r="901" spans="1:3">
      <c r="A901" s="3" t="s">
        <v>417</v>
      </c>
      <c r="B901" s="33" t="s">
        <v>418</v>
      </c>
      <c r="C901" s="34" t="s">
        <v>11</v>
      </c>
    </row>
    <row r="902" spans="1:3">
      <c r="A902" s="3" t="s">
        <v>423</v>
      </c>
      <c r="B902" s="33" t="s">
        <v>413</v>
      </c>
      <c r="C902" s="34" t="s">
        <v>11</v>
      </c>
    </row>
    <row r="903" spans="1:3">
      <c r="A903" s="3" t="s">
        <v>424</v>
      </c>
      <c r="B903" s="33" t="s">
        <v>56</v>
      </c>
      <c r="C903" s="34" t="s">
        <v>11</v>
      </c>
    </row>
    <row r="904" spans="1:3">
      <c r="A904" s="3" t="s">
        <v>425</v>
      </c>
      <c r="B904" s="33" t="s">
        <v>361</v>
      </c>
      <c r="C904" s="34" t="s">
        <v>11</v>
      </c>
    </row>
    <row r="905" spans="1:3">
      <c r="A905" s="3" t="s">
        <v>1077</v>
      </c>
      <c r="B905" s="33" t="s">
        <v>220</v>
      </c>
      <c r="C905" s="34" t="s">
        <v>11</v>
      </c>
    </row>
    <row r="906" spans="1:3">
      <c r="A906" s="3" t="s">
        <v>440</v>
      </c>
      <c r="B906" s="33" t="s">
        <v>220</v>
      </c>
      <c r="C906" s="34" t="s">
        <v>11</v>
      </c>
    </row>
    <row r="907" spans="1:3">
      <c r="A907" s="3" t="s">
        <v>2028</v>
      </c>
      <c r="B907" s="33" t="s">
        <v>400</v>
      </c>
      <c r="C907" s="34" t="s">
        <v>11</v>
      </c>
    </row>
    <row r="908" spans="1:3">
      <c r="A908" s="3" t="s">
        <v>1202</v>
      </c>
      <c r="B908" s="33" t="s">
        <v>220</v>
      </c>
      <c r="C908" s="34" t="s">
        <v>11</v>
      </c>
    </row>
    <row r="909" spans="1:3">
      <c r="A909" s="3" t="s">
        <v>1259</v>
      </c>
      <c r="B909" s="33" t="s">
        <v>220</v>
      </c>
      <c r="C909" s="34" t="s">
        <v>11</v>
      </c>
    </row>
    <row r="910" spans="1:3">
      <c r="A910" s="3" t="s">
        <v>471</v>
      </c>
      <c r="B910" s="33" t="s">
        <v>361</v>
      </c>
      <c r="C910" s="34" t="s">
        <v>11</v>
      </c>
    </row>
    <row r="911" spans="1:3">
      <c r="A911" s="3" t="s">
        <v>1258</v>
      </c>
      <c r="B911" s="33" t="s">
        <v>220</v>
      </c>
      <c r="C911" s="34" t="s">
        <v>11</v>
      </c>
    </row>
    <row r="912" spans="1:3">
      <c r="A912" s="3" t="s">
        <v>1079</v>
      </c>
      <c r="B912" s="33" t="s">
        <v>220</v>
      </c>
      <c r="C912" s="34" t="s">
        <v>11</v>
      </c>
    </row>
    <row r="913" spans="1:3">
      <c r="A913" s="3" t="s">
        <v>1080</v>
      </c>
      <c r="B913" s="33" t="s">
        <v>220</v>
      </c>
      <c r="C913" s="34" t="s">
        <v>11</v>
      </c>
    </row>
    <row r="914" spans="1:3">
      <c r="A914" s="3" t="s">
        <v>1203</v>
      </c>
      <c r="B914" s="33" t="s">
        <v>69</v>
      </c>
      <c r="C914" s="34" t="s">
        <v>11</v>
      </c>
    </row>
    <row r="915" spans="1:3">
      <c r="A915" s="3" t="s">
        <v>489</v>
      </c>
      <c r="B915" s="33" t="s">
        <v>220</v>
      </c>
      <c r="C915" s="34" t="s">
        <v>11</v>
      </c>
    </row>
    <row r="916" spans="1:3">
      <c r="A916" s="3" t="s">
        <v>1939</v>
      </c>
      <c r="B916" s="33" t="s">
        <v>400</v>
      </c>
      <c r="C916" s="34" t="s">
        <v>11</v>
      </c>
    </row>
    <row r="917" spans="1:3">
      <c r="A917" s="3" t="s">
        <v>1081</v>
      </c>
      <c r="B917" s="33" t="s">
        <v>220</v>
      </c>
      <c r="C917" s="34" t="s">
        <v>11</v>
      </c>
    </row>
    <row r="918" spans="1:3">
      <c r="A918" s="3" t="s">
        <v>1082</v>
      </c>
      <c r="B918" s="33" t="s">
        <v>220</v>
      </c>
      <c r="C918" s="34" t="s">
        <v>11</v>
      </c>
    </row>
    <row r="919" spans="1:3">
      <c r="A919" s="3" t="s">
        <v>1083</v>
      </c>
      <c r="B919" s="33" t="s">
        <v>220</v>
      </c>
      <c r="C919" s="34" t="s">
        <v>11</v>
      </c>
    </row>
    <row r="920" spans="1:3">
      <c r="A920" s="3" t="s">
        <v>1913</v>
      </c>
      <c r="B920" s="33" t="s">
        <v>220</v>
      </c>
      <c r="C920" s="34" t="s">
        <v>11</v>
      </c>
    </row>
    <row r="921" spans="1:3">
      <c r="A921" s="3" t="s">
        <v>1940</v>
      </c>
      <c r="B921" s="33" t="s">
        <v>409</v>
      </c>
      <c r="C921" s="34" t="s">
        <v>11</v>
      </c>
    </row>
    <row r="922" spans="1:3">
      <c r="A922" s="3" t="s">
        <v>1256</v>
      </c>
      <c r="B922" s="33" t="s">
        <v>220</v>
      </c>
      <c r="C922" s="34" t="s">
        <v>11</v>
      </c>
    </row>
    <row r="923" spans="1:3">
      <c r="A923" s="3" t="s">
        <v>1206</v>
      </c>
      <c r="B923" s="33" t="s">
        <v>409</v>
      </c>
      <c r="C923" s="34" t="s">
        <v>11</v>
      </c>
    </row>
    <row r="924" spans="1:3">
      <c r="A924" s="3" t="s">
        <v>1085</v>
      </c>
      <c r="B924" s="33" t="s">
        <v>220</v>
      </c>
      <c r="C924" s="34" t="s">
        <v>11</v>
      </c>
    </row>
    <row r="925" spans="1:3">
      <c r="A925" s="3" t="s">
        <v>1088</v>
      </c>
      <c r="B925" s="33" t="s">
        <v>220</v>
      </c>
      <c r="C925" s="34" t="s">
        <v>11</v>
      </c>
    </row>
    <row r="926" spans="1:3">
      <c r="A926" s="3" t="s">
        <v>1676</v>
      </c>
      <c r="B926" s="33" t="s">
        <v>400</v>
      </c>
      <c r="C926" s="34" t="s">
        <v>11</v>
      </c>
    </row>
    <row r="927" spans="1:3">
      <c r="A927" s="3" t="s">
        <v>1208</v>
      </c>
      <c r="B927" s="33" t="s">
        <v>220</v>
      </c>
      <c r="C927" s="34" t="s">
        <v>11</v>
      </c>
    </row>
    <row r="928" spans="1:3">
      <c r="A928" s="3" t="s">
        <v>571</v>
      </c>
      <c r="B928" s="33" t="s">
        <v>413</v>
      </c>
      <c r="C928" s="34" t="s">
        <v>11</v>
      </c>
    </row>
    <row r="929" spans="1:3">
      <c r="A929" s="3" t="s">
        <v>1090</v>
      </c>
      <c r="B929" s="33" t="s">
        <v>220</v>
      </c>
      <c r="C929" s="34" t="s">
        <v>11</v>
      </c>
    </row>
    <row r="930" spans="1:3">
      <c r="A930" s="3" t="s">
        <v>1254</v>
      </c>
      <c r="B930" s="33" t="s">
        <v>220</v>
      </c>
      <c r="C930" s="34" t="s">
        <v>11</v>
      </c>
    </row>
    <row r="931" spans="1:3">
      <c r="A931" s="3" t="s">
        <v>1253</v>
      </c>
      <c r="B931" s="33" t="s">
        <v>220</v>
      </c>
      <c r="C931" s="34" t="s">
        <v>11</v>
      </c>
    </row>
    <row r="932" spans="1:3">
      <c r="A932" s="3" t="s">
        <v>1252</v>
      </c>
      <c r="B932" s="33" t="s">
        <v>220</v>
      </c>
      <c r="C932" s="34" t="s">
        <v>11</v>
      </c>
    </row>
    <row r="933" spans="1:3">
      <c r="A933" s="3" t="s">
        <v>607</v>
      </c>
      <c r="B933" s="33" t="s">
        <v>220</v>
      </c>
      <c r="C933" s="34" t="s">
        <v>11</v>
      </c>
    </row>
    <row r="934" spans="1:3">
      <c r="A934" s="3" t="s">
        <v>1323</v>
      </c>
      <c r="B934" s="33" t="s">
        <v>30</v>
      </c>
      <c r="C934" s="34" t="s">
        <v>11</v>
      </c>
    </row>
    <row r="935" spans="1:3">
      <c r="A935" s="3" t="s">
        <v>1093</v>
      </c>
      <c r="B935" s="33" t="s">
        <v>220</v>
      </c>
      <c r="C935" s="34" t="s">
        <v>11</v>
      </c>
    </row>
    <row r="936" spans="1:3">
      <c r="A936" s="3" t="s">
        <v>715</v>
      </c>
      <c r="B936" s="33" t="s">
        <v>56</v>
      </c>
      <c r="C936" s="34" t="s">
        <v>11</v>
      </c>
    </row>
    <row r="937" spans="1:3">
      <c r="A937" s="3" t="s">
        <v>2156</v>
      </c>
      <c r="B937" s="33" t="s">
        <v>220</v>
      </c>
      <c r="C937" s="34" t="s">
        <v>11</v>
      </c>
    </row>
    <row r="938" spans="1:3">
      <c r="A938" s="3" t="s">
        <v>577</v>
      </c>
      <c r="B938" s="33" t="s">
        <v>15</v>
      </c>
      <c r="C938" s="34" t="s">
        <v>11</v>
      </c>
    </row>
    <row r="939" spans="1:3">
      <c r="A939" s="3" t="s">
        <v>378</v>
      </c>
      <c r="B939" s="33" t="s">
        <v>220</v>
      </c>
      <c r="C939" s="34" t="s">
        <v>11</v>
      </c>
    </row>
    <row r="940" spans="1:3">
      <c r="A940" s="3" t="s">
        <v>405</v>
      </c>
      <c r="B940" s="33" t="s">
        <v>220</v>
      </c>
      <c r="C940" s="34" t="s">
        <v>11</v>
      </c>
    </row>
    <row r="941" spans="1:3">
      <c r="A941" s="3" t="s">
        <v>428</v>
      </c>
      <c r="B941" s="33" t="s">
        <v>220</v>
      </c>
      <c r="C941" s="34" t="s">
        <v>11</v>
      </c>
    </row>
    <row r="942" spans="1:3">
      <c r="A942" s="3" t="s">
        <v>441</v>
      </c>
      <c r="B942" s="33" t="s">
        <v>85</v>
      </c>
      <c r="C942" s="34" t="s">
        <v>11</v>
      </c>
    </row>
    <row r="943" spans="1:3">
      <c r="A943" s="3" t="s">
        <v>454</v>
      </c>
      <c r="B943" s="33" t="s">
        <v>455</v>
      </c>
      <c r="C943" s="34" t="s">
        <v>11</v>
      </c>
    </row>
    <row r="944" spans="1:3">
      <c r="A944" s="3" t="s">
        <v>463</v>
      </c>
      <c r="B944" s="33" t="s">
        <v>464</v>
      </c>
      <c r="C944" s="34" t="s">
        <v>11</v>
      </c>
    </row>
    <row r="945" spans="1:3">
      <c r="A945" s="3" t="s">
        <v>1178</v>
      </c>
      <c r="B945" s="33" t="s">
        <v>220</v>
      </c>
      <c r="C945" s="34" t="s">
        <v>11</v>
      </c>
    </row>
    <row r="946" spans="1:3">
      <c r="A946" s="3" t="s">
        <v>479</v>
      </c>
      <c r="B946" s="33" t="s">
        <v>78</v>
      </c>
      <c r="C946" s="34" t="s">
        <v>11</v>
      </c>
    </row>
    <row r="947" spans="1:3">
      <c r="A947" s="3" t="s">
        <v>507</v>
      </c>
      <c r="B947" s="33" t="s">
        <v>413</v>
      </c>
      <c r="C947" s="34" t="s">
        <v>11</v>
      </c>
    </row>
    <row r="948" spans="1:3">
      <c r="A948" s="3" t="s">
        <v>1084</v>
      </c>
      <c r="B948" s="33" t="s">
        <v>2045</v>
      </c>
      <c r="C948" s="34" t="s">
        <v>11</v>
      </c>
    </row>
    <row r="949" spans="1:3">
      <c r="A949" s="3" t="s">
        <v>1211</v>
      </c>
      <c r="B949" s="33" t="s">
        <v>220</v>
      </c>
      <c r="C949" s="34" t="s">
        <v>11</v>
      </c>
    </row>
    <row r="950" spans="1:3">
      <c r="A950" s="3" t="s">
        <v>605</v>
      </c>
      <c r="B950" s="33" t="s">
        <v>413</v>
      </c>
      <c r="C950" s="34" t="s">
        <v>11</v>
      </c>
    </row>
    <row r="951" spans="1:3">
      <c r="A951" s="3" t="s">
        <v>2123</v>
      </c>
      <c r="B951" s="33" t="s">
        <v>220</v>
      </c>
      <c r="C951" s="34" t="s">
        <v>11</v>
      </c>
    </row>
    <row r="952" spans="1:3">
      <c r="A952" s="3" t="s">
        <v>614</v>
      </c>
      <c r="B952" s="33" t="s">
        <v>220</v>
      </c>
      <c r="C952" s="34" t="s">
        <v>11</v>
      </c>
    </row>
    <row r="953" spans="1:3">
      <c r="A953" s="3" t="s">
        <v>566</v>
      </c>
      <c r="B953" s="33" t="s">
        <v>186</v>
      </c>
      <c r="C953" s="34" t="s">
        <v>11</v>
      </c>
    </row>
    <row r="954" spans="1:3">
      <c r="A954" s="3" t="s">
        <v>548</v>
      </c>
      <c r="B954" s="33" t="s">
        <v>136</v>
      </c>
      <c r="C954" s="34" t="s">
        <v>11</v>
      </c>
    </row>
    <row r="955" spans="1:3">
      <c r="A955" s="3" t="s">
        <v>456</v>
      </c>
      <c r="B955" s="33" t="s">
        <v>457</v>
      </c>
      <c r="C955" s="34" t="s">
        <v>11</v>
      </c>
    </row>
    <row r="956" spans="1:3">
      <c r="A956" s="3" t="s">
        <v>481</v>
      </c>
      <c r="B956" s="33" t="s">
        <v>364</v>
      </c>
      <c r="C956" s="34" t="s">
        <v>11</v>
      </c>
    </row>
    <row r="957" spans="1:3">
      <c r="A957" s="3" t="s">
        <v>518</v>
      </c>
      <c r="B957" s="33" t="s">
        <v>457</v>
      </c>
      <c r="C957" s="34" t="s">
        <v>11</v>
      </c>
    </row>
    <row r="958" spans="1:3">
      <c r="A958" s="3" t="s">
        <v>363</v>
      </c>
      <c r="B958" s="33" t="s">
        <v>364</v>
      </c>
      <c r="C958" s="34" t="s">
        <v>11</v>
      </c>
    </row>
    <row r="959" spans="1:3">
      <c r="A959" s="3" t="s">
        <v>482</v>
      </c>
      <c r="B959" s="33" t="s">
        <v>483</v>
      </c>
      <c r="C959" s="34" t="s">
        <v>11</v>
      </c>
    </row>
    <row r="960" spans="1:3">
      <c r="A960" s="3" t="s">
        <v>582</v>
      </c>
      <c r="B960" s="33" t="s">
        <v>583</v>
      </c>
      <c r="C960" s="34" t="s">
        <v>11</v>
      </c>
    </row>
    <row r="961" spans="1:3">
      <c r="A961" s="3" t="s">
        <v>426</v>
      </c>
      <c r="B961" s="33" t="s">
        <v>427</v>
      </c>
      <c r="C961" s="34" t="s">
        <v>11</v>
      </c>
    </row>
    <row r="962" spans="1:3">
      <c r="A962" s="3" t="s">
        <v>587</v>
      </c>
      <c r="B962" s="33" t="s">
        <v>588</v>
      </c>
      <c r="C962" s="34" t="s">
        <v>11</v>
      </c>
    </row>
    <row r="963" spans="1:3">
      <c r="A963" s="3" t="s">
        <v>503</v>
      </c>
      <c r="B963" s="33" t="s">
        <v>504</v>
      </c>
      <c r="C963" s="34" t="s">
        <v>11</v>
      </c>
    </row>
    <row r="964" spans="1:3">
      <c r="A964" s="3" t="s">
        <v>399</v>
      </c>
      <c r="B964" s="33" t="s">
        <v>400</v>
      </c>
      <c r="C964" s="34" t="s">
        <v>11</v>
      </c>
    </row>
    <row r="965" spans="1:3">
      <c r="A965" s="3" t="s">
        <v>476</v>
      </c>
      <c r="B965" s="33" t="s">
        <v>400</v>
      </c>
      <c r="C965" s="34" t="s">
        <v>11</v>
      </c>
    </row>
    <row r="966" spans="1:3">
      <c r="A966" s="3" t="s">
        <v>406</v>
      </c>
      <c r="B966" s="33" t="s">
        <v>220</v>
      </c>
      <c r="C966" s="34" t="s">
        <v>11</v>
      </c>
    </row>
    <row r="967" spans="1:3">
      <c r="A967" s="3" t="s">
        <v>437</v>
      </c>
      <c r="B967" s="33" t="s">
        <v>438</v>
      </c>
      <c r="C967" s="34" t="s">
        <v>11</v>
      </c>
    </row>
    <row r="968" spans="1:3">
      <c r="A968" s="3" t="s">
        <v>473</v>
      </c>
      <c r="B968" s="33" t="s">
        <v>220</v>
      </c>
      <c r="C968" s="34" t="s">
        <v>11</v>
      </c>
    </row>
    <row r="969" spans="1:3">
      <c r="A969" s="3" t="s">
        <v>490</v>
      </c>
      <c r="B969" s="33" t="s">
        <v>220</v>
      </c>
      <c r="C969" s="34" t="s">
        <v>11</v>
      </c>
    </row>
    <row r="970" spans="1:3">
      <c r="A970" s="3" t="s">
        <v>502</v>
      </c>
      <c r="B970" s="33" t="s">
        <v>467</v>
      </c>
      <c r="C970" s="34" t="s">
        <v>11</v>
      </c>
    </row>
    <row r="971" spans="1:3">
      <c r="A971" s="3" t="s">
        <v>519</v>
      </c>
      <c r="B971" s="33" t="s">
        <v>220</v>
      </c>
      <c r="C971" s="34" t="s">
        <v>11</v>
      </c>
    </row>
    <row r="972" spans="1:3">
      <c r="A972" s="3" t="s">
        <v>562</v>
      </c>
      <c r="B972" s="33" t="s">
        <v>563</v>
      </c>
      <c r="C972" s="34" t="s">
        <v>11</v>
      </c>
    </row>
    <row r="973" spans="1:3">
      <c r="A973" s="3" t="s">
        <v>381</v>
      </c>
      <c r="B973" s="33" t="s">
        <v>382</v>
      </c>
      <c r="C973" s="34" t="s">
        <v>11</v>
      </c>
    </row>
    <row r="974" spans="1:3">
      <c r="A974" s="3" t="s">
        <v>412</v>
      </c>
      <c r="B974" s="33" t="s">
        <v>413</v>
      </c>
      <c r="C974" s="34" t="s">
        <v>11</v>
      </c>
    </row>
    <row r="975" spans="1:3">
      <c r="A975" s="3" t="s">
        <v>422</v>
      </c>
      <c r="B975" s="33" t="s">
        <v>220</v>
      </c>
      <c r="C975" s="34" t="s">
        <v>11</v>
      </c>
    </row>
    <row r="976" spans="1:3">
      <c r="A976" s="3" t="s">
        <v>435</v>
      </c>
      <c r="B976" s="33" t="s">
        <v>436</v>
      </c>
      <c r="C976" s="34" t="s">
        <v>11</v>
      </c>
    </row>
    <row r="977" spans="1:3">
      <c r="A977" s="3" t="s">
        <v>1815</v>
      </c>
      <c r="B977" s="33" t="s">
        <v>85</v>
      </c>
      <c r="C977" s="34" t="s">
        <v>11</v>
      </c>
    </row>
    <row r="978" spans="1:3">
      <c r="A978" s="3" t="s">
        <v>466</v>
      </c>
      <c r="B978" s="33" t="s">
        <v>467</v>
      </c>
      <c r="C978" s="34" t="s">
        <v>11</v>
      </c>
    </row>
    <row r="979" spans="1:3">
      <c r="A979" s="3" t="s">
        <v>469</v>
      </c>
      <c r="B979" s="33" t="s">
        <v>220</v>
      </c>
      <c r="C979" s="34" t="s">
        <v>11</v>
      </c>
    </row>
    <row r="980" spans="1:3">
      <c r="A980" s="3" t="s">
        <v>474</v>
      </c>
      <c r="B980" s="33" t="s">
        <v>475</v>
      </c>
      <c r="C980" s="34" t="s">
        <v>11</v>
      </c>
    </row>
    <row r="981" spans="1:3">
      <c r="A981" s="3" t="s">
        <v>493</v>
      </c>
      <c r="B981" s="33" t="s">
        <v>220</v>
      </c>
      <c r="C981" s="34" t="s">
        <v>11</v>
      </c>
    </row>
    <row r="982" spans="1:3">
      <c r="A982" s="3" t="s">
        <v>510</v>
      </c>
      <c r="B982" s="33" t="s">
        <v>220</v>
      </c>
      <c r="C982" s="34" t="s">
        <v>11</v>
      </c>
    </row>
    <row r="983" spans="1:3">
      <c r="A983" s="3" t="s">
        <v>516</v>
      </c>
      <c r="B983" s="33" t="s">
        <v>220</v>
      </c>
      <c r="C983" s="34" t="s">
        <v>11</v>
      </c>
    </row>
    <row r="984" spans="1:3">
      <c r="A984" s="3" t="s">
        <v>558</v>
      </c>
      <c r="B984" s="33" t="s">
        <v>220</v>
      </c>
      <c r="C984" s="34" t="s">
        <v>11</v>
      </c>
    </row>
    <row r="985" spans="1:3">
      <c r="A985" s="3" t="s">
        <v>561</v>
      </c>
      <c r="B985" s="33" t="s">
        <v>220</v>
      </c>
      <c r="C985" s="34" t="s">
        <v>11</v>
      </c>
    </row>
    <row r="986" spans="1:3">
      <c r="A986" s="3" t="s">
        <v>1144</v>
      </c>
      <c r="B986" s="33" t="s">
        <v>61</v>
      </c>
      <c r="C986" s="34" t="s">
        <v>11</v>
      </c>
    </row>
    <row r="987" spans="1:3">
      <c r="A987" s="3" t="s">
        <v>628</v>
      </c>
      <c r="B987" s="33" t="s">
        <v>629</v>
      </c>
      <c r="C987" s="34" t="s">
        <v>11</v>
      </c>
    </row>
    <row r="988" spans="1:3">
      <c r="A988" s="3" t="s">
        <v>630</v>
      </c>
      <c r="B988" s="33" t="s">
        <v>631</v>
      </c>
      <c r="C988" s="34" t="s">
        <v>11</v>
      </c>
    </row>
    <row r="989" spans="1:3">
      <c r="A989" s="3" t="s">
        <v>635</v>
      </c>
      <c r="B989" s="33" t="s">
        <v>636</v>
      </c>
      <c r="C989" s="34" t="s">
        <v>11</v>
      </c>
    </row>
    <row r="990" spans="1:3">
      <c r="A990" s="3" t="s">
        <v>633</v>
      </c>
      <c r="B990" s="33" t="s">
        <v>634</v>
      </c>
      <c r="C990" s="34" t="s">
        <v>11</v>
      </c>
    </row>
    <row r="991" spans="1:3">
      <c r="A991" s="3" t="s">
        <v>1666</v>
      </c>
      <c r="B991" s="33" t="s">
        <v>32</v>
      </c>
      <c r="C991" s="34" t="s">
        <v>11</v>
      </c>
    </row>
    <row r="992" spans="1:3">
      <c r="A992" s="3" t="s">
        <v>1164</v>
      </c>
      <c r="B992" s="33" t="s">
        <v>205</v>
      </c>
      <c r="C992" s="34" t="s">
        <v>11</v>
      </c>
    </row>
    <row r="993" spans="1:3">
      <c r="A993" s="3" t="s">
        <v>1341</v>
      </c>
      <c r="B993" s="33" t="s">
        <v>409</v>
      </c>
      <c r="C993" s="34" t="s">
        <v>11</v>
      </c>
    </row>
    <row r="994" spans="1:3">
      <c r="A994" s="3" t="s">
        <v>1116</v>
      </c>
      <c r="B994" s="33" t="s">
        <v>61</v>
      </c>
      <c r="C994" s="34" t="s">
        <v>11</v>
      </c>
    </row>
    <row r="995" spans="1:3">
      <c r="A995" s="3" t="s">
        <v>323</v>
      </c>
      <c r="B995" s="33" t="s">
        <v>205</v>
      </c>
      <c r="C995" s="34" t="s">
        <v>11</v>
      </c>
    </row>
    <row r="996" spans="1:3">
      <c r="A996" s="3" t="s">
        <v>1166</v>
      </c>
      <c r="B996" s="33" t="s">
        <v>205</v>
      </c>
      <c r="C996" s="34" t="s">
        <v>11</v>
      </c>
    </row>
    <row r="997" spans="1:3">
      <c r="A997" s="3" t="s">
        <v>328</v>
      </c>
      <c r="B997" s="33" t="s">
        <v>205</v>
      </c>
      <c r="C997" s="34" t="s">
        <v>11</v>
      </c>
    </row>
    <row r="998" spans="1:3">
      <c r="A998" s="3" t="s">
        <v>201</v>
      </c>
      <c r="B998" s="33" t="s">
        <v>203</v>
      </c>
      <c r="C998" s="34" t="s">
        <v>11</v>
      </c>
    </row>
    <row r="999" spans="1:3">
      <c r="A999" s="3" t="s">
        <v>1122</v>
      </c>
      <c r="B999" s="33" t="s">
        <v>136</v>
      </c>
      <c r="C999" s="34" t="s">
        <v>11</v>
      </c>
    </row>
    <row r="1000" spans="1:3">
      <c r="A1000" s="3" t="s">
        <v>1124</v>
      </c>
      <c r="B1000" s="33" t="s">
        <v>1125</v>
      </c>
      <c r="C1000" s="34" t="s">
        <v>11</v>
      </c>
    </row>
    <row r="1001" spans="1:3">
      <c r="A1001" s="3" t="s">
        <v>247</v>
      </c>
      <c r="B1001" s="33" t="s">
        <v>248</v>
      </c>
      <c r="C1001" s="34" t="s">
        <v>11</v>
      </c>
    </row>
    <row r="1002" spans="1:3">
      <c r="A1002" s="3" t="s">
        <v>1265</v>
      </c>
      <c r="B1002" s="33" t="s">
        <v>409</v>
      </c>
      <c r="C1002" s="34" t="s">
        <v>11</v>
      </c>
    </row>
    <row r="1003" spans="1:3">
      <c r="A1003" s="3" t="s">
        <v>1264</v>
      </c>
      <c r="B1003" s="33" t="s">
        <v>409</v>
      </c>
      <c r="C1003" s="34" t="s">
        <v>11</v>
      </c>
    </row>
    <row r="1004" spans="1:3">
      <c r="A1004" s="3" t="s">
        <v>206</v>
      </c>
      <c r="B1004" s="33" t="s">
        <v>207</v>
      </c>
      <c r="C1004" s="34" t="s">
        <v>11</v>
      </c>
    </row>
    <row r="1005" spans="1:3">
      <c r="A1005" s="3" t="s">
        <v>708</v>
      </c>
      <c r="B1005" s="33" t="s">
        <v>709</v>
      </c>
      <c r="C1005" s="34" t="s">
        <v>11</v>
      </c>
    </row>
    <row r="1006" spans="1:3">
      <c r="A1006" s="3" t="s">
        <v>210</v>
      </c>
      <c r="B1006" s="33" t="s">
        <v>205</v>
      </c>
      <c r="C1006" s="34" t="s">
        <v>11</v>
      </c>
    </row>
    <row r="1007" spans="1:3">
      <c r="A1007" s="3" t="s">
        <v>208</v>
      </c>
      <c r="B1007" s="33" t="s">
        <v>93</v>
      </c>
      <c r="C1007" s="34" t="s">
        <v>11</v>
      </c>
    </row>
    <row r="1008" spans="1:3">
      <c r="A1008" s="3" t="s">
        <v>1315</v>
      </c>
      <c r="B1008" s="33" t="s">
        <v>409</v>
      </c>
      <c r="C1008" s="34" t="s">
        <v>11</v>
      </c>
    </row>
    <row r="1009" spans="1:3">
      <c r="A1009" s="3" t="s">
        <v>209</v>
      </c>
      <c r="B1009" s="33" t="s">
        <v>93</v>
      </c>
      <c r="C1009" s="34" t="s">
        <v>11</v>
      </c>
    </row>
    <row r="1010" spans="1:3">
      <c r="A1010" s="3" t="s">
        <v>1119</v>
      </c>
      <c r="B1010" s="33" t="s">
        <v>61</v>
      </c>
      <c r="C1010" s="34" t="s">
        <v>11</v>
      </c>
    </row>
    <row r="1011" spans="1:3">
      <c r="A1011" s="3" t="s">
        <v>620</v>
      </c>
      <c r="B1011" s="33" t="s">
        <v>61</v>
      </c>
      <c r="C1011" s="34" t="s">
        <v>11</v>
      </c>
    </row>
    <row r="1012" spans="1:3">
      <c r="A1012" s="3" t="s">
        <v>1145</v>
      </c>
      <c r="B1012" s="33" t="s">
        <v>617</v>
      </c>
      <c r="C1012" s="34" t="s">
        <v>11</v>
      </c>
    </row>
    <row r="1013" spans="1:3">
      <c r="A1013" s="3" t="s">
        <v>618</v>
      </c>
      <c r="B1013" s="33" t="s">
        <v>619</v>
      </c>
      <c r="C1013" s="34" t="s">
        <v>11</v>
      </c>
    </row>
    <row r="1014" spans="1:3">
      <c r="A1014" s="3" t="s">
        <v>279</v>
      </c>
      <c r="B1014" s="33" t="s">
        <v>280</v>
      </c>
      <c r="C1014" s="34" t="s">
        <v>11</v>
      </c>
    </row>
    <row r="1015" spans="1:3">
      <c r="A1015" s="3" t="s">
        <v>621</v>
      </c>
      <c r="B1015" s="33" t="s">
        <v>136</v>
      </c>
      <c r="C1015" s="34" t="s">
        <v>11</v>
      </c>
    </row>
    <row r="1016" spans="1:3">
      <c r="A1016" s="3" t="s">
        <v>615</v>
      </c>
      <c r="B1016" s="33" t="s">
        <v>413</v>
      </c>
      <c r="C1016" s="34" t="s">
        <v>11</v>
      </c>
    </row>
    <row r="1017" spans="1:3">
      <c r="A1017" s="3" t="s">
        <v>1120</v>
      </c>
      <c r="B1017" s="33" t="s">
        <v>146</v>
      </c>
      <c r="C1017" s="34" t="s">
        <v>11</v>
      </c>
    </row>
    <row r="1018" spans="1:3">
      <c r="A1018" s="3" t="s">
        <v>1151</v>
      </c>
      <c r="B1018" s="33" t="s">
        <v>350</v>
      </c>
      <c r="C1018" s="34" t="s">
        <v>11</v>
      </c>
    </row>
    <row r="1019" spans="1:3">
      <c r="A1019" s="3" t="s">
        <v>2120</v>
      </c>
      <c r="B1019" s="33" t="s">
        <v>56</v>
      </c>
      <c r="C1019" s="34" t="s">
        <v>11</v>
      </c>
    </row>
    <row r="1020" spans="1:3">
      <c r="A1020" s="3" t="s">
        <v>144</v>
      </c>
      <c r="B1020" s="33" t="s">
        <v>15</v>
      </c>
      <c r="C1020" s="34" t="s">
        <v>11</v>
      </c>
    </row>
    <row r="1021" spans="1:3">
      <c r="A1021" s="3" t="s">
        <v>1148</v>
      </c>
      <c r="B1021" s="33" t="s">
        <v>61</v>
      </c>
      <c r="C1021" s="34" t="s">
        <v>11</v>
      </c>
    </row>
    <row r="1022" spans="1:3">
      <c r="A1022" s="3" t="s">
        <v>349</v>
      </c>
      <c r="B1022" s="33" t="s">
        <v>350</v>
      </c>
      <c r="C1022" s="34" t="s">
        <v>11</v>
      </c>
    </row>
    <row r="1023" spans="1:3">
      <c r="A1023" s="3" t="s">
        <v>234</v>
      </c>
      <c r="B1023" s="33" t="s">
        <v>61</v>
      </c>
      <c r="C1023" s="34" t="s">
        <v>11</v>
      </c>
    </row>
    <row r="1024" spans="1:3">
      <c r="A1024" s="3" t="s">
        <v>351</v>
      </c>
      <c r="B1024" s="33" t="s">
        <v>310</v>
      </c>
      <c r="C1024" s="34" t="s">
        <v>11</v>
      </c>
    </row>
    <row r="1025" spans="1:3">
      <c r="A1025" s="3" t="s">
        <v>2110</v>
      </c>
      <c r="B1025" s="33" t="s">
        <v>310</v>
      </c>
      <c r="C1025" s="34" t="s">
        <v>11</v>
      </c>
    </row>
    <row r="1026" spans="1:3">
      <c r="A1026" s="3" t="s">
        <v>1146</v>
      </c>
      <c r="B1026" s="33" t="s">
        <v>271</v>
      </c>
      <c r="C1026" s="34" t="s">
        <v>11</v>
      </c>
    </row>
    <row r="1027" spans="1:3">
      <c r="A1027" s="3" t="s">
        <v>352</v>
      </c>
      <c r="B1027" s="33" t="s">
        <v>271</v>
      </c>
      <c r="C1027" s="34" t="s">
        <v>11</v>
      </c>
    </row>
    <row r="1028" spans="1:3">
      <c r="A1028" s="3" t="s">
        <v>346</v>
      </c>
      <c r="B1028" s="33" t="s">
        <v>348</v>
      </c>
      <c r="C1028" s="34" t="s">
        <v>11</v>
      </c>
    </row>
    <row r="1029" spans="1:3">
      <c r="A1029" s="3" t="s">
        <v>1838</v>
      </c>
      <c r="B1029" s="33" t="s">
        <v>305</v>
      </c>
      <c r="C1029" s="34" t="s">
        <v>11</v>
      </c>
    </row>
    <row r="1030" spans="1:3">
      <c r="A1030" s="3" t="s">
        <v>320</v>
      </c>
      <c r="B1030" s="33" t="s">
        <v>61</v>
      </c>
      <c r="C1030" s="34" t="s">
        <v>11</v>
      </c>
    </row>
    <row r="1031" spans="1:3">
      <c r="A1031" s="3" t="s">
        <v>1938</v>
      </c>
      <c r="B1031" s="33" t="s">
        <v>32</v>
      </c>
      <c r="C1031" s="34" t="s">
        <v>11</v>
      </c>
    </row>
    <row r="1032" spans="1:3">
      <c r="A1032" s="3" t="s">
        <v>138</v>
      </c>
      <c r="B1032" s="33" t="s">
        <v>61</v>
      </c>
      <c r="C1032" s="34" t="s">
        <v>11</v>
      </c>
    </row>
    <row r="1033" spans="1:3">
      <c r="A1033" s="3" t="s">
        <v>212</v>
      </c>
      <c r="B1033" s="33" t="s">
        <v>213</v>
      </c>
      <c r="C1033" s="34" t="s">
        <v>11</v>
      </c>
    </row>
    <row r="1034" spans="1:3">
      <c r="A1034" s="3" t="s">
        <v>121</v>
      </c>
      <c r="B1034" s="33" t="s">
        <v>122</v>
      </c>
      <c r="C1034" s="34" t="s">
        <v>11</v>
      </c>
    </row>
    <row r="1035" spans="1:3">
      <c r="A1035" s="3" t="s">
        <v>1639</v>
      </c>
      <c r="B1035" s="33" t="s">
        <v>32</v>
      </c>
      <c r="C1035" s="34" t="s">
        <v>11</v>
      </c>
    </row>
    <row r="1036" spans="1:3">
      <c r="A1036" s="3" t="s">
        <v>128</v>
      </c>
      <c r="B1036" s="33" t="s">
        <v>129</v>
      </c>
      <c r="C1036" s="34" t="s">
        <v>11</v>
      </c>
    </row>
    <row r="1037" spans="1:3">
      <c r="A1037" s="3" t="s">
        <v>135</v>
      </c>
      <c r="B1037" s="33" t="s">
        <v>114</v>
      </c>
      <c r="C1037" s="34" t="s">
        <v>11</v>
      </c>
    </row>
    <row r="1038" spans="1:3">
      <c r="A1038" s="3" t="s">
        <v>108</v>
      </c>
      <c r="B1038" s="33" t="s">
        <v>110</v>
      </c>
      <c r="C1038" s="34" t="s">
        <v>11</v>
      </c>
    </row>
    <row r="1039" spans="1:3">
      <c r="A1039" s="3" t="s">
        <v>1668</v>
      </c>
      <c r="B1039" s="33" t="s">
        <v>409</v>
      </c>
      <c r="C1039" s="34" t="s">
        <v>11</v>
      </c>
    </row>
    <row r="1040" spans="1:3">
      <c r="A1040" s="3" t="s">
        <v>1439</v>
      </c>
      <c r="B1040" s="33" t="s">
        <v>409</v>
      </c>
      <c r="C1040" s="34" t="s">
        <v>11</v>
      </c>
    </row>
    <row r="1041" spans="1:3">
      <c r="A1041" s="3" t="s">
        <v>2122</v>
      </c>
      <c r="B1041" s="33" t="s">
        <v>409</v>
      </c>
      <c r="C1041" s="34" t="s">
        <v>11</v>
      </c>
    </row>
    <row r="1042" spans="1:3">
      <c r="A1042" s="3" t="s">
        <v>1277</v>
      </c>
      <c r="B1042" s="33" t="s">
        <v>15</v>
      </c>
      <c r="C1042" s="34" t="s">
        <v>11</v>
      </c>
    </row>
    <row r="1043" spans="1:3">
      <c r="A1043" s="3" t="s">
        <v>712</v>
      </c>
      <c r="B1043" s="33" t="s">
        <v>61</v>
      </c>
      <c r="C1043" s="34" t="s">
        <v>11</v>
      </c>
    </row>
    <row r="1044" spans="1:3">
      <c r="A1044" s="3" t="s">
        <v>1193</v>
      </c>
      <c r="B1044" s="33" t="s">
        <v>409</v>
      </c>
      <c r="C1044" s="34" t="s">
        <v>11</v>
      </c>
    </row>
    <row r="1045" spans="1:3">
      <c r="A1045" s="3" t="s">
        <v>1194</v>
      </c>
      <c r="B1045" s="33" t="s">
        <v>1215</v>
      </c>
      <c r="C1045" s="34" t="s">
        <v>11</v>
      </c>
    </row>
    <row r="1046" spans="1:3">
      <c r="A1046" s="3" t="s">
        <v>710</v>
      </c>
      <c r="B1046" s="33" t="s">
        <v>711</v>
      </c>
      <c r="C1046" s="34" t="s">
        <v>11</v>
      </c>
    </row>
    <row r="1047" spans="1:3">
      <c r="A1047" s="3" t="s">
        <v>722</v>
      </c>
      <c r="B1047" s="33" t="s">
        <v>205</v>
      </c>
      <c r="C1047" s="34" t="s">
        <v>11</v>
      </c>
    </row>
    <row r="1048" spans="1:3">
      <c r="A1048" s="3" t="s">
        <v>2126</v>
      </c>
      <c r="B1048" s="33" t="s">
        <v>421</v>
      </c>
      <c r="C1048" s="34" t="s">
        <v>11</v>
      </c>
    </row>
    <row r="1049" spans="1:3">
      <c r="A1049" s="3" t="s">
        <v>1161</v>
      </c>
      <c r="B1049" s="33" t="s">
        <v>205</v>
      </c>
      <c r="C1049" s="34" t="s">
        <v>11</v>
      </c>
    </row>
    <row r="1050" spans="1:3">
      <c r="A1050" s="3" t="s">
        <v>1165</v>
      </c>
      <c r="B1050" s="33" t="s">
        <v>205</v>
      </c>
      <c r="C1050" s="34" t="s">
        <v>11</v>
      </c>
    </row>
    <row r="1051" spans="1:3">
      <c r="A1051" s="3" t="s">
        <v>1169</v>
      </c>
      <c r="B1051" s="33" t="s">
        <v>205</v>
      </c>
      <c r="C1051" s="34" t="s">
        <v>11</v>
      </c>
    </row>
    <row r="1052" spans="1:3">
      <c r="A1052" s="3" t="s">
        <v>1172</v>
      </c>
      <c r="B1052" s="33" t="s">
        <v>205</v>
      </c>
      <c r="C1052" s="34" t="s">
        <v>11</v>
      </c>
    </row>
    <row r="1053" spans="1:3">
      <c r="A1053" s="3" t="s">
        <v>1173</v>
      </c>
      <c r="B1053" s="33" t="s">
        <v>205</v>
      </c>
      <c r="C1053" s="34" t="s">
        <v>11</v>
      </c>
    </row>
    <row r="1054" spans="1:3">
      <c r="A1054" s="3" t="s">
        <v>2127</v>
      </c>
      <c r="B1054" s="33" t="s">
        <v>205</v>
      </c>
      <c r="C1054" s="34" t="s">
        <v>11</v>
      </c>
    </row>
    <row r="1055" spans="1:3">
      <c r="A1055" s="3" t="s">
        <v>1177</v>
      </c>
      <c r="B1055" s="33" t="s">
        <v>205</v>
      </c>
      <c r="C1055" s="34" t="s">
        <v>11</v>
      </c>
    </row>
  </sheetData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6E2CE-D7D9-45C9-BA4E-3693337E8AC3}">
  <sheetPr>
    <tabColor rgb="FF00B0F0"/>
    <pageSetUpPr fitToPage="1"/>
  </sheetPr>
  <dimension ref="A1:K173"/>
  <sheetViews>
    <sheetView tabSelected="1" zoomScaleNormal="100" zoomScaleSheetLayoutView="100" workbookViewId="0"/>
  </sheetViews>
  <sheetFormatPr baseColWidth="10" defaultRowHeight="15"/>
  <cols>
    <col min="1" max="1" width="35.7109375" style="15" customWidth="1"/>
    <col min="2" max="2" width="21" style="15" customWidth="1"/>
    <col min="3" max="3" width="36.85546875" style="15" bestFit="1" customWidth="1"/>
    <col min="4" max="4" width="24.42578125" style="15" bestFit="1" customWidth="1"/>
    <col min="5" max="5" width="15.5703125" style="15" customWidth="1"/>
    <col min="6" max="6" width="16.5703125" style="15" customWidth="1"/>
    <col min="7" max="7" width="15.5703125" style="15" hidden="1" customWidth="1"/>
    <col min="8" max="8" width="14.5703125" style="15" hidden="1" customWidth="1"/>
    <col min="9" max="9" width="9.85546875" style="15" customWidth="1"/>
    <col min="10" max="10" width="12.42578125" style="15" bestFit="1" customWidth="1"/>
    <col min="11" max="16384" width="11.42578125" style="15"/>
  </cols>
  <sheetData>
    <row r="1" spans="1:11">
      <c r="D1" s="18"/>
      <c r="E1" s="18"/>
      <c r="F1" s="18"/>
      <c r="G1" s="18"/>
      <c r="H1" s="18"/>
      <c r="I1" s="17"/>
    </row>
    <row r="2" spans="1:11">
      <c r="C2" s="18"/>
      <c r="D2" s="18"/>
      <c r="E2" s="18"/>
      <c r="F2" s="18"/>
      <c r="G2" s="18"/>
      <c r="H2" s="18"/>
      <c r="I2" s="18"/>
    </row>
    <row r="3" spans="1:11">
      <c r="B3" s="19" t="s">
        <v>0</v>
      </c>
      <c r="D3" s="18"/>
      <c r="E3" s="18"/>
      <c r="F3" s="18"/>
      <c r="G3" s="18"/>
      <c r="H3" s="18"/>
      <c r="I3" s="18"/>
    </row>
    <row r="4" spans="1:11">
      <c r="B4" s="20" t="s">
        <v>1</v>
      </c>
      <c r="D4" s="18"/>
      <c r="E4" s="18"/>
      <c r="F4" s="18"/>
      <c r="G4" s="18"/>
      <c r="H4" s="18"/>
      <c r="I4" s="18"/>
    </row>
    <row r="5" spans="1:11" ht="15.75">
      <c r="B5" s="22" t="s">
        <v>3378</v>
      </c>
      <c r="D5" s="18"/>
      <c r="E5" s="18"/>
      <c r="F5" s="18"/>
      <c r="G5" s="18"/>
      <c r="H5" s="18"/>
      <c r="I5" s="18"/>
    </row>
    <row r="6" spans="1:11" ht="23.25" customHeight="1">
      <c r="D6" s="23"/>
      <c r="E6" s="23"/>
      <c r="F6" s="23"/>
      <c r="G6" s="23"/>
      <c r="H6" s="23"/>
      <c r="I6" s="23"/>
    </row>
    <row r="7" spans="1:11" ht="30">
      <c r="A7" s="63" t="s">
        <v>1721</v>
      </c>
      <c r="B7" s="63" t="s">
        <v>2</v>
      </c>
      <c r="C7" s="63" t="s">
        <v>1800</v>
      </c>
      <c r="D7" s="63" t="s">
        <v>1802</v>
      </c>
      <c r="E7" s="63" t="s">
        <v>1657</v>
      </c>
      <c r="F7" s="63" t="s">
        <v>3</v>
      </c>
      <c r="G7" s="63" t="s">
        <v>2194</v>
      </c>
      <c r="H7" s="63" t="s">
        <v>5</v>
      </c>
      <c r="I7" s="63" t="s">
        <v>1715</v>
      </c>
      <c r="J7" s="69" t="s">
        <v>1801</v>
      </c>
      <c r="K7" s="69" t="s">
        <v>1654</v>
      </c>
    </row>
    <row r="8" spans="1:11">
      <c r="A8" s="21" t="s">
        <v>1710</v>
      </c>
      <c r="B8" s="24" t="s">
        <v>61</v>
      </c>
      <c r="C8" s="21" t="s">
        <v>1163</v>
      </c>
      <c r="D8" s="21" t="s">
        <v>3357</v>
      </c>
      <c r="E8" s="51">
        <v>180000</v>
      </c>
      <c r="F8" s="2">
        <v>33582.870000000003</v>
      </c>
      <c r="G8" s="25">
        <v>0</v>
      </c>
      <c r="H8" s="25">
        <v>0</v>
      </c>
      <c r="I8" s="53">
        <v>0</v>
      </c>
      <c r="J8" s="52">
        <v>146417.13</v>
      </c>
      <c r="K8" s="54" t="s">
        <v>1655</v>
      </c>
    </row>
    <row r="9" spans="1:11">
      <c r="A9" s="27" t="s">
        <v>1712</v>
      </c>
      <c r="B9" s="1" t="s">
        <v>1101</v>
      </c>
      <c r="C9" s="27" t="s">
        <v>1163</v>
      </c>
      <c r="D9" s="21" t="s">
        <v>3357</v>
      </c>
      <c r="E9" s="51">
        <v>60000</v>
      </c>
      <c r="F9" s="2">
        <v>4195.88</v>
      </c>
      <c r="G9" s="25">
        <v>0</v>
      </c>
      <c r="H9" s="25">
        <v>0</v>
      </c>
      <c r="I9" s="53">
        <v>0</v>
      </c>
      <c r="J9" s="52">
        <v>55804.12</v>
      </c>
      <c r="K9" s="54" t="s">
        <v>1655</v>
      </c>
    </row>
    <row r="10" spans="1:11">
      <c r="A10" s="27" t="s">
        <v>1728</v>
      </c>
      <c r="B10" s="1" t="s">
        <v>1101</v>
      </c>
      <c r="C10" s="27" t="s">
        <v>1163</v>
      </c>
      <c r="D10" s="21" t="s">
        <v>3357</v>
      </c>
      <c r="E10" s="51">
        <v>60000</v>
      </c>
      <c r="F10" s="2">
        <v>4195.88</v>
      </c>
      <c r="G10" s="25">
        <v>0</v>
      </c>
      <c r="H10" s="25">
        <v>0</v>
      </c>
      <c r="I10" s="53">
        <v>0</v>
      </c>
      <c r="J10" s="52">
        <v>55804.12</v>
      </c>
      <c r="K10" s="54" t="s">
        <v>1655</v>
      </c>
    </row>
    <row r="11" spans="1:11">
      <c r="A11" s="27" t="s">
        <v>1727</v>
      </c>
      <c r="B11" s="1" t="s">
        <v>1101</v>
      </c>
      <c r="C11" s="27" t="s">
        <v>1163</v>
      </c>
      <c r="D11" s="21" t="s">
        <v>3357</v>
      </c>
      <c r="E11" s="51">
        <v>50000</v>
      </c>
      <c r="F11" s="2">
        <v>2297.25</v>
      </c>
      <c r="G11" s="25">
        <v>0</v>
      </c>
      <c r="H11" s="25">
        <v>0</v>
      </c>
      <c r="I11" s="53">
        <v>0</v>
      </c>
      <c r="J11" s="52">
        <v>47702.75</v>
      </c>
      <c r="K11" s="54" t="s">
        <v>1656</v>
      </c>
    </row>
    <row r="12" spans="1:11">
      <c r="A12" s="21" t="s">
        <v>3466</v>
      </c>
      <c r="B12" s="24" t="s">
        <v>1101</v>
      </c>
      <c r="C12" s="21" t="s">
        <v>1163</v>
      </c>
      <c r="D12" s="21" t="s">
        <v>3357</v>
      </c>
      <c r="E12" s="51">
        <v>45000</v>
      </c>
      <c r="F12" s="2">
        <v>1547.25</v>
      </c>
      <c r="G12" s="25">
        <v>0</v>
      </c>
      <c r="H12" s="25">
        <v>0</v>
      </c>
      <c r="I12" s="53">
        <v>0</v>
      </c>
      <c r="J12" s="52">
        <v>43452.75</v>
      </c>
      <c r="K12" s="54" t="s">
        <v>1655</v>
      </c>
    </row>
    <row r="13" spans="1:11">
      <c r="A13" s="27" t="s">
        <v>1711</v>
      </c>
      <c r="B13" s="1" t="s">
        <v>1101</v>
      </c>
      <c r="C13" s="27" t="s">
        <v>1163</v>
      </c>
      <c r="D13" s="21" t="s">
        <v>3357</v>
      </c>
      <c r="E13" s="51">
        <v>40000</v>
      </c>
      <c r="F13" s="2">
        <v>797.25</v>
      </c>
      <c r="G13" s="25">
        <v>0</v>
      </c>
      <c r="H13" s="25">
        <v>0</v>
      </c>
      <c r="I13" s="53">
        <v>0</v>
      </c>
      <c r="J13" s="52">
        <v>39202.75</v>
      </c>
      <c r="K13" s="54" t="s">
        <v>1655</v>
      </c>
    </row>
    <row r="14" spans="1:11">
      <c r="A14" s="27" t="s">
        <v>3468</v>
      </c>
      <c r="B14" s="1" t="s">
        <v>1101</v>
      </c>
      <c r="C14" s="27" t="s">
        <v>1163</v>
      </c>
      <c r="D14" s="21" t="s">
        <v>3357</v>
      </c>
      <c r="E14" s="51">
        <v>40000</v>
      </c>
      <c r="F14" s="2">
        <v>797.25</v>
      </c>
      <c r="G14" s="25">
        <v>0</v>
      </c>
      <c r="H14" s="25">
        <v>0</v>
      </c>
      <c r="I14" s="53">
        <v>0</v>
      </c>
      <c r="J14" s="52">
        <v>39202.75</v>
      </c>
      <c r="K14" s="54" t="s">
        <v>1656</v>
      </c>
    </row>
    <row r="15" spans="1:11">
      <c r="A15" s="27" t="s">
        <v>1160</v>
      </c>
      <c r="B15" s="1" t="s">
        <v>1101</v>
      </c>
      <c r="C15" s="27" t="s">
        <v>1163</v>
      </c>
      <c r="D15" s="21" t="s">
        <v>3357</v>
      </c>
      <c r="E15" s="51">
        <v>32000</v>
      </c>
      <c r="F15" s="2">
        <v>0</v>
      </c>
      <c r="G15" s="25">
        <v>0</v>
      </c>
      <c r="H15" s="25">
        <v>0</v>
      </c>
      <c r="I15" s="53">
        <v>0</v>
      </c>
      <c r="J15" s="52">
        <v>32000</v>
      </c>
      <c r="K15" s="54" t="s">
        <v>1655</v>
      </c>
    </row>
    <row r="16" spans="1:11">
      <c r="A16" s="27" t="s">
        <v>3467</v>
      </c>
      <c r="B16" s="1" t="s">
        <v>1101</v>
      </c>
      <c r="C16" s="27" t="s">
        <v>1163</v>
      </c>
      <c r="D16" s="21" t="s">
        <v>3357</v>
      </c>
      <c r="E16" s="51">
        <v>30000</v>
      </c>
      <c r="F16" s="2">
        <v>0</v>
      </c>
      <c r="G16" s="25">
        <v>0</v>
      </c>
      <c r="H16" s="25">
        <v>0</v>
      </c>
      <c r="I16" s="53">
        <v>0</v>
      </c>
      <c r="J16" s="52">
        <v>30000</v>
      </c>
      <c r="K16" s="54" t="s">
        <v>1655</v>
      </c>
    </row>
    <row r="17" spans="1:11">
      <c r="A17" s="27" t="s">
        <v>1713</v>
      </c>
      <c r="B17" s="1" t="s">
        <v>1101</v>
      </c>
      <c r="C17" s="27" t="s">
        <v>1163</v>
      </c>
      <c r="D17" s="21" t="s">
        <v>3357</v>
      </c>
      <c r="E17" s="51">
        <v>30000</v>
      </c>
      <c r="F17" s="2">
        <v>0</v>
      </c>
      <c r="G17" s="25">
        <v>0</v>
      </c>
      <c r="H17" s="25">
        <v>0</v>
      </c>
      <c r="I17" s="53">
        <v>0</v>
      </c>
      <c r="J17" s="52">
        <v>30000</v>
      </c>
      <c r="K17" s="54" t="s">
        <v>1655</v>
      </c>
    </row>
    <row r="18" spans="1:11">
      <c r="A18" s="21" t="s">
        <v>1905</v>
      </c>
      <c r="B18" s="24" t="s">
        <v>1101</v>
      </c>
      <c r="C18" s="21" t="s">
        <v>1163</v>
      </c>
      <c r="D18" s="21" t="s">
        <v>3357</v>
      </c>
      <c r="E18" s="51">
        <v>25000</v>
      </c>
      <c r="F18" s="2">
        <v>0</v>
      </c>
      <c r="G18" s="25">
        <v>0</v>
      </c>
      <c r="H18" s="25">
        <v>0</v>
      </c>
      <c r="I18" s="53">
        <v>0</v>
      </c>
      <c r="J18" s="52">
        <v>25000</v>
      </c>
      <c r="K18" s="54" t="s">
        <v>1655</v>
      </c>
    </row>
    <row r="19" spans="1:11">
      <c r="A19" s="21" t="s">
        <v>1714</v>
      </c>
      <c r="B19" s="24" t="s">
        <v>1101</v>
      </c>
      <c r="C19" s="21" t="s">
        <v>1163</v>
      </c>
      <c r="D19" s="21" t="s">
        <v>3357</v>
      </c>
      <c r="E19" s="51">
        <v>25000</v>
      </c>
      <c r="F19" s="2">
        <v>0</v>
      </c>
      <c r="G19" s="25">
        <v>0</v>
      </c>
      <c r="H19" s="25">
        <v>0</v>
      </c>
      <c r="I19" s="53">
        <v>0</v>
      </c>
      <c r="J19" s="52">
        <v>25000</v>
      </c>
      <c r="K19" s="54" t="s">
        <v>1655</v>
      </c>
    </row>
    <row r="20" spans="1:11">
      <c r="A20" s="21" t="s">
        <v>1890</v>
      </c>
      <c r="B20" s="24" t="s">
        <v>1101</v>
      </c>
      <c r="C20" s="21" t="s">
        <v>1163</v>
      </c>
      <c r="D20" s="21" t="s">
        <v>3357</v>
      </c>
      <c r="E20" s="51">
        <v>20000</v>
      </c>
      <c r="F20" s="2">
        <v>0</v>
      </c>
      <c r="G20" s="25">
        <v>0</v>
      </c>
      <c r="H20" s="25">
        <v>0</v>
      </c>
      <c r="I20" s="53">
        <v>0</v>
      </c>
      <c r="J20" s="52">
        <v>20000</v>
      </c>
      <c r="K20" s="54" t="s">
        <v>1655</v>
      </c>
    </row>
    <row r="21" spans="1:11">
      <c r="A21" s="21" t="s">
        <v>1880</v>
      </c>
      <c r="B21" s="24" t="s">
        <v>1101</v>
      </c>
      <c r="C21" s="21" t="s">
        <v>1163</v>
      </c>
      <c r="D21" s="21" t="s">
        <v>3357</v>
      </c>
      <c r="E21" s="51">
        <v>20000</v>
      </c>
      <c r="F21" s="2">
        <v>0</v>
      </c>
      <c r="G21" s="25">
        <v>0</v>
      </c>
      <c r="H21" s="25">
        <v>0</v>
      </c>
      <c r="I21" s="53">
        <v>0</v>
      </c>
      <c r="J21" s="52">
        <v>20000</v>
      </c>
      <c r="K21" s="54" t="s">
        <v>1655</v>
      </c>
    </row>
    <row r="22" spans="1:11">
      <c r="A22" s="27" t="s">
        <v>1822</v>
      </c>
      <c r="B22" s="1" t="s">
        <v>1101</v>
      </c>
      <c r="C22" s="27" t="s">
        <v>1163</v>
      </c>
      <c r="D22" s="21" t="s">
        <v>3357</v>
      </c>
      <c r="E22" s="51">
        <v>20000</v>
      </c>
      <c r="F22" s="2">
        <v>0</v>
      </c>
      <c r="G22" s="25">
        <v>0</v>
      </c>
      <c r="H22" s="25">
        <v>0</v>
      </c>
      <c r="I22" s="53">
        <v>0</v>
      </c>
      <c r="J22" s="52">
        <v>20000</v>
      </c>
      <c r="K22" s="54" t="s">
        <v>1655</v>
      </c>
    </row>
    <row r="23" spans="1:11">
      <c r="A23" s="27" t="s">
        <v>3410</v>
      </c>
      <c r="B23" s="1" t="s">
        <v>1101</v>
      </c>
      <c r="C23" s="27" t="s">
        <v>1163</v>
      </c>
      <c r="D23" s="21" t="s">
        <v>3357</v>
      </c>
      <c r="E23" s="51">
        <v>20000</v>
      </c>
      <c r="F23" s="2">
        <v>0</v>
      </c>
      <c r="G23" s="25">
        <v>0</v>
      </c>
      <c r="H23" s="25">
        <v>0</v>
      </c>
      <c r="I23" s="53">
        <v>0</v>
      </c>
      <c r="J23" s="52">
        <v>20000</v>
      </c>
      <c r="K23" s="54" t="s">
        <v>1655</v>
      </c>
    </row>
    <row r="24" spans="1:11">
      <c r="A24" s="27" t="s">
        <v>1893</v>
      </c>
      <c r="B24" s="1" t="s">
        <v>1101</v>
      </c>
      <c r="C24" s="27" t="s">
        <v>1163</v>
      </c>
      <c r="D24" s="21" t="s">
        <v>3357</v>
      </c>
      <c r="E24" s="51">
        <v>20000</v>
      </c>
      <c r="F24" s="2">
        <v>0</v>
      </c>
      <c r="G24" s="25">
        <v>0</v>
      </c>
      <c r="H24" s="25">
        <v>0</v>
      </c>
      <c r="I24" s="53">
        <v>0</v>
      </c>
      <c r="J24" s="52">
        <v>20000</v>
      </c>
      <c r="K24" s="54" t="s">
        <v>1656</v>
      </c>
    </row>
    <row r="25" spans="1:11">
      <c r="A25" s="27" t="s">
        <v>1835</v>
      </c>
      <c r="B25" s="1" t="s">
        <v>1101</v>
      </c>
      <c r="C25" s="27" t="s">
        <v>1163</v>
      </c>
      <c r="D25" s="21" t="s">
        <v>3357</v>
      </c>
      <c r="E25" s="51">
        <v>20000</v>
      </c>
      <c r="F25" s="2">
        <v>0</v>
      </c>
      <c r="G25" s="25">
        <v>0</v>
      </c>
      <c r="H25" s="25">
        <v>0</v>
      </c>
      <c r="I25" s="53">
        <v>0</v>
      </c>
      <c r="J25" s="52">
        <v>20000</v>
      </c>
      <c r="K25" s="54" t="s">
        <v>1655</v>
      </c>
    </row>
    <row r="26" spans="1:11">
      <c r="A26" s="27" t="s">
        <v>1889</v>
      </c>
      <c r="B26" s="1" t="s">
        <v>1101</v>
      </c>
      <c r="C26" s="27" t="s">
        <v>1163</v>
      </c>
      <c r="D26" s="21" t="s">
        <v>3357</v>
      </c>
      <c r="E26" s="51">
        <v>20000</v>
      </c>
      <c r="F26" s="2">
        <v>0</v>
      </c>
      <c r="G26" s="25">
        <v>0</v>
      </c>
      <c r="H26" s="25">
        <v>0</v>
      </c>
      <c r="I26" s="53">
        <v>0</v>
      </c>
      <c r="J26" s="52">
        <v>20000</v>
      </c>
      <c r="K26" s="54" t="s">
        <v>1655</v>
      </c>
    </row>
    <row r="27" spans="1:11">
      <c r="A27" s="27" t="s">
        <v>1843</v>
      </c>
      <c r="B27" s="1" t="s">
        <v>1101</v>
      </c>
      <c r="C27" s="27" t="s">
        <v>1163</v>
      </c>
      <c r="D27" s="21" t="s">
        <v>3357</v>
      </c>
      <c r="E27" s="51">
        <v>20000</v>
      </c>
      <c r="F27" s="2">
        <v>0</v>
      </c>
      <c r="G27" s="25">
        <v>0</v>
      </c>
      <c r="H27" s="25">
        <v>0</v>
      </c>
      <c r="I27" s="53">
        <v>0</v>
      </c>
      <c r="J27" s="52">
        <v>20000</v>
      </c>
      <c r="K27" s="54" t="s">
        <v>1655</v>
      </c>
    </row>
    <row r="28" spans="1:11">
      <c r="A28" s="21" t="s">
        <v>2039</v>
      </c>
      <c r="B28" s="24" t="s">
        <v>1101</v>
      </c>
      <c r="C28" s="21" t="s">
        <v>1163</v>
      </c>
      <c r="D28" s="21" t="s">
        <v>3357</v>
      </c>
      <c r="E28" s="51">
        <v>18000</v>
      </c>
      <c r="F28" s="2">
        <v>0</v>
      </c>
      <c r="G28" s="25">
        <v>0</v>
      </c>
      <c r="H28" s="25">
        <v>0</v>
      </c>
      <c r="I28" s="53">
        <v>0</v>
      </c>
      <c r="J28" s="52">
        <v>18000</v>
      </c>
      <c r="K28" s="54" t="s">
        <v>1655</v>
      </c>
    </row>
    <row r="29" spans="1:11">
      <c r="A29" s="21" t="s">
        <v>1153</v>
      </c>
      <c r="B29" s="24" t="s">
        <v>1101</v>
      </c>
      <c r="C29" s="21" t="s">
        <v>1163</v>
      </c>
      <c r="D29" s="21" t="s">
        <v>3357</v>
      </c>
      <c r="E29" s="51">
        <v>15000</v>
      </c>
      <c r="F29" s="2">
        <v>0</v>
      </c>
      <c r="G29" s="25">
        <v>0</v>
      </c>
      <c r="H29" s="25">
        <v>0</v>
      </c>
      <c r="I29" s="53">
        <v>0</v>
      </c>
      <c r="J29" s="52">
        <v>15000</v>
      </c>
      <c r="K29" s="54" t="s">
        <v>1655</v>
      </c>
    </row>
    <row r="30" spans="1:11">
      <c r="A30" s="27" t="s">
        <v>1912</v>
      </c>
      <c r="B30" s="1" t="s">
        <v>1101</v>
      </c>
      <c r="C30" s="27" t="s">
        <v>1163</v>
      </c>
      <c r="D30" s="21" t="s">
        <v>3357</v>
      </c>
      <c r="E30" s="51">
        <v>15000</v>
      </c>
      <c r="F30" s="2">
        <v>0</v>
      </c>
      <c r="G30" s="25">
        <v>0</v>
      </c>
      <c r="H30" s="25">
        <v>0</v>
      </c>
      <c r="I30" s="53">
        <v>0</v>
      </c>
      <c r="J30" s="52">
        <v>15000</v>
      </c>
      <c r="K30" s="54" t="s">
        <v>1656</v>
      </c>
    </row>
    <row r="31" spans="1:11">
      <c r="A31" s="21" t="s">
        <v>1102</v>
      </c>
      <c r="B31" s="24" t="s">
        <v>1101</v>
      </c>
      <c r="C31" s="21" t="s">
        <v>1163</v>
      </c>
      <c r="D31" s="21" t="s">
        <v>3357</v>
      </c>
      <c r="E31" s="51">
        <v>15000</v>
      </c>
      <c r="F31" s="2">
        <v>0</v>
      </c>
      <c r="G31" s="25">
        <v>0</v>
      </c>
      <c r="H31" s="25">
        <v>0</v>
      </c>
      <c r="I31" s="53">
        <v>0</v>
      </c>
      <c r="J31" s="52">
        <v>15000</v>
      </c>
      <c r="K31" s="54" t="s">
        <v>1655</v>
      </c>
    </row>
    <row r="32" spans="1:11">
      <c r="A32" s="27" t="s">
        <v>1104</v>
      </c>
      <c r="B32" s="1" t="s">
        <v>1101</v>
      </c>
      <c r="C32" s="27" t="s">
        <v>1163</v>
      </c>
      <c r="D32" s="21" t="s">
        <v>3357</v>
      </c>
      <c r="E32" s="51">
        <v>15000</v>
      </c>
      <c r="F32" s="2">
        <v>0</v>
      </c>
      <c r="G32" s="25">
        <v>0</v>
      </c>
      <c r="H32" s="25">
        <v>0</v>
      </c>
      <c r="I32" s="53">
        <v>0</v>
      </c>
      <c r="J32" s="52">
        <v>15000</v>
      </c>
      <c r="K32" s="54" t="s">
        <v>1655</v>
      </c>
    </row>
    <row r="33" spans="1:11">
      <c r="A33" s="27" t="s">
        <v>1819</v>
      </c>
      <c r="B33" s="1" t="s">
        <v>1101</v>
      </c>
      <c r="C33" s="27" t="s">
        <v>1163</v>
      </c>
      <c r="D33" s="21" t="s">
        <v>3357</v>
      </c>
      <c r="E33" s="51">
        <v>15000</v>
      </c>
      <c r="F33" s="2">
        <v>0</v>
      </c>
      <c r="G33" s="25">
        <v>0</v>
      </c>
      <c r="H33" s="25">
        <v>0</v>
      </c>
      <c r="I33" s="53">
        <v>0</v>
      </c>
      <c r="J33" s="52">
        <v>15000</v>
      </c>
      <c r="K33" s="54" t="s">
        <v>1655</v>
      </c>
    </row>
    <row r="34" spans="1:11">
      <c r="A34" s="27" t="s">
        <v>1858</v>
      </c>
      <c r="B34" s="1" t="s">
        <v>1101</v>
      </c>
      <c r="C34" s="27" t="s">
        <v>1163</v>
      </c>
      <c r="D34" s="21" t="s">
        <v>3357</v>
      </c>
      <c r="E34" s="51">
        <v>15000</v>
      </c>
      <c r="F34" s="2">
        <v>0</v>
      </c>
      <c r="G34" s="25">
        <v>0</v>
      </c>
      <c r="H34" s="25">
        <v>0</v>
      </c>
      <c r="I34" s="53">
        <v>0</v>
      </c>
      <c r="J34" s="52">
        <v>15000</v>
      </c>
      <c r="K34" s="54" t="s">
        <v>1655</v>
      </c>
    </row>
    <row r="35" spans="1:11">
      <c r="A35" s="27" t="s">
        <v>1842</v>
      </c>
      <c r="B35" s="1" t="s">
        <v>1101</v>
      </c>
      <c r="C35" s="27" t="s">
        <v>1163</v>
      </c>
      <c r="D35" s="21" t="s">
        <v>3357</v>
      </c>
      <c r="E35" s="51">
        <v>15000</v>
      </c>
      <c r="F35" s="2">
        <v>0</v>
      </c>
      <c r="G35" s="25">
        <v>0</v>
      </c>
      <c r="H35" s="25">
        <v>0</v>
      </c>
      <c r="I35" s="53">
        <v>0</v>
      </c>
      <c r="J35" s="52">
        <v>15000</v>
      </c>
      <c r="K35" s="54" t="s">
        <v>1656</v>
      </c>
    </row>
    <row r="36" spans="1:11">
      <c r="A36" s="27" t="s">
        <v>1159</v>
      </c>
      <c r="B36" s="1" t="s">
        <v>1101</v>
      </c>
      <c r="C36" s="27" t="s">
        <v>1163</v>
      </c>
      <c r="D36" s="21" t="s">
        <v>3357</v>
      </c>
      <c r="E36" s="51">
        <v>15000</v>
      </c>
      <c r="F36" s="2">
        <v>0</v>
      </c>
      <c r="G36" s="25">
        <v>0</v>
      </c>
      <c r="H36" s="25">
        <v>0</v>
      </c>
      <c r="I36" s="53">
        <v>0</v>
      </c>
      <c r="J36" s="52">
        <v>15000</v>
      </c>
      <c r="K36" s="54" t="s">
        <v>1655</v>
      </c>
    </row>
    <row r="37" spans="1:11">
      <c r="A37" s="27" t="s">
        <v>1732</v>
      </c>
      <c r="B37" s="1" t="s">
        <v>1101</v>
      </c>
      <c r="C37" s="27" t="s">
        <v>1163</v>
      </c>
      <c r="D37" s="21" t="s">
        <v>3357</v>
      </c>
      <c r="E37" s="51">
        <v>15000</v>
      </c>
      <c r="F37" s="2">
        <v>0</v>
      </c>
      <c r="G37" s="25">
        <v>0</v>
      </c>
      <c r="H37" s="25">
        <v>0</v>
      </c>
      <c r="I37" s="53">
        <v>0</v>
      </c>
      <c r="J37" s="52">
        <v>15000</v>
      </c>
      <c r="K37" s="54" t="s">
        <v>1655</v>
      </c>
    </row>
    <row r="38" spans="1:11">
      <c r="A38" s="27" t="s">
        <v>2033</v>
      </c>
      <c r="B38" s="1" t="s">
        <v>1101</v>
      </c>
      <c r="C38" s="27" t="s">
        <v>1163</v>
      </c>
      <c r="D38" s="21" t="s">
        <v>3357</v>
      </c>
      <c r="E38" s="51">
        <v>15000</v>
      </c>
      <c r="F38" s="2">
        <v>0</v>
      </c>
      <c r="G38" s="25">
        <v>0</v>
      </c>
      <c r="H38" s="25">
        <v>0</v>
      </c>
      <c r="I38" s="53">
        <v>0</v>
      </c>
      <c r="J38" s="52">
        <v>15000</v>
      </c>
      <c r="K38" s="54" t="s">
        <v>1656</v>
      </c>
    </row>
    <row r="39" spans="1:11">
      <c r="A39" s="27" t="s">
        <v>1821</v>
      </c>
      <c r="B39" s="1" t="s">
        <v>1101</v>
      </c>
      <c r="C39" s="27" t="s">
        <v>1163</v>
      </c>
      <c r="D39" s="21" t="s">
        <v>3357</v>
      </c>
      <c r="E39" s="51">
        <v>15000</v>
      </c>
      <c r="F39" s="2">
        <v>0</v>
      </c>
      <c r="G39" s="25">
        <v>0</v>
      </c>
      <c r="H39" s="25">
        <v>0</v>
      </c>
      <c r="I39" s="53">
        <v>0</v>
      </c>
      <c r="J39" s="52">
        <v>15000</v>
      </c>
      <c r="K39" s="54" t="s">
        <v>1655</v>
      </c>
    </row>
    <row r="40" spans="1:11">
      <c r="A40" s="27" t="s">
        <v>2170</v>
      </c>
      <c r="B40" s="1" t="s">
        <v>1101</v>
      </c>
      <c r="C40" s="27" t="s">
        <v>1163</v>
      </c>
      <c r="D40" s="21" t="s">
        <v>3357</v>
      </c>
      <c r="E40" s="51">
        <v>12000</v>
      </c>
      <c r="F40" s="2">
        <v>0</v>
      </c>
      <c r="G40" s="25">
        <v>0</v>
      </c>
      <c r="H40" s="25">
        <v>0</v>
      </c>
      <c r="I40" s="53">
        <v>0</v>
      </c>
      <c r="J40" s="52">
        <v>12000</v>
      </c>
      <c r="K40" s="54" t="s">
        <v>1655</v>
      </c>
    </row>
    <row r="41" spans="1:11" s="18" customFormat="1">
      <c r="A41" s="21" t="s">
        <v>1361</v>
      </c>
      <c r="B41" s="24" t="s">
        <v>1101</v>
      </c>
      <c r="C41" s="21" t="s">
        <v>1163</v>
      </c>
      <c r="D41" s="21" t="s">
        <v>3357</v>
      </c>
      <c r="E41" s="51">
        <v>12000</v>
      </c>
      <c r="F41" s="2">
        <v>0</v>
      </c>
      <c r="G41" s="25">
        <v>0</v>
      </c>
      <c r="H41" s="25">
        <v>0</v>
      </c>
      <c r="I41" s="53">
        <v>0</v>
      </c>
      <c r="J41" s="52">
        <v>12000</v>
      </c>
      <c r="K41" s="54" t="s">
        <v>1655</v>
      </c>
    </row>
    <row r="42" spans="1:11">
      <c r="A42" s="27" t="s">
        <v>2040</v>
      </c>
      <c r="B42" s="1" t="s">
        <v>1101</v>
      </c>
      <c r="C42" s="27" t="s">
        <v>1163</v>
      </c>
      <c r="D42" s="21" t="s">
        <v>3357</v>
      </c>
      <c r="E42" s="51">
        <v>10000</v>
      </c>
      <c r="F42" s="2">
        <v>0</v>
      </c>
      <c r="G42" s="25">
        <v>0</v>
      </c>
      <c r="H42" s="25">
        <v>0</v>
      </c>
      <c r="I42" s="53">
        <v>0</v>
      </c>
      <c r="J42" s="52">
        <v>10000</v>
      </c>
      <c r="K42" s="54" t="s">
        <v>1655</v>
      </c>
    </row>
    <row r="43" spans="1:11">
      <c r="A43" s="21" t="s">
        <v>1980</v>
      </c>
      <c r="B43" s="24" t="s">
        <v>1101</v>
      </c>
      <c r="C43" s="21" t="s">
        <v>1163</v>
      </c>
      <c r="D43" s="21" t="s">
        <v>3357</v>
      </c>
      <c r="E43" s="51">
        <v>10000</v>
      </c>
      <c r="F43" s="2">
        <v>0</v>
      </c>
      <c r="G43" s="25">
        <v>0</v>
      </c>
      <c r="H43" s="25">
        <v>0</v>
      </c>
      <c r="I43" s="53">
        <v>0</v>
      </c>
      <c r="J43" s="52">
        <v>10000</v>
      </c>
      <c r="K43" s="54" t="s">
        <v>1655</v>
      </c>
    </row>
    <row r="44" spans="1:11">
      <c r="A44" s="21" t="s">
        <v>1886</v>
      </c>
      <c r="B44" s="24" t="s">
        <v>1101</v>
      </c>
      <c r="C44" s="21" t="s">
        <v>1163</v>
      </c>
      <c r="D44" s="21" t="s">
        <v>3357</v>
      </c>
      <c r="E44" s="51">
        <v>10000</v>
      </c>
      <c r="F44" s="2">
        <v>0</v>
      </c>
      <c r="G44" s="25">
        <v>0</v>
      </c>
      <c r="H44" s="25">
        <v>0</v>
      </c>
      <c r="I44" s="53">
        <v>0</v>
      </c>
      <c r="J44" s="52">
        <v>10000</v>
      </c>
      <c r="K44" s="54" t="s">
        <v>1655</v>
      </c>
    </row>
    <row r="45" spans="1:11">
      <c r="A45" s="21" t="s">
        <v>1154</v>
      </c>
      <c r="B45" s="24" t="s">
        <v>1101</v>
      </c>
      <c r="C45" s="21" t="s">
        <v>1163</v>
      </c>
      <c r="D45" s="21" t="s">
        <v>3357</v>
      </c>
      <c r="E45" s="51">
        <v>10000</v>
      </c>
      <c r="F45" s="2">
        <v>0</v>
      </c>
      <c r="G45" s="25">
        <v>0</v>
      </c>
      <c r="H45" s="25">
        <v>0</v>
      </c>
      <c r="I45" s="53">
        <v>0</v>
      </c>
      <c r="J45" s="52">
        <v>10000</v>
      </c>
      <c r="K45" s="54" t="s">
        <v>1655</v>
      </c>
    </row>
    <row r="46" spans="1:11">
      <c r="A46" s="21" t="s">
        <v>1918</v>
      </c>
      <c r="B46" s="24" t="s">
        <v>1101</v>
      </c>
      <c r="C46" s="21" t="s">
        <v>1163</v>
      </c>
      <c r="D46" s="21" t="s">
        <v>3357</v>
      </c>
      <c r="E46" s="51">
        <v>10000</v>
      </c>
      <c r="F46" s="2">
        <v>0</v>
      </c>
      <c r="G46" s="25">
        <v>0</v>
      </c>
      <c r="H46" s="25">
        <v>0</v>
      </c>
      <c r="I46" s="53">
        <v>0</v>
      </c>
      <c r="J46" s="52">
        <v>10000</v>
      </c>
      <c r="K46" s="54" t="s">
        <v>1655</v>
      </c>
    </row>
    <row r="47" spans="1:11">
      <c r="A47" s="21" t="s">
        <v>1981</v>
      </c>
      <c r="B47" s="24" t="s">
        <v>1101</v>
      </c>
      <c r="C47" s="21" t="s">
        <v>1163</v>
      </c>
      <c r="D47" s="21" t="s">
        <v>3357</v>
      </c>
      <c r="E47" s="51">
        <v>10000</v>
      </c>
      <c r="F47" s="2">
        <v>0</v>
      </c>
      <c r="G47" s="25">
        <v>0</v>
      </c>
      <c r="H47" s="25">
        <v>0</v>
      </c>
      <c r="I47" s="53">
        <v>0</v>
      </c>
      <c r="J47" s="52">
        <v>10000</v>
      </c>
      <c r="K47" s="54" t="s">
        <v>1655</v>
      </c>
    </row>
    <row r="48" spans="1:11">
      <c r="A48" s="27" t="s">
        <v>1848</v>
      </c>
      <c r="B48" s="1" t="s">
        <v>1101</v>
      </c>
      <c r="C48" s="27" t="s">
        <v>1163</v>
      </c>
      <c r="D48" s="21" t="s">
        <v>3357</v>
      </c>
      <c r="E48" s="51">
        <v>10000</v>
      </c>
      <c r="F48" s="2">
        <v>0</v>
      </c>
      <c r="G48" s="25">
        <v>0</v>
      </c>
      <c r="H48" s="25">
        <v>0</v>
      </c>
      <c r="I48" s="53">
        <v>0</v>
      </c>
      <c r="J48" s="52">
        <v>10000</v>
      </c>
      <c r="K48" s="54" t="s">
        <v>1655</v>
      </c>
    </row>
    <row r="49" spans="1:11">
      <c r="A49" s="27" t="s">
        <v>1919</v>
      </c>
      <c r="B49" s="1" t="s">
        <v>1101</v>
      </c>
      <c r="C49" s="27" t="s">
        <v>1163</v>
      </c>
      <c r="D49" s="21" t="s">
        <v>3357</v>
      </c>
      <c r="E49" s="51">
        <v>10000</v>
      </c>
      <c r="F49" s="2">
        <v>0</v>
      </c>
      <c r="G49" s="25">
        <v>0</v>
      </c>
      <c r="H49" s="25">
        <v>0</v>
      </c>
      <c r="I49" s="53">
        <v>0</v>
      </c>
      <c r="J49" s="52">
        <v>10000</v>
      </c>
      <c r="K49" s="54" t="s">
        <v>1656</v>
      </c>
    </row>
    <row r="50" spans="1:11">
      <c r="A50" s="27" t="s">
        <v>1982</v>
      </c>
      <c r="B50" s="1" t="s">
        <v>1101</v>
      </c>
      <c r="C50" s="27" t="s">
        <v>1163</v>
      </c>
      <c r="D50" s="21" t="s">
        <v>3357</v>
      </c>
      <c r="E50" s="51">
        <v>10000</v>
      </c>
      <c r="F50" s="2">
        <v>0</v>
      </c>
      <c r="G50" s="25">
        <v>0</v>
      </c>
      <c r="H50" s="25">
        <v>0</v>
      </c>
      <c r="I50" s="53">
        <v>0</v>
      </c>
      <c r="J50" s="52">
        <v>10000</v>
      </c>
      <c r="K50" s="54" t="s">
        <v>1655</v>
      </c>
    </row>
    <row r="51" spans="1:11">
      <c r="A51" s="27" t="s">
        <v>1920</v>
      </c>
      <c r="B51" s="1" t="s">
        <v>1101</v>
      </c>
      <c r="C51" s="27" t="s">
        <v>1163</v>
      </c>
      <c r="D51" s="21" t="s">
        <v>3357</v>
      </c>
      <c r="E51" s="51">
        <v>10000</v>
      </c>
      <c r="F51" s="2">
        <v>0</v>
      </c>
      <c r="G51" s="25">
        <v>0</v>
      </c>
      <c r="H51" s="25">
        <v>0</v>
      </c>
      <c r="I51" s="53">
        <v>0</v>
      </c>
      <c r="J51" s="52">
        <v>10000</v>
      </c>
      <c r="K51" s="54" t="s">
        <v>1656</v>
      </c>
    </row>
    <row r="52" spans="1:11">
      <c r="A52" s="21" t="s">
        <v>1915</v>
      </c>
      <c r="B52" s="24" t="s">
        <v>1101</v>
      </c>
      <c r="C52" s="21" t="s">
        <v>1163</v>
      </c>
      <c r="D52" s="21" t="s">
        <v>3357</v>
      </c>
      <c r="E52" s="51">
        <v>10000</v>
      </c>
      <c r="F52" s="2">
        <v>0</v>
      </c>
      <c r="G52" s="25">
        <v>0</v>
      </c>
      <c r="H52" s="25">
        <v>0</v>
      </c>
      <c r="I52" s="53">
        <v>0</v>
      </c>
      <c r="J52" s="52">
        <v>10000</v>
      </c>
      <c r="K52" s="54" t="s">
        <v>1655</v>
      </c>
    </row>
    <row r="53" spans="1:11">
      <c r="A53" s="21" t="s">
        <v>1870</v>
      </c>
      <c r="B53" s="24" t="s">
        <v>1101</v>
      </c>
      <c r="C53" s="21" t="s">
        <v>1163</v>
      </c>
      <c r="D53" s="21" t="s">
        <v>3357</v>
      </c>
      <c r="E53" s="51">
        <v>10000</v>
      </c>
      <c r="F53" s="2">
        <v>0</v>
      </c>
      <c r="G53" s="25">
        <v>0</v>
      </c>
      <c r="H53" s="25">
        <v>0</v>
      </c>
      <c r="I53" s="53">
        <v>0</v>
      </c>
      <c r="J53" s="52">
        <v>10000</v>
      </c>
      <c r="K53" s="54" t="s">
        <v>1655</v>
      </c>
    </row>
    <row r="54" spans="1:11">
      <c r="A54" s="21" t="s">
        <v>1851</v>
      </c>
      <c r="B54" s="24" t="s">
        <v>1101</v>
      </c>
      <c r="C54" s="21" t="s">
        <v>1163</v>
      </c>
      <c r="D54" s="21" t="s">
        <v>3357</v>
      </c>
      <c r="E54" s="51">
        <v>10000</v>
      </c>
      <c r="F54" s="2">
        <v>0</v>
      </c>
      <c r="G54" s="25">
        <v>0</v>
      </c>
      <c r="H54" s="25">
        <v>0</v>
      </c>
      <c r="I54" s="53">
        <v>0</v>
      </c>
      <c r="J54" s="52">
        <v>10000</v>
      </c>
      <c r="K54" s="54" t="s">
        <v>1655</v>
      </c>
    </row>
    <row r="55" spans="1:11">
      <c r="A55" s="27" t="s">
        <v>2034</v>
      </c>
      <c r="B55" s="1" t="s">
        <v>1101</v>
      </c>
      <c r="C55" s="27" t="s">
        <v>1163</v>
      </c>
      <c r="D55" s="21" t="s">
        <v>3357</v>
      </c>
      <c r="E55" s="51">
        <v>10000</v>
      </c>
      <c r="F55" s="2">
        <v>0</v>
      </c>
      <c r="G55" s="25">
        <v>0</v>
      </c>
      <c r="H55" s="25">
        <v>0</v>
      </c>
      <c r="I55" s="53">
        <v>0</v>
      </c>
      <c r="J55" s="52">
        <v>10000</v>
      </c>
      <c r="K55" s="54" t="s">
        <v>1656</v>
      </c>
    </row>
    <row r="56" spans="1:11">
      <c r="A56" s="21" t="s">
        <v>1824</v>
      </c>
      <c r="B56" s="24" t="s">
        <v>1101</v>
      </c>
      <c r="C56" s="21" t="s">
        <v>1163</v>
      </c>
      <c r="D56" s="21" t="s">
        <v>3357</v>
      </c>
      <c r="E56" s="51">
        <v>10000</v>
      </c>
      <c r="F56" s="2">
        <v>0</v>
      </c>
      <c r="G56" s="25">
        <v>0</v>
      </c>
      <c r="H56" s="25">
        <v>0</v>
      </c>
      <c r="I56" s="53">
        <v>0</v>
      </c>
      <c r="J56" s="52">
        <v>10000</v>
      </c>
      <c r="K56" s="54" t="s">
        <v>1656</v>
      </c>
    </row>
    <row r="57" spans="1:11">
      <c r="A57" s="21" t="s">
        <v>3412</v>
      </c>
      <c r="B57" s="24" t="s">
        <v>1101</v>
      </c>
      <c r="C57" s="21" t="s">
        <v>1163</v>
      </c>
      <c r="D57" s="21" t="s">
        <v>3357</v>
      </c>
      <c r="E57" s="51">
        <v>10000</v>
      </c>
      <c r="F57" s="2">
        <v>0</v>
      </c>
      <c r="G57" s="25">
        <v>0</v>
      </c>
      <c r="H57" s="25">
        <v>0</v>
      </c>
      <c r="I57" s="53">
        <v>0</v>
      </c>
      <c r="J57" s="52">
        <v>10000</v>
      </c>
      <c r="K57" s="54" t="s">
        <v>1655</v>
      </c>
    </row>
    <row r="58" spans="1:11">
      <c r="A58" s="27" t="s">
        <v>2041</v>
      </c>
      <c r="B58" s="1" t="s">
        <v>1101</v>
      </c>
      <c r="C58" s="27" t="s">
        <v>1163</v>
      </c>
      <c r="D58" s="21" t="s">
        <v>3357</v>
      </c>
      <c r="E58" s="51">
        <v>10000</v>
      </c>
      <c r="F58" s="2">
        <v>0</v>
      </c>
      <c r="G58" s="25">
        <v>0</v>
      </c>
      <c r="H58" s="25">
        <v>0</v>
      </c>
      <c r="I58" s="53">
        <v>0</v>
      </c>
      <c r="J58" s="52">
        <v>10000</v>
      </c>
      <c r="K58" s="54" t="s">
        <v>1655</v>
      </c>
    </row>
    <row r="59" spans="1:11">
      <c r="A59" s="27" t="s">
        <v>1834</v>
      </c>
      <c r="B59" s="1" t="s">
        <v>1101</v>
      </c>
      <c r="C59" s="27" t="s">
        <v>1163</v>
      </c>
      <c r="D59" s="21" t="s">
        <v>3357</v>
      </c>
      <c r="E59" s="51">
        <v>10000</v>
      </c>
      <c r="F59" s="2">
        <v>0</v>
      </c>
      <c r="G59" s="25">
        <v>0</v>
      </c>
      <c r="H59" s="25">
        <v>0</v>
      </c>
      <c r="I59" s="53">
        <v>0</v>
      </c>
      <c r="J59" s="52">
        <v>10000</v>
      </c>
      <c r="K59" s="54" t="s">
        <v>1655</v>
      </c>
    </row>
    <row r="60" spans="1:11">
      <c r="A60" s="21" t="s">
        <v>1909</v>
      </c>
      <c r="B60" s="24" t="s">
        <v>1101</v>
      </c>
      <c r="C60" s="21" t="s">
        <v>1163</v>
      </c>
      <c r="D60" s="21" t="s">
        <v>3357</v>
      </c>
      <c r="E60" s="51">
        <v>10000</v>
      </c>
      <c r="F60" s="2">
        <v>0</v>
      </c>
      <c r="G60" s="25">
        <v>0</v>
      </c>
      <c r="H60" s="25">
        <v>0</v>
      </c>
      <c r="I60" s="53">
        <v>0</v>
      </c>
      <c r="J60" s="52">
        <v>10000</v>
      </c>
      <c r="K60" s="54" t="s">
        <v>1655</v>
      </c>
    </row>
    <row r="61" spans="1:11">
      <c r="A61" s="21" t="s">
        <v>1908</v>
      </c>
      <c r="B61" s="24" t="s">
        <v>1101</v>
      </c>
      <c r="C61" s="21" t="s">
        <v>1163</v>
      </c>
      <c r="D61" s="21" t="s">
        <v>3357</v>
      </c>
      <c r="E61" s="51">
        <v>10000</v>
      </c>
      <c r="F61" s="2">
        <v>0</v>
      </c>
      <c r="G61" s="25">
        <v>0</v>
      </c>
      <c r="H61" s="25">
        <v>0</v>
      </c>
      <c r="I61" s="53">
        <v>0</v>
      </c>
      <c r="J61" s="52">
        <v>10000</v>
      </c>
      <c r="K61" s="54" t="s">
        <v>1656</v>
      </c>
    </row>
    <row r="62" spans="1:11">
      <c r="A62" s="21" t="s">
        <v>1716</v>
      </c>
      <c r="B62" s="24" t="s">
        <v>1101</v>
      </c>
      <c r="C62" s="21" t="s">
        <v>1163</v>
      </c>
      <c r="D62" s="21" t="s">
        <v>3357</v>
      </c>
      <c r="E62" s="51">
        <v>10000</v>
      </c>
      <c r="F62" s="2">
        <v>0</v>
      </c>
      <c r="G62" s="25">
        <v>0</v>
      </c>
      <c r="H62" s="25">
        <v>0</v>
      </c>
      <c r="I62" s="53">
        <v>0</v>
      </c>
      <c r="J62" s="52">
        <v>10000</v>
      </c>
      <c r="K62" s="54" t="s">
        <v>1655</v>
      </c>
    </row>
    <row r="63" spans="1:11">
      <c r="A63" s="21" t="s">
        <v>3413</v>
      </c>
      <c r="B63" s="24" t="s">
        <v>1101</v>
      </c>
      <c r="C63" s="21" t="s">
        <v>1163</v>
      </c>
      <c r="D63" s="21" t="s">
        <v>3357</v>
      </c>
      <c r="E63" s="51">
        <v>10000</v>
      </c>
      <c r="F63" s="2">
        <v>0</v>
      </c>
      <c r="G63" s="25">
        <v>0</v>
      </c>
      <c r="H63" s="25">
        <v>0</v>
      </c>
      <c r="I63" s="53">
        <v>0</v>
      </c>
      <c r="J63" s="52">
        <v>10000</v>
      </c>
      <c r="K63" s="54" t="s">
        <v>1655</v>
      </c>
    </row>
    <row r="64" spans="1:11">
      <c r="A64" s="21" t="s">
        <v>1871</v>
      </c>
      <c r="B64" s="24" t="s">
        <v>1101</v>
      </c>
      <c r="C64" s="21" t="s">
        <v>1163</v>
      </c>
      <c r="D64" s="21" t="s">
        <v>3357</v>
      </c>
      <c r="E64" s="51">
        <v>10000</v>
      </c>
      <c r="F64" s="2">
        <v>0</v>
      </c>
      <c r="G64" s="25">
        <v>0</v>
      </c>
      <c r="H64" s="25">
        <v>0</v>
      </c>
      <c r="I64" s="53">
        <v>0</v>
      </c>
      <c r="J64" s="52">
        <v>10000</v>
      </c>
      <c r="K64" s="54" t="s">
        <v>1655</v>
      </c>
    </row>
    <row r="65" spans="1:11">
      <c r="A65" s="21" t="s">
        <v>1717</v>
      </c>
      <c r="B65" s="24" t="s">
        <v>1101</v>
      </c>
      <c r="C65" s="21" t="s">
        <v>1163</v>
      </c>
      <c r="D65" s="21" t="s">
        <v>3357</v>
      </c>
      <c r="E65" s="51">
        <v>10000</v>
      </c>
      <c r="F65" s="2">
        <v>0</v>
      </c>
      <c r="G65" s="25">
        <v>0</v>
      </c>
      <c r="H65" s="25">
        <v>0</v>
      </c>
      <c r="I65" s="53">
        <v>0</v>
      </c>
      <c r="J65" s="52">
        <v>10000</v>
      </c>
      <c r="K65" s="54" t="s">
        <v>1655</v>
      </c>
    </row>
    <row r="66" spans="1:11">
      <c r="A66" s="27" t="s">
        <v>2036</v>
      </c>
      <c r="B66" s="1" t="s">
        <v>1101</v>
      </c>
      <c r="C66" s="27" t="s">
        <v>1163</v>
      </c>
      <c r="D66" s="21" t="s">
        <v>3357</v>
      </c>
      <c r="E66" s="51">
        <v>10000</v>
      </c>
      <c r="F66" s="2">
        <v>0</v>
      </c>
      <c r="G66" s="25">
        <v>0</v>
      </c>
      <c r="H66" s="25">
        <v>0</v>
      </c>
      <c r="I66" s="53">
        <v>0</v>
      </c>
      <c r="J66" s="52">
        <v>10000</v>
      </c>
      <c r="K66" s="54" t="s">
        <v>1655</v>
      </c>
    </row>
    <row r="67" spans="1:11">
      <c r="A67" s="27" t="s">
        <v>1873</v>
      </c>
      <c r="B67" s="1" t="s">
        <v>1101</v>
      </c>
      <c r="C67" s="27" t="s">
        <v>1163</v>
      </c>
      <c r="D67" s="21" t="s">
        <v>3357</v>
      </c>
      <c r="E67" s="51">
        <v>10000</v>
      </c>
      <c r="F67" s="2">
        <v>0</v>
      </c>
      <c r="G67" s="25">
        <v>0</v>
      </c>
      <c r="H67" s="25">
        <v>0</v>
      </c>
      <c r="I67" s="53">
        <v>0</v>
      </c>
      <c r="J67" s="52">
        <v>10000</v>
      </c>
      <c r="K67" s="54" t="s">
        <v>1655</v>
      </c>
    </row>
    <row r="68" spans="1:11">
      <c r="A68" s="27" t="s">
        <v>1852</v>
      </c>
      <c r="B68" s="1" t="s">
        <v>1101</v>
      </c>
      <c r="C68" s="27" t="s">
        <v>1163</v>
      </c>
      <c r="D68" s="21" t="s">
        <v>3357</v>
      </c>
      <c r="E68" s="51">
        <v>10000</v>
      </c>
      <c r="F68" s="2">
        <v>0</v>
      </c>
      <c r="G68" s="25">
        <v>0</v>
      </c>
      <c r="H68" s="25">
        <v>0</v>
      </c>
      <c r="I68" s="53">
        <v>0</v>
      </c>
      <c r="J68" s="52">
        <v>10000</v>
      </c>
      <c r="K68" s="54" t="s">
        <v>1655</v>
      </c>
    </row>
    <row r="69" spans="1:11">
      <c r="A69" s="21" t="s">
        <v>1155</v>
      </c>
      <c r="B69" s="24" t="s">
        <v>1101</v>
      </c>
      <c r="C69" s="21" t="s">
        <v>1163</v>
      </c>
      <c r="D69" s="21" t="s">
        <v>3357</v>
      </c>
      <c r="E69" s="51">
        <v>10000</v>
      </c>
      <c r="F69" s="2">
        <v>0</v>
      </c>
      <c r="G69" s="25">
        <v>0</v>
      </c>
      <c r="H69" s="25">
        <v>0</v>
      </c>
      <c r="I69" s="53">
        <v>0</v>
      </c>
      <c r="J69" s="52">
        <v>10000</v>
      </c>
      <c r="K69" s="54" t="s">
        <v>1656</v>
      </c>
    </row>
    <row r="70" spans="1:11">
      <c r="A70" s="27" t="s">
        <v>1916</v>
      </c>
      <c r="B70" s="1" t="s">
        <v>1101</v>
      </c>
      <c r="C70" s="27" t="s">
        <v>1163</v>
      </c>
      <c r="D70" s="21" t="s">
        <v>3357</v>
      </c>
      <c r="E70" s="51">
        <v>10000</v>
      </c>
      <c r="F70" s="2">
        <v>0</v>
      </c>
      <c r="G70" s="25">
        <v>0</v>
      </c>
      <c r="H70" s="25">
        <v>0</v>
      </c>
      <c r="I70" s="53">
        <v>0</v>
      </c>
      <c r="J70" s="52">
        <v>10000</v>
      </c>
      <c r="K70" s="54" t="s">
        <v>1656</v>
      </c>
    </row>
    <row r="71" spans="1:11">
      <c r="A71" s="21" t="s">
        <v>1983</v>
      </c>
      <c r="B71" s="24" t="s">
        <v>1101</v>
      </c>
      <c r="C71" s="21" t="s">
        <v>1163</v>
      </c>
      <c r="D71" s="21" t="s">
        <v>3357</v>
      </c>
      <c r="E71" s="51">
        <v>10000</v>
      </c>
      <c r="F71" s="2">
        <v>0</v>
      </c>
      <c r="G71" s="25">
        <v>0</v>
      </c>
      <c r="H71" s="25">
        <v>0</v>
      </c>
      <c r="I71" s="53">
        <v>0</v>
      </c>
      <c r="J71" s="52">
        <v>10000</v>
      </c>
      <c r="K71" s="54" t="s">
        <v>1655</v>
      </c>
    </row>
    <row r="72" spans="1:11">
      <c r="A72" s="21" t="s">
        <v>1900</v>
      </c>
      <c r="B72" s="24" t="s">
        <v>1101</v>
      </c>
      <c r="C72" s="21" t="s">
        <v>1163</v>
      </c>
      <c r="D72" s="21" t="s">
        <v>3357</v>
      </c>
      <c r="E72" s="51">
        <v>10000</v>
      </c>
      <c r="F72" s="2">
        <v>0</v>
      </c>
      <c r="G72" s="25">
        <v>0</v>
      </c>
      <c r="H72" s="25">
        <v>0</v>
      </c>
      <c r="I72" s="53">
        <v>0</v>
      </c>
      <c r="J72" s="52">
        <v>10000</v>
      </c>
      <c r="K72" s="54" t="s">
        <v>1655</v>
      </c>
    </row>
    <row r="73" spans="1:11">
      <c r="A73" s="21" t="s">
        <v>1156</v>
      </c>
      <c r="B73" s="24" t="s">
        <v>1101</v>
      </c>
      <c r="C73" s="21" t="s">
        <v>1163</v>
      </c>
      <c r="D73" s="21" t="s">
        <v>3357</v>
      </c>
      <c r="E73" s="51">
        <v>10000</v>
      </c>
      <c r="F73" s="2">
        <v>0</v>
      </c>
      <c r="G73" s="25">
        <v>0</v>
      </c>
      <c r="H73" s="25">
        <v>0</v>
      </c>
      <c r="I73" s="53">
        <v>0</v>
      </c>
      <c r="J73" s="52">
        <v>10000</v>
      </c>
      <c r="K73" s="54" t="s">
        <v>1655</v>
      </c>
    </row>
    <row r="74" spans="1:11">
      <c r="A74" s="21" t="s">
        <v>1831</v>
      </c>
      <c r="B74" s="24" t="s">
        <v>1101</v>
      </c>
      <c r="C74" s="21" t="s">
        <v>1163</v>
      </c>
      <c r="D74" s="21" t="s">
        <v>3357</v>
      </c>
      <c r="E74" s="51">
        <v>10000</v>
      </c>
      <c r="F74" s="2">
        <v>0</v>
      </c>
      <c r="G74" s="25">
        <v>0</v>
      </c>
      <c r="H74" s="25">
        <v>0</v>
      </c>
      <c r="I74" s="53">
        <v>0</v>
      </c>
      <c r="J74" s="52">
        <v>10000</v>
      </c>
      <c r="K74" s="54" t="s">
        <v>1656</v>
      </c>
    </row>
    <row r="75" spans="1:11">
      <c r="A75" s="21" t="s">
        <v>3409</v>
      </c>
      <c r="B75" s="24" t="s">
        <v>1101</v>
      </c>
      <c r="C75" s="21" t="s">
        <v>1163</v>
      </c>
      <c r="D75" s="21" t="s">
        <v>3357</v>
      </c>
      <c r="E75" s="51">
        <v>10000</v>
      </c>
      <c r="F75" s="2">
        <v>0</v>
      </c>
      <c r="G75" s="25">
        <v>0</v>
      </c>
      <c r="H75" s="25">
        <v>0</v>
      </c>
      <c r="I75" s="53">
        <v>0</v>
      </c>
      <c r="J75" s="52">
        <v>10000</v>
      </c>
      <c r="K75" s="54" t="s">
        <v>1655</v>
      </c>
    </row>
    <row r="76" spans="1:11">
      <c r="A76" s="21" t="s">
        <v>1722</v>
      </c>
      <c r="B76" s="24" t="s">
        <v>1101</v>
      </c>
      <c r="C76" s="21" t="s">
        <v>1163</v>
      </c>
      <c r="D76" s="21" t="s">
        <v>3357</v>
      </c>
      <c r="E76" s="51">
        <v>10000</v>
      </c>
      <c r="F76" s="2">
        <v>0</v>
      </c>
      <c r="G76" s="25">
        <v>0</v>
      </c>
      <c r="H76" s="25">
        <v>0</v>
      </c>
      <c r="I76" s="53">
        <v>0</v>
      </c>
      <c r="J76" s="52">
        <v>10000</v>
      </c>
      <c r="K76" s="54" t="s">
        <v>1655</v>
      </c>
    </row>
    <row r="77" spans="1:11">
      <c r="A77" s="21" t="s">
        <v>1911</v>
      </c>
      <c r="B77" s="24" t="s">
        <v>1101</v>
      </c>
      <c r="C77" s="21" t="s">
        <v>1163</v>
      </c>
      <c r="D77" s="21" t="s">
        <v>3357</v>
      </c>
      <c r="E77" s="51">
        <v>10000</v>
      </c>
      <c r="F77" s="2">
        <v>0</v>
      </c>
      <c r="G77" s="25">
        <v>0</v>
      </c>
      <c r="H77" s="25">
        <v>0</v>
      </c>
      <c r="I77" s="53">
        <v>0</v>
      </c>
      <c r="J77" s="52">
        <v>10000</v>
      </c>
      <c r="K77" s="54" t="s">
        <v>1656</v>
      </c>
    </row>
    <row r="78" spans="1:11">
      <c r="A78" s="27" t="s">
        <v>1309</v>
      </c>
      <c r="B78" s="1" t="s">
        <v>1101</v>
      </c>
      <c r="C78" s="27" t="s">
        <v>1163</v>
      </c>
      <c r="D78" s="21" t="s">
        <v>3357</v>
      </c>
      <c r="E78" s="51">
        <v>10000</v>
      </c>
      <c r="F78" s="2">
        <v>0</v>
      </c>
      <c r="G78" s="25">
        <v>0</v>
      </c>
      <c r="H78" s="25">
        <v>0</v>
      </c>
      <c r="I78" s="53">
        <v>0</v>
      </c>
      <c r="J78" s="52">
        <v>10000</v>
      </c>
      <c r="K78" s="54" t="s">
        <v>1655</v>
      </c>
    </row>
    <row r="79" spans="1:11">
      <c r="A79" s="27" t="s">
        <v>3209</v>
      </c>
      <c r="B79" s="1" t="s">
        <v>1101</v>
      </c>
      <c r="C79" s="27" t="s">
        <v>1163</v>
      </c>
      <c r="D79" s="21" t="s">
        <v>3357</v>
      </c>
      <c r="E79" s="51">
        <v>10000</v>
      </c>
      <c r="F79" s="2">
        <v>0</v>
      </c>
      <c r="G79" s="25">
        <v>0</v>
      </c>
      <c r="H79" s="25">
        <v>0</v>
      </c>
      <c r="I79" s="53">
        <v>0</v>
      </c>
      <c r="J79" s="52">
        <v>10000</v>
      </c>
      <c r="K79" s="54" t="s">
        <v>1655</v>
      </c>
    </row>
    <row r="80" spans="1:11">
      <c r="A80" s="21" t="s">
        <v>1826</v>
      </c>
      <c r="B80" s="24" t="s">
        <v>1101</v>
      </c>
      <c r="C80" s="21" t="s">
        <v>1163</v>
      </c>
      <c r="D80" s="21" t="s">
        <v>3357</v>
      </c>
      <c r="E80" s="51">
        <v>10000</v>
      </c>
      <c r="F80" s="2">
        <v>0</v>
      </c>
      <c r="G80" s="25">
        <v>0</v>
      </c>
      <c r="H80" s="25">
        <v>0</v>
      </c>
      <c r="I80" s="53">
        <v>0</v>
      </c>
      <c r="J80" s="52">
        <v>10000</v>
      </c>
      <c r="K80" s="54" t="s">
        <v>1655</v>
      </c>
    </row>
    <row r="81" spans="1:11">
      <c r="A81" s="27" t="s">
        <v>1899</v>
      </c>
      <c r="B81" s="1" t="s">
        <v>1101</v>
      </c>
      <c r="C81" s="27" t="s">
        <v>1163</v>
      </c>
      <c r="D81" s="21" t="s">
        <v>3357</v>
      </c>
      <c r="E81" s="51">
        <v>10000</v>
      </c>
      <c r="F81" s="2">
        <v>0</v>
      </c>
      <c r="G81" s="25">
        <v>0</v>
      </c>
      <c r="H81" s="25">
        <v>0</v>
      </c>
      <c r="I81" s="53">
        <v>0</v>
      </c>
      <c r="J81" s="52">
        <v>10000</v>
      </c>
      <c r="K81" s="54" t="s">
        <v>1655</v>
      </c>
    </row>
    <row r="82" spans="1:11">
      <c r="A82" s="27" t="s">
        <v>1892</v>
      </c>
      <c r="B82" s="1" t="s">
        <v>1101</v>
      </c>
      <c r="C82" s="27" t="s">
        <v>1163</v>
      </c>
      <c r="D82" s="21" t="s">
        <v>3357</v>
      </c>
      <c r="E82" s="51">
        <v>10000</v>
      </c>
      <c r="F82" s="2">
        <v>0</v>
      </c>
      <c r="G82" s="25">
        <v>0</v>
      </c>
      <c r="H82" s="25">
        <v>0</v>
      </c>
      <c r="I82" s="53">
        <v>0</v>
      </c>
      <c r="J82" s="52">
        <v>10000</v>
      </c>
      <c r="K82" s="54" t="s">
        <v>1655</v>
      </c>
    </row>
    <row r="83" spans="1:11">
      <c r="A83" s="27" t="s">
        <v>1190</v>
      </c>
      <c r="B83" s="1" t="s">
        <v>1101</v>
      </c>
      <c r="C83" s="27" t="s">
        <v>1163</v>
      </c>
      <c r="D83" s="21" t="s">
        <v>3357</v>
      </c>
      <c r="E83" s="51">
        <v>10000</v>
      </c>
      <c r="F83" s="2">
        <v>0</v>
      </c>
      <c r="G83" s="25">
        <v>0</v>
      </c>
      <c r="H83" s="25">
        <v>0</v>
      </c>
      <c r="I83" s="53">
        <v>0</v>
      </c>
      <c r="J83" s="52">
        <v>10000</v>
      </c>
      <c r="K83" s="54" t="s">
        <v>1655</v>
      </c>
    </row>
    <row r="84" spans="1:11">
      <c r="A84" s="27" t="s">
        <v>1830</v>
      </c>
      <c r="B84" s="1" t="s">
        <v>1101</v>
      </c>
      <c r="C84" s="27" t="s">
        <v>1163</v>
      </c>
      <c r="D84" s="21" t="s">
        <v>3357</v>
      </c>
      <c r="E84" s="51">
        <v>10000</v>
      </c>
      <c r="F84" s="2">
        <v>0</v>
      </c>
      <c r="G84" s="25">
        <v>0</v>
      </c>
      <c r="H84" s="25">
        <v>0</v>
      </c>
      <c r="I84" s="53">
        <v>0</v>
      </c>
      <c r="J84" s="52">
        <v>10000</v>
      </c>
      <c r="K84" s="54" t="s">
        <v>1655</v>
      </c>
    </row>
    <row r="85" spans="1:11">
      <c r="A85" s="27" t="s">
        <v>1859</v>
      </c>
      <c r="B85" s="1" t="s">
        <v>1101</v>
      </c>
      <c r="C85" s="27" t="s">
        <v>1163</v>
      </c>
      <c r="D85" s="21" t="s">
        <v>3357</v>
      </c>
      <c r="E85" s="51">
        <v>10000</v>
      </c>
      <c r="F85" s="2">
        <v>0</v>
      </c>
      <c r="G85" s="25">
        <v>0</v>
      </c>
      <c r="H85" s="25">
        <v>0</v>
      </c>
      <c r="I85" s="53">
        <v>0</v>
      </c>
      <c r="J85" s="52">
        <v>10000</v>
      </c>
      <c r="K85" s="54" t="s">
        <v>1655</v>
      </c>
    </row>
    <row r="86" spans="1:11">
      <c r="A86" s="27" t="s">
        <v>1360</v>
      </c>
      <c r="B86" s="1" t="s">
        <v>1101</v>
      </c>
      <c r="C86" s="27" t="s">
        <v>1163</v>
      </c>
      <c r="D86" s="21" t="s">
        <v>3357</v>
      </c>
      <c r="E86" s="51">
        <v>10000</v>
      </c>
      <c r="F86" s="2">
        <v>0</v>
      </c>
      <c r="G86" s="25">
        <v>0</v>
      </c>
      <c r="H86" s="25">
        <v>0</v>
      </c>
      <c r="I86" s="53">
        <v>0</v>
      </c>
      <c r="J86" s="52">
        <v>10000</v>
      </c>
      <c r="K86" s="54" t="s">
        <v>1655</v>
      </c>
    </row>
    <row r="87" spans="1:11">
      <c r="A87" s="27" t="s">
        <v>1844</v>
      </c>
      <c r="B87" s="1" t="s">
        <v>1101</v>
      </c>
      <c r="C87" s="27" t="s">
        <v>1163</v>
      </c>
      <c r="D87" s="21" t="s">
        <v>3357</v>
      </c>
      <c r="E87" s="51">
        <v>10000</v>
      </c>
      <c r="F87" s="2">
        <v>0</v>
      </c>
      <c r="G87" s="25">
        <v>0</v>
      </c>
      <c r="H87" s="25">
        <v>0</v>
      </c>
      <c r="I87" s="53">
        <v>0</v>
      </c>
      <c r="J87" s="52">
        <v>10000</v>
      </c>
      <c r="K87" s="54" t="s">
        <v>1655</v>
      </c>
    </row>
    <row r="88" spans="1:11">
      <c r="A88" s="27" t="s">
        <v>3469</v>
      </c>
      <c r="B88" s="1" t="s">
        <v>1101</v>
      </c>
      <c r="C88" s="27" t="s">
        <v>1163</v>
      </c>
      <c r="D88" s="21" t="s">
        <v>3357</v>
      </c>
      <c r="E88" s="51">
        <v>10000</v>
      </c>
      <c r="F88" s="2">
        <v>0</v>
      </c>
      <c r="G88" s="25">
        <v>0</v>
      </c>
      <c r="H88" s="25">
        <v>0</v>
      </c>
      <c r="I88" s="53">
        <v>0</v>
      </c>
      <c r="J88" s="52">
        <v>10000</v>
      </c>
      <c r="K88" s="54" t="s">
        <v>1655</v>
      </c>
    </row>
    <row r="89" spans="1:11">
      <c r="A89" s="27" t="s">
        <v>1651</v>
      </c>
      <c r="B89" s="1" t="s">
        <v>1101</v>
      </c>
      <c r="C89" s="27" t="s">
        <v>1163</v>
      </c>
      <c r="D89" s="21" t="s">
        <v>3357</v>
      </c>
      <c r="E89" s="51">
        <v>10000</v>
      </c>
      <c r="F89" s="2">
        <v>0</v>
      </c>
      <c r="G89" s="25">
        <v>0</v>
      </c>
      <c r="H89" s="25">
        <v>0</v>
      </c>
      <c r="I89" s="53">
        <v>0</v>
      </c>
      <c r="J89" s="52">
        <v>10000</v>
      </c>
      <c r="K89" s="54" t="s">
        <v>1655</v>
      </c>
    </row>
    <row r="90" spans="1:11">
      <c r="A90" s="27" t="s">
        <v>1809</v>
      </c>
      <c r="B90" s="1" t="s">
        <v>1101</v>
      </c>
      <c r="C90" s="27" t="s">
        <v>1163</v>
      </c>
      <c r="D90" s="21" t="s">
        <v>3357</v>
      </c>
      <c r="E90" s="51">
        <v>10000</v>
      </c>
      <c r="F90" s="2">
        <v>0</v>
      </c>
      <c r="G90" s="25">
        <v>0</v>
      </c>
      <c r="H90" s="25">
        <v>0</v>
      </c>
      <c r="I90" s="53">
        <v>0</v>
      </c>
      <c r="J90" s="52">
        <v>10000</v>
      </c>
      <c r="K90" s="54" t="s">
        <v>1656</v>
      </c>
    </row>
    <row r="91" spans="1:11">
      <c r="A91" s="27" t="s">
        <v>3229</v>
      </c>
      <c r="B91" s="1" t="s">
        <v>1101</v>
      </c>
      <c r="C91" s="27" t="s">
        <v>1163</v>
      </c>
      <c r="D91" s="21" t="s">
        <v>3357</v>
      </c>
      <c r="E91" s="51">
        <v>10000</v>
      </c>
      <c r="F91" s="2">
        <v>0</v>
      </c>
      <c r="G91" s="25">
        <v>0</v>
      </c>
      <c r="H91" s="25">
        <v>0</v>
      </c>
      <c r="I91" s="53">
        <v>0</v>
      </c>
      <c r="J91" s="52">
        <v>10000</v>
      </c>
      <c r="K91" s="54" t="s">
        <v>1655</v>
      </c>
    </row>
    <row r="92" spans="1:11">
      <c r="A92" s="27" t="s">
        <v>1157</v>
      </c>
      <c r="B92" s="1" t="s">
        <v>1101</v>
      </c>
      <c r="C92" s="27" t="s">
        <v>1163</v>
      </c>
      <c r="D92" s="21" t="s">
        <v>3357</v>
      </c>
      <c r="E92" s="51">
        <v>10000</v>
      </c>
      <c r="F92" s="2">
        <v>0</v>
      </c>
      <c r="G92" s="25">
        <v>0</v>
      </c>
      <c r="H92" s="25">
        <v>0</v>
      </c>
      <c r="I92" s="53">
        <v>0</v>
      </c>
      <c r="J92" s="52">
        <v>10000</v>
      </c>
      <c r="K92" s="54" t="s">
        <v>1655</v>
      </c>
    </row>
    <row r="93" spans="1:11">
      <c r="A93" s="27" t="s">
        <v>1861</v>
      </c>
      <c r="B93" s="1" t="s">
        <v>1101</v>
      </c>
      <c r="C93" s="27" t="s">
        <v>1163</v>
      </c>
      <c r="D93" s="21" t="s">
        <v>3357</v>
      </c>
      <c r="E93" s="51">
        <v>10000</v>
      </c>
      <c r="F93" s="2">
        <v>0</v>
      </c>
      <c r="G93" s="25">
        <v>0</v>
      </c>
      <c r="H93" s="25">
        <v>0</v>
      </c>
      <c r="I93" s="53">
        <v>0</v>
      </c>
      <c r="J93" s="52">
        <v>10000</v>
      </c>
      <c r="K93" s="54" t="s">
        <v>1655</v>
      </c>
    </row>
    <row r="94" spans="1:11">
      <c r="A94" s="27" t="s">
        <v>1825</v>
      </c>
      <c r="B94" s="1" t="s">
        <v>1101</v>
      </c>
      <c r="C94" s="27" t="s">
        <v>1163</v>
      </c>
      <c r="D94" s="21" t="s">
        <v>3357</v>
      </c>
      <c r="E94" s="51">
        <v>10000</v>
      </c>
      <c r="F94" s="2">
        <v>0</v>
      </c>
      <c r="G94" s="25">
        <v>0</v>
      </c>
      <c r="H94" s="25">
        <v>0</v>
      </c>
      <c r="I94" s="53">
        <v>0</v>
      </c>
      <c r="J94" s="52">
        <v>10000</v>
      </c>
      <c r="K94" s="54" t="s">
        <v>1655</v>
      </c>
    </row>
    <row r="95" spans="1:11">
      <c r="A95" s="27" t="s">
        <v>3234</v>
      </c>
      <c r="B95" s="1" t="s">
        <v>1101</v>
      </c>
      <c r="C95" s="27" t="s">
        <v>1163</v>
      </c>
      <c r="D95" s="21" t="s">
        <v>3357</v>
      </c>
      <c r="E95" s="51">
        <v>10000</v>
      </c>
      <c r="F95" s="2">
        <v>0</v>
      </c>
      <c r="G95" s="25">
        <v>0</v>
      </c>
      <c r="H95" s="25">
        <v>0</v>
      </c>
      <c r="I95" s="53">
        <v>0</v>
      </c>
      <c r="J95" s="52">
        <v>10000</v>
      </c>
      <c r="K95" s="54" t="s">
        <v>1655</v>
      </c>
    </row>
    <row r="96" spans="1:11">
      <c r="A96" s="27" t="s">
        <v>1910</v>
      </c>
      <c r="B96" s="1" t="s">
        <v>1101</v>
      </c>
      <c r="C96" s="27" t="s">
        <v>1163</v>
      </c>
      <c r="D96" s="21" t="s">
        <v>3357</v>
      </c>
      <c r="E96" s="51">
        <v>10000</v>
      </c>
      <c r="F96" s="2">
        <v>0</v>
      </c>
      <c r="G96" s="25">
        <v>0</v>
      </c>
      <c r="H96" s="25">
        <v>0</v>
      </c>
      <c r="I96" s="53">
        <v>0</v>
      </c>
      <c r="J96" s="52">
        <v>10000</v>
      </c>
      <c r="K96" s="54" t="s">
        <v>1656</v>
      </c>
    </row>
    <row r="97" spans="1:11">
      <c r="A97" s="27" t="s">
        <v>1833</v>
      </c>
      <c r="B97" s="1" t="s">
        <v>1101</v>
      </c>
      <c r="C97" s="27" t="s">
        <v>1163</v>
      </c>
      <c r="D97" s="21" t="s">
        <v>3357</v>
      </c>
      <c r="E97" s="51">
        <v>10000</v>
      </c>
      <c r="F97" s="2">
        <v>0</v>
      </c>
      <c r="G97" s="25">
        <v>0</v>
      </c>
      <c r="H97" s="25">
        <v>0</v>
      </c>
      <c r="I97" s="53">
        <v>0</v>
      </c>
      <c r="J97" s="52">
        <v>10000</v>
      </c>
      <c r="K97" s="54" t="s">
        <v>1656</v>
      </c>
    </row>
    <row r="98" spans="1:11">
      <c r="A98" s="27" t="s">
        <v>1652</v>
      </c>
      <c r="B98" s="1" t="s">
        <v>1101</v>
      </c>
      <c r="C98" s="27" t="s">
        <v>1163</v>
      </c>
      <c r="D98" s="21" t="s">
        <v>3357</v>
      </c>
      <c r="E98" s="51">
        <v>10000</v>
      </c>
      <c r="F98" s="2">
        <v>0</v>
      </c>
      <c r="G98" s="25">
        <v>0</v>
      </c>
      <c r="H98" s="25">
        <v>0</v>
      </c>
      <c r="I98" s="53">
        <v>0</v>
      </c>
      <c r="J98" s="52">
        <v>10000</v>
      </c>
      <c r="K98" s="54" t="s">
        <v>1655</v>
      </c>
    </row>
    <row r="99" spans="1:11">
      <c r="A99" s="27" t="s">
        <v>1854</v>
      </c>
      <c r="B99" s="1" t="s">
        <v>1101</v>
      </c>
      <c r="C99" s="27" t="s">
        <v>1163</v>
      </c>
      <c r="D99" s="21" t="s">
        <v>3357</v>
      </c>
      <c r="E99" s="51">
        <v>10000</v>
      </c>
      <c r="F99" s="2">
        <v>0</v>
      </c>
      <c r="G99" s="25">
        <v>0</v>
      </c>
      <c r="H99" s="25">
        <v>0</v>
      </c>
      <c r="I99" s="53">
        <v>0</v>
      </c>
      <c r="J99" s="52">
        <v>10000</v>
      </c>
      <c r="K99" s="54" t="s">
        <v>1656</v>
      </c>
    </row>
    <row r="100" spans="1:11">
      <c r="A100" s="27" t="s">
        <v>1901</v>
      </c>
      <c r="B100" s="1" t="s">
        <v>1101</v>
      </c>
      <c r="C100" s="27" t="s">
        <v>1163</v>
      </c>
      <c r="D100" s="21" t="s">
        <v>3357</v>
      </c>
      <c r="E100" s="51">
        <v>10000</v>
      </c>
      <c r="F100" s="2">
        <v>0</v>
      </c>
      <c r="G100" s="25">
        <v>0</v>
      </c>
      <c r="H100" s="25">
        <v>0</v>
      </c>
      <c r="I100" s="53">
        <v>0</v>
      </c>
      <c r="J100" s="52">
        <v>10000</v>
      </c>
      <c r="K100" s="54" t="s">
        <v>1655</v>
      </c>
    </row>
    <row r="101" spans="1:11">
      <c r="A101" s="27" t="s">
        <v>1820</v>
      </c>
      <c r="B101" s="1" t="s">
        <v>1101</v>
      </c>
      <c r="C101" s="27" t="s">
        <v>1163</v>
      </c>
      <c r="D101" s="21" t="s">
        <v>3357</v>
      </c>
      <c r="E101" s="51">
        <v>10000</v>
      </c>
      <c r="F101" s="2">
        <v>0</v>
      </c>
      <c r="G101" s="25">
        <v>0</v>
      </c>
      <c r="H101" s="25">
        <v>0</v>
      </c>
      <c r="I101" s="53">
        <v>0</v>
      </c>
      <c r="J101" s="52">
        <v>10000</v>
      </c>
      <c r="K101" s="54" t="s">
        <v>1655</v>
      </c>
    </row>
    <row r="102" spans="1:11">
      <c r="A102" s="27" t="s">
        <v>1907</v>
      </c>
      <c r="B102" s="1" t="s">
        <v>1101</v>
      </c>
      <c r="C102" s="27" t="s">
        <v>1163</v>
      </c>
      <c r="D102" s="21" t="s">
        <v>3357</v>
      </c>
      <c r="E102" s="51">
        <v>10000</v>
      </c>
      <c r="F102" s="2">
        <v>0</v>
      </c>
      <c r="G102" s="25">
        <v>0</v>
      </c>
      <c r="H102" s="25">
        <v>0</v>
      </c>
      <c r="I102" s="53">
        <v>0</v>
      </c>
      <c r="J102" s="52">
        <v>10000</v>
      </c>
      <c r="K102" s="54" t="s">
        <v>1655</v>
      </c>
    </row>
    <row r="103" spans="1:11">
      <c r="A103" s="27" t="s">
        <v>1829</v>
      </c>
      <c r="B103" s="1" t="s">
        <v>1101</v>
      </c>
      <c r="C103" s="27" t="s">
        <v>1163</v>
      </c>
      <c r="D103" s="21" t="s">
        <v>3357</v>
      </c>
      <c r="E103" s="51">
        <v>10000</v>
      </c>
      <c r="F103" s="2">
        <v>0</v>
      </c>
      <c r="G103" s="25">
        <v>0</v>
      </c>
      <c r="H103" s="25">
        <v>0</v>
      </c>
      <c r="I103" s="53">
        <v>0</v>
      </c>
      <c r="J103" s="52">
        <v>10000</v>
      </c>
      <c r="K103" s="54" t="s">
        <v>1656</v>
      </c>
    </row>
    <row r="104" spans="1:11">
      <c r="A104" s="27" t="s">
        <v>2037</v>
      </c>
      <c r="B104" s="1" t="s">
        <v>1101</v>
      </c>
      <c r="C104" s="27" t="s">
        <v>1163</v>
      </c>
      <c r="D104" s="21" t="s">
        <v>3357</v>
      </c>
      <c r="E104" s="51">
        <v>10000</v>
      </c>
      <c r="F104" s="2">
        <v>0</v>
      </c>
      <c r="G104" s="25">
        <v>0</v>
      </c>
      <c r="H104" s="25">
        <v>0</v>
      </c>
      <c r="I104" s="53">
        <v>0</v>
      </c>
      <c r="J104" s="52">
        <v>10000</v>
      </c>
      <c r="K104" s="54" t="s">
        <v>1655</v>
      </c>
    </row>
    <row r="105" spans="1:11">
      <c r="A105" s="27" t="s">
        <v>1106</v>
      </c>
      <c r="B105" s="1" t="s">
        <v>1101</v>
      </c>
      <c r="C105" s="27" t="s">
        <v>1163</v>
      </c>
      <c r="D105" s="21" t="s">
        <v>3357</v>
      </c>
      <c r="E105" s="51">
        <v>10000</v>
      </c>
      <c r="F105" s="2">
        <v>0</v>
      </c>
      <c r="G105" s="25">
        <v>0</v>
      </c>
      <c r="H105" s="25">
        <v>0</v>
      </c>
      <c r="I105" s="53">
        <v>0</v>
      </c>
      <c r="J105" s="52">
        <v>10000</v>
      </c>
      <c r="K105" s="54" t="s">
        <v>1655</v>
      </c>
    </row>
    <row r="106" spans="1:11">
      <c r="A106" s="27" t="s">
        <v>1984</v>
      </c>
      <c r="B106" s="1" t="s">
        <v>1101</v>
      </c>
      <c r="C106" s="27" t="s">
        <v>1163</v>
      </c>
      <c r="D106" s="21" t="s">
        <v>3357</v>
      </c>
      <c r="E106" s="51">
        <v>10000</v>
      </c>
      <c r="F106" s="2">
        <v>0</v>
      </c>
      <c r="G106" s="25">
        <v>0</v>
      </c>
      <c r="H106" s="25">
        <v>0</v>
      </c>
      <c r="I106" s="53">
        <v>0</v>
      </c>
      <c r="J106" s="52">
        <v>10000</v>
      </c>
      <c r="K106" s="54" t="s">
        <v>1655</v>
      </c>
    </row>
    <row r="107" spans="1:11">
      <c r="A107" s="27" t="s">
        <v>1888</v>
      </c>
      <c r="B107" s="1" t="s">
        <v>1101</v>
      </c>
      <c r="C107" s="27" t="s">
        <v>1163</v>
      </c>
      <c r="D107" s="21" t="s">
        <v>3357</v>
      </c>
      <c r="E107" s="51">
        <v>10000</v>
      </c>
      <c r="F107" s="2">
        <v>0</v>
      </c>
      <c r="G107" s="25">
        <v>0</v>
      </c>
      <c r="H107" s="25">
        <v>0</v>
      </c>
      <c r="I107" s="53">
        <v>0</v>
      </c>
      <c r="J107" s="52">
        <v>10000</v>
      </c>
      <c r="K107" s="54" t="s">
        <v>1655</v>
      </c>
    </row>
    <row r="108" spans="1:11">
      <c r="A108" s="27" t="s">
        <v>1985</v>
      </c>
      <c r="B108" s="1" t="s">
        <v>1101</v>
      </c>
      <c r="C108" s="27" t="s">
        <v>1163</v>
      </c>
      <c r="D108" s="21" t="s">
        <v>3357</v>
      </c>
      <c r="E108" s="51">
        <v>10000</v>
      </c>
      <c r="F108" s="2">
        <v>0</v>
      </c>
      <c r="G108" s="25">
        <v>0</v>
      </c>
      <c r="H108" s="25">
        <v>0</v>
      </c>
      <c r="I108" s="53">
        <v>0</v>
      </c>
      <c r="J108" s="52">
        <v>10000</v>
      </c>
      <c r="K108" s="54" t="s">
        <v>1655</v>
      </c>
    </row>
    <row r="109" spans="1:11">
      <c r="A109" s="27" t="s">
        <v>1906</v>
      </c>
      <c r="B109" s="1" t="s">
        <v>1101</v>
      </c>
      <c r="C109" s="27" t="s">
        <v>1163</v>
      </c>
      <c r="D109" s="21" t="s">
        <v>3357</v>
      </c>
      <c r="E109" s="51">
        <v>10000</v>
      </c>
      <c r="F109" s="2">
        <v>0</v>
      </c>
      <c r="G109" s="25">
        <v>0</v>
      </c>
      <c r="H109" s="25">
        <v>0</v>
      </c>
      <c r="I109" s="53">
        <v>0</v>
      </c>
      <c r="J109" s="52">
        <v>10000</v>
      </c>
      <c r="K109" s="54" t="s">
        <v>1655</v>
      </c>
    </row>
    <row r="110" spans="1:11">
      <c r="A110" s="27" t="s">
        <v>1846</v>
      </c>
      <c r="B110" s="1" t="s">
        <v>1101</v>
      </c>
      <c r="C110" s="27" t="s">
        <v>1163</v>
      </c>
      <c r="D110" s="21" t="s">
        <v>3357</v>
      </c>
      <c r="E110" s="51">
        <v>10000</v>
      </c>
      <c r="F110" s="2">
        <v>0</v>
      </c>
      <c r="G110" s="25">
        <v>0</v>
      </c>
      <c r="H110" s="25">
        <v>0</v>
      </c>
      <c r="I110" s="53">
        <v>0</v>
      </c>
      <c r="J110" s="52">
        <v>10000</v>
      </c>
      <c r="K110" s="54" t="s">
        <v>1655</v>
      </c>
    </row>
    <row r="111" spans="1:11">
      <c r="A111" s="27" t="s">
        <v>1221</v>
      </c>
      <c r="B111" s="1" t="s">
        <v>1101</v>
      </c>
      <c r="C111" s="27" t="s">
        <v>1163</v>
      </c>
      <c r="D111" s="21" t="s">
        <v>3357</v>
      </c>
      <c r="E111" s="51">
        <v>10000</v>
      </c>
      <c r="F111" s="2">
        <v>0</v>
      </c>
      <c r="G111" s="25">
        <v>0</v>
      </c>
      <c r="H111" s="25">
        <v>0</v>
      </c>
      <c r="I111" s="53">
        <v>0</v>
      </c>
      <c r="J111" s="52">
        <v>10000</v>
      </c>
      <c r="K111" s="54" t="s">
        <v>1655</v>
      </c>
    </row>
    <row r="112" spans="1:11">
      <c r="A112" s="27" t="s">
        <v>1881</v>
      </c>
      <c r="B112" s="1" t="s">
        <v>1101</v>
      </c>
      <c r="C112" s="27" t="s">
        <v>1163</v>
      </c>
      <c r="D112" s="21" t="s">
        <v>3357</v>
      </c>
      <c r="E112" s="51">
        <v>10000</v>
      </c>
      <c r="F112" s="2">
        <v>0</v>
      </c>
      <c r="G112" s="25">
        <v>0</v>
      </c>
      <c r="H112" s="25">
        <v>0</v>
      </c>
      <c r="I112" s="53">
        <v>0</v>
      </c>
      <c r="J112" s="52">
        <v>10000</v>
      </c>
      <c r="K112" s="54" t="s">
        <v>1655</v>
      </c>
    </row>
    <row r="113" spans="1:11">
      <c r="A113" s="27" t="s">
        <v>2035</v>
      </c>
      <c r="B113" s="1" t="s">
        <v>1101</v>
      </c>
      <c r="C113" s="27" t="s">
        <v>1163</v>
      </c>
      <c r="D113" s="21" t="s">
        <v>3357</v>
      </c>
      <c r="E113" s="51">
        <v>10000</v>
      </c>
      <c r="F113" s="2">
        <v>0</v>
      </c>
      <c r="G113" s="25">
        <v>0</v>
      </c>
      <c r="H113" s="25">
        <v>0</v>
      </c>
      <c r="I113" s="53">
        <v>0</v>
      </c>
      <c r="J113" s="52">
        <v>10000</v>
      </c>
      <c r="K113" s="54" t="s">
        <v>1655</v>
      </c>
    </row>
    <row r="114" spans="1:11">
      <c r="A114" s="27" t="s">
        <v>1914</v>
      </c>
      <c r="B114" s="1" t="s">
        <v>1101</v>
      </c>
      <c r="C114" s="27" t="s">
        <v>1163</v>
      </c>
      <c r="D114" s="21" t="s">
        <v>3357</v>
      </c>
      <c r="E114" s="51">
        <v>10000</v>
      </c>
      <c r="F114" s="2">
        <v>0</v>
      </c>
      <c r="G114" s="25">
        <v>0</v>
      </c>
      <c r="H114" s="25">
        <v>0</v>
      </c>
      <c r="I114" s="53">
        <v>0</v>
      </c>
      <c r="J114" s="52">
        <v>10000</v>
      </c>
      <c r="K114" s="54" t="s">
        <v>1656</v>
      </c>
    </row>
    <row r="115" spans="1:11">
      <c r="A115" s="27" t="s">
        <v>3266</v>
      </c>
      <c r="B115" s="1" t="s">
        <v>1101</v>
      </c>
      <c r="C115" s="27" t="s">
        <v>1163</v>
      </c>
      <c r="D115" s="21" t="s">
        <v>3357</v>
      </c>
      <c r="E115" s="51">
        <v>10000</v>
      </c>
      <c r="F115" s="2">
        <v>0</v>
      </c>
      <c r="G115" s="25">
        <v>0</v>
      </c>
      <c r="H115" s="25">
        <v>0</v>
      </c>
      <c r="I115" s="53">
        <v>0</v>
      </c>
      <c r="J115" s="52">
        <v>10000</v>
      </c>
      <c r="K115" s="54" t="s">
        <v>1655</v>
      </c>
    </row>
    <row r="116" spans="1:11">
      <c r="A116" s="27" t="s">
        <v>1865</v>
      </c>
      <c r="B116" s="1" t="s">
        <v>1101</v>
      </c>
      <c r="C116" s="27" t="s">
        <v>1163</v>
      </c>
      <c r="D116" s="21" t="s">
        <v>3357</v>
      </c>
      <c r="E116" s="51">
        <v>10000</v>
      </c>
      <c r="F116" s="2">
        <v>0</v>
      </c>
      <c r="G116" s="25">
        <v>0</v>
      </c>
      <c r="H116" s="25">
        <v>0</v>
      </c>
      <c r="I116" s="53">
        <v>0</v>
      </c>
      <c r="J116" s="52">
        <v>10000</v>
      </c>
      <c r="K116" s="54" t="s">
        <v>1655</v>
      </c>
    </row>
    <row r="117" spans="1:11">
      <c r="A117" s="27" t="s">
        <v>1220</v>
      </c>
      <c r="B117" s="1" t="s">
        <v>1101</v>
      </c>
      <c r="C117" s="27" t="s">
        <v>1163</v>
      </c>
      <c r="D117" s="21" t="s">
        <v>3357</v>
      </c>
      <c r="E117" s="51">
        <v>10000</v>
      </c>
      <c r="F117" s="2">
        <v>0</v>
      </c>
      <c r="G117" s="25">
        <v>0</v>
      </c>
      <c r="H117" s="25">
        <v>0</v>
      </c>
      <c r="I117" s="53">
        <v>0</v>
      </c>
      <c r="J117" s="52">
        <v>10000</v>
      </c>
      <c r="K117" s="54" t="s">
        <v>1656</v>
      </c>
    </row>
    <row r="118" spans="1:11">
      <c r="A118" s="27" t="s">
        <v>1887</v>
      </c>
      <c r="B118" s="1" t="s">
        <v>1101</v>
      </c>
      <c r="C118" s="27" t="s">
        <v>1163</v>
      </c>
      <c r="D118" s="21" t="s">
        <v>3357</v>
      </c>
      <c r="E118" s="51">
        <v>10000</v>
      </c>
      <c r="F118" s="2">
        <v>0</v>
      </c>
      <c r="G118" s="25">
        <v>0</v>
      </c>
      <c r="H118" s="25">
        <v>0</v>
      </c>
      <c r="I118" s="53">
        <v>0</v>
      </c>
      <c r="J118" s="52">
        <v>10000</v>
      </c>
      <c r="K118" s="54" t="s">
        <v>1655</v>
      </c>
    </row>
    <row r="119" spans="1:11">
      <c r="A119" s="27" t="s">
        <v>1882</v>
      </c>
      <c r="B119" s="1" t="s">
        <v>1101</v>
      </c>
      <c r="C119" s="27" t="s">
        <v>1163</v>
      </c>
      <c r="D119" s="21" t="s">
        <v>3357</v>
      </c>
      <c r="E119" s="51">
        <v>10000</v>
      </c>
      <c r="F119" s="2">
        <v>0</v>
      </c>
      <c r="G119" s="25">
        <v>0</v>
      </c>
      <c r="H119" s="25">
        <v>0</v>
      </c>
      <c r="I119" s="53">
        <v>0</v>
      </c>
      <c r="J119" s="52">
        <v>10000</v>
      </c>
      <c r="K119" s="54" t="s">
        <v>1656</v>
      </c>
    </row>
    <row r="120" spans="1:11">
      <c r="A120" s="27" t="s">
        <v>1818</v>
      </c>
      <c r="B120" s="1" t="s">
        <v>1101</v>
      </c>
      <c r="C120" s="27" t="s">
        <v>1163</v>
      </c>
      <c r="D120" s="21" t="s">
        <v>3357</v>
      </c>
      <c r="E120" s="51">
        <v>10000</v>
      </c>
      <c r="F120" s="2">
        <v>0</v>
      </c>
      <c r="G120" s="25">
        <v>0</v>
      </c>
      <c r="H120" s="25">
        <v>0</v>
      </c>
      <c r="I120" s="53">
        <v>0</v>
      </c>
      <c r="J120" s="52">
        <v>10000</v>
      </c>
      <c r="K120" s="54" t="s">
        <v>1655</v>
      </c>
    </row>
    <row r="121" spans="1:11">
      <c r="A121" s="27" t="s">
        <v>1877</v>
      </c>
      <c r="B121" s="1" t="s">
        <v>1101</v>
      </c>
      <c r="C121" s="27" t="s">
        <v>1163</v>
      </c>
      <c r="D121" s="21" t="s">
        <v>3357</v>
      </c>
      <c r="E121" s="51">
        <v>10000</v>
      </c>
      <c r="F121" s="2">
        <v>0</v>
      </c>
      <c r="G121" s="25">
        <v>0</v>
      </c>
      <c r="H121" s="25">
        <v>0</v>
      </c>
      <c r="I121" s="53">
        <v>0</v>
      </c>
      <c r="J121" s="52">
        <v>10000</v>
      </c>
      <c r="K121" s="54" t="s">
        <v>1655</v>
      </c>
    </row>
    <row r="122" spans="1:11">
      <c r="A122" s="27" t="s">
        <v>1733</v>
      </c>
      <c r="B122" s="1" t="s">
        <v>1101</v>
      </c>
      <c r="C122" s="27" t="s">
        <v>1163</v>
      </c>
      <c r="D122" s="21" t="s">
        <v>3357</v>
      </c>
      <c r="E122" s="51">
        <v>10000</v>
      </c>
      <c r="F122" s="2">
        <v>0</v>
      </c>
      <c r="G122" s="25">
        <v>0</v>
      </c>
      <c r="H122" s="25">
        <v>0</v>
      </c>
      <c r="I122" s="53">
        <v>0</v>
      </c>
      <c r="J122" s="52">
        <v>10000</v>
      </c>
      <c r="K122" s="54" t="s">
        <v>1655</v>
      </c>
    </row>
    <row r="123" spans="1:11">
      <c r="A123" s="27" t="s">
        <v>1875</v>
      </c>
      <c r="B123" s="1" t="s">
        <v>1101</v>
      </c>
      <c r="C123" s="27" t="s">
        <v>1163</v>
      </c>
      <c r="D123" s="21" t="s">
        <v>3357</v>
      </c>
      <c r="E123" s="51">
        <v>10000</v>
      </c>
      <c r="F123" s="2">
        <v>0</v>
      </c>
      <c r="G123" s="25">
        <v>0</v>
      </c>
      <c r="H123" s="25">
        <v>0</v>
      </c>
      <c r="I123" s="53">
        <v>0</v>
      </c>
      <c r="J123" s="52">
        <v>10000</v>
      </c>
      <c r="K123" s="54" t="s">
        <v>1655</v>
      </c>
    </row>
    <row r="124" spans="1:11">
      <c r="A124" s="27" t="s">
        <v>1878</v>
      </c>
      <c r="B124" s="1" t="s">
        <v>1101</v>
      </c>
      <c r="C124" s="27" t="s">
        <v>1163</v>
      </c>
      <c r="D124" s="21" t="s">
        <v>3357</v>
      </c>
      <c r="E124" s="51">
        <v>10000</v>
      </c>
      <c r="F124" s="2">
        <v>0</v>
      </c>
      <c r="G124" s="25">
        <v>0</v>
      </c>
      <c r="H124" s="25">
        <v>0</v>
      </c>
      <c r="I124" s="53">
        <v>0</v>
      </c>
      <c r="J124" s="52">
        <v>10000</v>
      </c>
      <c r="K124" s="54" t="s">
        <v>1655</v>
      </c>
    </row>
    <row r="125" spans="1:11">
      <c r="A125" s="27" t="s">
        <v>1219</v>
      </c>
      <c r="B125" s="1" t="s">
        <v>1101</v>
      </c>
      <c r="C125" s="27" t="s">
        <v>1163</v>
      </c>
      <c r="D125" s="21" t="s">
        <v>3357</v>
      </c>
      <c r="E125" s="51">
        <v>10000</v>
      </c>
      <c r="F125" s="2">
        <v>0</v>
      </c>
      <c r="G125" s="25">
        <v>0</v>
      </c>
      <c r="H125" s="25">
        <v>0</v>
      </c>
      <c r="I125" s="53">
        <v>0</v>
      </c>
      <c r="J125" s="52">
        <v>10000</v>
      </c>
      <c r="K125" s="54" t="s">
        <v>1655</v>
      </c>
    </row>
    <row r="126" spans="1:11">
      <c r="A126" s="27" t="s">
        <v>1860</v>
      </c>
      <c r="B126" s="1" t="s">
        <v>1101</v>
      </c>
      <c r="C126" s="27" t="s">
        <v>1163</v>
      </c>
      <c r="D126" s="21" t="s">
        <v>3357</v>
      </c>
      <c r="E126" s="51">
        <v>10000</v>
      </c>
      <c r="F126" s="2">
        <v>0</v>
      </c>
      <c r="G126" s="25">
        <v>0</v>
      </c>
      <c r="H126" s="25">
        <v>0</v>
      </c>
      <c r="I126" s="53">
        <v>0</v>
      </c>
      <c r="J126" s="52">
        <v>10000</v>
      </c>
      <c r="K126" s="54" t="s">
        <v>1655</v>
      </c>
    </row>
    <row r="127" spans="1:11">
      <c r="A127" s="27" t="s">
        <v>1874</v>
      </c>
      <c r="B127" s="1" t="s">
        <v>1101</v>
      </c>
      <c r="C127" s="27" t="s">
        <v>1163</v>
      </c>
      <c r="D127" s="21" t="s">
        <v>3357</v>
      </c>
      <c r="E127" s="51">
        <v>10000</v>
      </c>
      <c r="F127" s="2">
        <v>0</v>
      </c>
      <c r="G127" s="25">
        <v>0</v>
      </c>
      <c r="H127" s="25">
        <v>0</v>
      </c>
      <c r="I127" s="53">
        <v>0</v>
      </c>
      <c r="J127" s="52">
        <v>10000</v>
      </c>
      <c r="K127" s="54" t="s">
        <v>1655</v>
      </c>
    </row>
    <row r="128" spans="1:11">
      <c r="A128" s="27" t="s">
        <v>3286</v>
      </c>
      <c r="B128" s="1" t="s">
        <v>1101</v>
      </c>
      <c r="C128" s="27" t="s">
        <v>1163</v>
      </c>
      <c r="D128" s="21" t="s">
        <v>3357</v>
      </c>
      <c r="E128" s="51">
        <v>10000</v>
      </c>
      <c r="F128" s="2">
        <v>0</v>
      </c>
      <c r="G128" s="25">
        <v>0</v>
      </c>
      <c r="H128" s="25">
        <v>0</v>
      </c>
      <c r="I128" s="53">
        <v>0</v>
      </c>
      <c r="J128" s="52">
        <v>10000</v>
      </c>
      <c r="K128" s="54" t="s">
        <v>1655</v>
      </c>
    </row>
    <row r="129" spans="1:11">
      <c r="A129" s="27" t="s">
        <v>1279</v>
      </c>
      <c r="B129" s="1" t="s">
        <v>1101</v>
      </c>
      <c r="C129" s="27" t="s">
        <v>1163</v>
      </c>
      <c r="D129" s="21" t="s">
        <v>3357</v>
      </c>
      <c r="E129" s="51">
        <v>10000</v>
      </c>
      <c r="F129" s="2">
        <v>0</v>
      </c>
      <c r="G129" s="25">
        <v>0</v>
      </c>
      <c r="H129" s="25">
        <v>0</v>
      </c>
      <c r="I129" s="53">
        <v>0</v>
      </c>
      <c r="J129" s="52">
        <v>10000</v>
      </c>
      <c r="K129" s="54" t="s">
        <v>1655</v>
      </c>
    </row>
    <row r="130" spans="1:11">
      <c r="A130" s="27" t="s">
        <v>1872</v>
      </c>
      <c r="B130" s="1" t="s">
        <v>1101</v>
      </c>
      <c r="C130" s="27" t="s">
        <v>1163</v>
      </c>
      <c r="D130" s="21" t="s">
        <v>3357</v>
      </c>
      <c r="E130" s="51">
        <v>10000</v>
      </c>
      <c r="F130" s="2">
        <v>0</v>
      </c>
      <c r="G130" s="25">
        <v>0</v>
      </c>
      <c r="H130" s="25">
        <v>0</v>
      </c>
      <c r="I130" s="53">
        <v>0</v>
      </c>
      <c r="J130" s="52">
        <v>10000</v>
      </c>
      <c r="K130" s="54" t="s">
        <v>1655</v>
      </c>
    </row>
    <row r="131" spans="1:11">
      <c r="A131" s="27" t="s">
        <v>3470</v>
      </c>
      <c r="B131" s="1" t="s">
        <v>1101</v>
      </c>
      <c r="C131" s="27" t="s">
        <v>1163</v>
      </c>
      <c r="D131" s="21" t="s">
        <v>3357</v>
      </c>
      <c r="E131" s="51">
        <v>10000</v>
      </c>
      <c r="F131" s="2">
        <v>0</v>
      </c>
      <c r="G131" s="25">
        <v>0</v>
      </c>
      <c r="H131" s="25">
        <v>0</v>
      </c>
      <c r="I131" s="53">
        <v>0</v>
      </c>
      <c r="J131" s="52">
        <v>10000</v>
      </c>
      <c r="K131" s="54" t="s">
        <v>1656</v>
      </c>
    </row>
    <row r="132" spans="1:11">
      <c r="A132" s="27" t="s">
        <v>1876</v>
      </c>
      <c r="B132" s="1" t="s">
        <v>1101</v>
      </c>
      <c r="C132" s="27" t="s">
        <v>1163</v>
      </c>
      <c r="D132" s="21" t="s">
        <v>3357</v>
      </c>
      <c r="E132" s="51">
        <v>10000</v>
      </c>
      <c r="F132" s="2">
        <v>0</v>
      </c>
      <c r="G132" s="25">
        <v>0</v>
      </c>
      <c r="H132" s="25">
        <v>0</v>
      </c>
      <c r="I132" s="53">
        <v>0</v>
      </c>
      <c r="J132" s="52">
        <v>10000</v>
      </c>
      <c r="K132" s="54" t="s">
        <v>1655</v>
      </c>
    </row>
    <row r="133" spans="1:11">
      <c r="A133" s="27" t="s">
        <v>1217</v>
      </c>
      <c r="B133" s="1" t="s">
        <v>1101</v>
      </c>
      <c r="C133" s="27" t="s">
        <v>1163</v>
      </c>
      <c r="D133" s="21" t="s">
        <v>3357</v>
      </c>
      <c r="E133" s="51">
        <v>10000</v>
      </c>
      <c r="F133" s="2">
        <v>0</v>
      </c>
      <c r="G133" s="25">
        <v>0</v>
      </c>
      <c r="H133" s="25">
        <v>0</v>
      </c>
      <c r="I133" s="53">
        <v>0</v>
      </c>
      <c r="J133" s="52">
        <v>10000</v>
      </c>
      <c r="K133" s="54" t="s">
        <v>1655</v>
      </c>
    </row>
    <row r="134" spans="1:11">
      <c r="A134" s="27" t="s">
        <v>1917</v>
      </c>
      <c r="B134" s="1" t="s">
        <v>1101</v>
      </c>
      <c r="C134" s="27" t="s">
        <v>1163</v>
      </c>
      <c r="D134" s="21" t="s">
        <v>3357</v>
      </c>
      <c r="E134" s="51">
        <v>10000</v>
      </c>
      <c r="F134" s="2">
        <v>0</v>
      </c>
      <c r="G134" s="25">
        <v>0</v>
      </c>
      <c r="H134" s="25">
        <v>0</v>
      </c>
      <c r="I134" s="53">
        <v>0</v>
      </c>
      <c r="J134" s="52">
        <v>10000</v>
      </c>
      <c r="K134" s="54" t="s">
        <v>1655</v>
      </c>
    </row>
    <row r="135" spans="1:11">
      <c r="A135" s="27" t="s">
        <v>1735</v>
      </c>
      <c r="B135" s="1" t="s">
        <v>1101</v>
      </c>
      <c r="C135" s="27" t="s">
        <v>1163</v>
      </c>
      <c r="D135" s="21" t="s">
        <v>3357</v>
      </c>
      <c r="E135" s="51">
        <v>10000</v>
      </c>
      <c r="F135" s="2">
        <v>0</v>
      </c>
      <c r="G135" s="25">
        <v>0</v>
      </c>
      <c r="H135" s="25">
        <v>0</v>
      </c>
      <c r="I135" s="53">
        <v>0</v>
      </c>
      <c r="J135" s="52">
        <v>10000</v>
      </c>
      <c r="K135" s="54" t="s">
        <v>1655</v>
      </c>
    </row>
    <row r="136" spans="1:11">
      <c r="A136" s="27" t="s">
        <v>1849</v>
      </c>
      <c r="B136" s="1" t="s">
        <v>1101</v>
      </c>
      <c r="C136" s="27" t="s">
        <v>1163</v>
      </c>
      <c r="D136" s="21" t="s">
        <v>3357</v>
      </c>
      <c r="E136" s="51">
        <v>9000</v>
      </c>
      <c r="F136" s="2">
        <v>0</v>
      </c>
      <c r="G136" s="25">
        <v>0</v>
      </c>
      <c r="H136" s="25">
        <v>0</v>
      </c>
      <c r="I136" s="53">
        <v>0</v>
      </c>
      <c r="J136" s="52">
        <v>9000</v>
      </c>
      <c r="K136" s="54" t="s">
        <v>1655</v>
      </c>
    </row>
    <row r="137" spans="1:11">
      <c r="A137" s="27" t="s">
        <v>1839</v>
      </c>
      <c r="B137" s="1" t="s">
        <v>1101</v>
      </c>
      <c r="C137" s="27" t="s">
        <v>1163</v>
      </c>
      <c r="D137" s="21" t="s">
        <v>3357</v>
      </c>
      <c r="E137" s="51">
        <v>8000</v>
      </c>
      <c r="F137" s="2">
        <v>0</v>
      </c>
      <c r="G137" s="25">
        <v>0</v>
      </c>
      <c r="H137" s="25">
        <v>0</v>
      </c>
      <c r="I137" s="53">
        <v>0</v>
      </c>
      <c r="J137" s="52">
        <v>8000</v>
      </c>
      <c r="K137" s="54" t="s">
        <v>1655</v>
      </c>
    </row>
    <row r="138" spans="1:11">
      <c r="A138" s="27" t="s">
        <v>1841</v>
      </c>
      <c r="B138" s="1" t="s">
        <v>1101</v>
      </c>
      <c r="C138" s="27" t="s">
        <v>1163</v>
      </c>
      <c r="D138" s="21" t="s">
        <v>3357</v>
      </c>
      <c r="E138" s="51">
        <v>8000</v>
      </c>
      <c r="F138" s="2">
        <v>0</v>
      </c>
      <c r="G138" s="25">
        <v>0</v>
      </c>
      <c r="H138" s="25">
        <v>0</v>
      </c>
      <c r="I138" s="53">
        <v>0</v>
      </c>
      <c r="J138" s="52">
        <v>8000</v>
      </c>
      <c r="K138" s="54" t="s">
        <v>1656</v>
      </c>
    </row>
    <row r="139" spans="1:11">
      <c r="A139" s="27" t="s">
        <v>2169</v>
      </c>
      <c r="B139" s="1" t="s">
        <v>1101</v>
      </c>
      <c r="C139" s="27" t="s">
        <v>1163</v>
      </c>
      <c r="D139" s="21" t="s">
        <v>3357</v>
      </c>
      <c r="E139" s="51">
        <v>8000</v>
      </c>
      <c r="F139" s="2">
        <v>0</v>
      </c>
      <c r="G139" s="25">
        <v>0</v>
      </c>
      <c r="H139" s="25">
        <v>0</v>
      </c>
      <c r="I139" s="53">
        <v>0</v>
      </c>
      <c r="J139" s="52">
        <v>8000</v>
      </c>
      <c r="K139" s="54" t="s">
        <v>1655</v>
      </c>
    </row>
    <row r="140" spans="1:11">
      <c r="A140" s="27" t="s">
        <v>1867</v>
      </c>
      <c r="B140" s="1" t="s">
        <v>1101</v>
      </c>
      <c r="C140" s="27" t="s">
        <v>1163</v>
      </c>
      <c r="D140" s="21" t="s">
        <v>3357</v>
      </c>
      <c r="E140" s="51">
        <v>8000</v>
      </c>
      <c r="F140" s="2">
        <v>0</v>
      </c>
      <c r="G140" s="25">
        <v>0</v>
      </c>
      <c r="H140" s="25">
        <v>0</v>
      </c>
      <c r="I140" s="53">
        <v>0</v>
      </c>
      <c r="J140" s="52">
        <v>8000</v>
      </c>
      <c r="K140" s="54" t="s">
        <v>1655</v>
      </c>
    </row>
    <row r="141" spans="1:11">
      <c r="A141" s="27" t="s">
        <v>1845</v>
      </c>
      <c r="B141" s="1" t="s">
        <v>1101</v>
      </c>
      <c r="C141" s="27" t="s">
        <v>1163</v>
      </c>
      <c r="D141" s="21" t="s">
        <v>3357</v>
      </c>
      <c r="E141" s="51">
        <v>8000</v>
      </c>
      <c r="F141" s="2">
        <v>0</v>
      </c>
      <c r="G141" s="25">
        <v>0</v>
      </c>
      <c r="H141" s="25">
        <v>0</v>
      </c>
      <c r="I141" s="53">
        <v>0</v>
      </c>
      <c r="J141" s="52">
        <v>8000</v>
      </c>
      <c r="K141" s="54" t="s">
        <v>1655</v>
      </c>
    </row>
    <row r="142" spans="1:11">
      <c r="A142" s="27" t="s">
        <v>1857</v>
      </c>
      <c r="B142" s="1" t="s">
        <v>1101</v>
      </c>
      <c r="C142" s="27" t="s">
        <v>1163</v>
      </c>
      <c r="D142" s="21" t="s">
        <v>3357</v>
      </c>
      <c r="E142" s="51">
        <v>8000</v>
      </c>
      <c r="F142" s="2">
        <v>0</v>
      </c>
      <c r="G142" s="25">
        <v>0</v>
      </c>
      <c r="H142" s="25">
        <v>0</v>
      </c>
      <c r="I142" s="53">
        <v>0</v>
      </c>
      <c r="J142" s="52">
        <v>8000</v>
      </c>
      <c r="K142" s="54" t="s">
        <v>1655</v>
      </c>
    </row>
    <row r="143" spans="1:11">
      <c r="A143" s="21" t="s">
        <v>1856</v>
      </c>
      <c r="B143" s="24" t="s">
        <v>1101</v>
      </c>
      <c r="C143" s="21" t="s">
        <v>1163</v>
      </c>
      <c r="D143" s="21" t="s">
        <v>3357</v>
      </c>
      <c r="E143" s="51">
        <v>8000</v>
      </c>
      <c r="F143" s="2">
        <v>0</v>
      </c>
      <c r="G143" s="25">
        <v>0</v>
      </c>
      <c r="H143" s="25">
        <v>0</v>
      </c>
      <c r="I143" s="53">
        <v>0</v>
      </c>
      <c r="J143" s="52">
        <v>8000</v>
      </c>
      <c r="K143" s="54" t="s">
        <v>1655</v>
      </c>
    </row>
    <row r="144" spans="1:11">
      <c r="A144" s="27" t="s">
        <v>1885</v>
      </c>
      <c r="B144" s="1" t="s">
        <v>1101</v>
      </c>
      <c r="C144" s="27" t="s">
        <v>1163</v>
      </c>
      <c r="D144" s="21" t="s">
        <v>3357</v>
      </c>
      <c r="E144" s="51">
        <v>8000</v>
      </c>
      <c r="F144" s="2">
        <v>0</v>
      </c>
      <c r="G144" s="25">
        <v>0</v>
      </c>
      <c r="H144" s="25">
        <v>0</v>
      </c>
      <c r="I144" s="53">
        <v>0</v>
      </c>
      <c r="J144" s="52">
        <v>8000</v>
      </c>
      <c r="K144" s="54" t="s">
        <v>1655</v>
      </c>
    </row>
    <row r="145" spans="1:11">
      <c r="A145" s="27" t="s">
        <v>1359</v>
      </c>
      <c r="B145" s="1" t="s">
        <v>1101</v>
      </c>
      <c r="C145" s="27" t="s">
        <v>1163</v>
      </c>
      <c r="D145" s="21" t="s">
        <v>3357</v>
      </c>
      <c r="E145" s="51">
        <v>7000</v>
      </c>
      <c r="F145" s="2">
        <v>0</v>
      </c>
      <c r="G145" s="25">
        <v>0</v>
      </c>
      <c r="H145" s="25">
        <v>0</v>
      </c>
      <c r="I145" s="53">
        <v>0</v>
      </c>
      <c r="J145" s="52">
        <v>7000</v>
      </c>
      <c r="K145" s="54" t="s">
        <v>1655</v>
      </c>
    </row>
    <row r="146" spans="1:11">
      <c r="A146" s="27" t="s">
        <v>1158</v>
      </c>
      <c r="B146" s="1" t="s">
        <v>1101</v>
      </c>
      <c r="C146" s="27" t="s">
        <v>1163</v>
      </c>
      <c r="D146" s="21" t="s">
        <v>3357</v>
      </c>
      <c r="E146" s="51">
        <v>7000</v>
      </c>
      <c r="F146" s="2">
        <v>0</v>
      </c>
      <c r="G146" s="25">
        <v>0</v>
      </c>
      <c r="H146" s="25">
        <v>0</v>
      </c>
      <c r="I146" s="53">
        <v>0</v>
      </c>
      <c r="J146" s="52">
        <v>7000</v>
      </c>
      <c r="K146" s="54" t="s">
        <v>1656</v>
      </c>
    </row>
    <row r="147" spans="1:11">
      <c r="A147" s="27" t="s">
        <v>1362</v>
      </c>
      <c r="B147" s="1" t="s">
        <v>1101</v>
      </c>
      <c r="C147" s="27" t="s">
        <v>1163</v>
      </c>
      <c r="D147" s="21" t="s">
        <v>3357</v>
      </c>
      <c r="E147" s="51">
        <v>7000</v>
      </c>
      <c r="F147" s="2">
        <v>0</v>
      </c>
      <c r="G147" s="25">
        <v>0</v>
      </c>
      <c r="H147" s="25">
        <v>0</v>
      </c>
      <c r="I147" s="53">
        <v>0</v>
      </c>
      <c r="J147" s="52">
        <v>7000</v>
      </c>
      <c r="K147" s="54" t="s">
        <v>1655</v>
      </c>
    </row>
    <row r="148" spans="1:11">
      <c r="A148" s="27" t="s">
        <v>2168</v>
      </c>
      <c r="B148" s="1" t="s">
        <v>1101</v>
      </c>
      <c r="C148" s="27" t="s">
        <v>1163</v>
      </c>
      <c r="D148" s="21" t="s">
        <v>3357</v>
      </c>
      <c r="E148" s="51">
        <v>6500</v>
      </c>
      <c r="F148" s="2">
        <v>0</v>
      </c>
      <c r="G148" s="25">
        <v>0</v>
      </c>
      <c r="H148" s="25">
        <v>0</v>
      </c>
      <c r="I148" s="53">
        <v>0</v>
      </c>
      <c r="J148" s="52">
        <v>6500</v>
      </c>
      <c r="K148" s="54" t="s">
        <v>1655</v>
      </c>
    </row>
    <row r="149" spans="1:11">
      <c r="A149" s="27" t="s">
        <v>3411</v>
      </c>
      <c r="B149" s="1" t="s">
        <v>1101</v>
      </c>
      <c r="C149" s="27" t="s">
        <v>1163</v>
      </c>
      <c r="D149" s="21" t="s">
        <v>3357</v>
      </c>
      <c r="E149" s="51">
        <v>6500</v>
      </c>
      <c r="F149" s="2">
        <v>0</v>
      </c>
      <c r="G149" s="25">
        <v>0</v>
      </c>
      <c r="H149" s="25">
        <v>0</v>
      </c>
      <c r="I149" s="53">
        <v>0</v>
      </c>
      <c r="J149" s="52">
        <v>6500</v>
      </c>
      <c r="K149" s="54" t="s">
        <v>1655</v>
      </c>
    </row>
    <row r="150" spans="1:11">
      <c r="A150" s="27" t="s">
        <v>1308</v>
      </c>
      <c r="B150" s="1" t="s">
        <v>1101</v>
      </c>
      <c r="C150" s="27" t="s">
        <v>1163</v>
      </c>
      <c r="D150" s="21" t="s">
        <v>3357</v>
      </c>
      <c r="E150" s="51">
        <v>6000</v>
      </c>
      <c r="F150" s="2">
        <v>0</v>
      </c>
      <c r="G150" s="25">
        <v>0</v>
      </c>
      <c r="H150" s="25">
        <v>0</v>
      </c>
      <c r="I150" s="53">
        <v>0</v>
      </c>
      <c r="J150" s="52">
        <v>6000</v>
      </c>
      <c r="K150" s="54" t="s">
        <v>1655</v>
      </c>
    </row>
    <row r="151" spans="1:11">
      <c r="A151" s="27" t="s">
        <v>1222</v>
      </c>
      <c r="B151" s="1" t="s">
        <v>1101</v>
      </c>
      <c r="C151" s="27" t="s">
        <v>1163</v>
      </c>
      <c r="D151" s="21" t="s">
        <v>3357</v>
      </c>
      <c r="E151" s="51">
        <v>6000</v>
      </c>
      <c r="F151" s="2">
        <v>0</v>
      </c>
      <c r="G151" s="25">
        <v>0</v>
      </c>
      <c r="H151" s="25">
        <v>0</v>
      </c>
      <c r="I151" s="53">
        <v>0</v>
      </c>
      <c r="J151" s="52">
        <v>6000</v>
      </c>
      <c r="K151" s="54" t="s">
        <v>1656</v>
      </c>
    </row>
    <row r="152" spans="1:11">
      <c r="A152" s="21" t="s">
        <v>3408</v>
      </c>
      <c r="B152" s="24" t="s">
        <v>1101</v>
      </c>
      <c r="C152" s="21" t="s">
        <v>1163</v>
      </c>
      <c r="D152" s="21" t="s">
        <v>3357</v>
      </c>
      <c r="E152" s="51">
        <v>6000</v>
      </c>
      <c r="F152" s="2">
        <v>0</v>
      </c>
      <c r="G152" s="25">
        <v>0</v>
      </c>
      <c r="H152" s="25">
        <v>0</v>
      </c>
      <c r="I152" s="53">
        <v>0</v>
      </c>
      <c r="J152" s="52">
        <v>6000</v>
      </c>
      <c r="K152" s="54" t="s">
        <v>1655</v>
      </c>
    </row>
    <row r="153" spans="1:11">
      <c r="A153" s="27" t="s">
        <v>1191</v>
      </c>
      <c r="B153" s="1" t="s">
        <v>1101</v>
      </c>
      <c r="C153" s="27" t="s">
        <v>1163</v>
      </c>
      <c r="D153" s="21" t="s">
        <v>3357</v>
      </c>
      <c r="E153" s="51">
        <v>6000</v>
      </c>
      <c r="F153" s="2">
        <v>0</v>
      </c>
      <c r="G153" s="25">
        <v>0</v>
      </c>
      <c r="H153" s="25">
        <v>0</v>
      </c>
      <c r="I153" s="53">
        <v>0</v>
      </c>
      <c r="J153" s="52">
        <v>6000</v>
      </c>
      <c r="K153" s="54" t="s">
        <v>1655</v>
      </c>
    </row>
    <row r="154" spans="1:11">
      <c r="A154" s="27" t="s">
        <v>1218</v>
      </c>
      <c r="B154" s="1" t="s">
        <v>1101</v>
      </c>
      <c r="C154" s="27" t="s">
        <v>1163</v>
      </c>
      <c r="D154" s="21" t="s">
        <v>3357</v>
      </c>
      <c r="E154" s="51">
        <v>6000</v>
      </c>
      <c r="F154" s="2">
        <v>0</v>
      </c>
      <c r="G154" s="25">
        <v>0</v>
      </c>
      <c r="H154" s="25">
        <v>0</v>
      </c>
      <c r="I154" s="53">
        <v>0</v>
      </c>
      <c r="J154" s="52">
        <v>6000</v>
      </c>
      <c r="K154" s="54" t="s">
        <v>1655</v>
      </c>
    </row>
    <row r="155" spans="1:11">
      <c r="A155" s="21" t="s">
        <v>2038</v>
      </c>
      <c r="B155" s="24" t="s">
        <v>1101</v>
      </c>
      <c r="C155" s="21" t="s">
        <v>1163</v>
      </c>
      <c r="D155" s="21" t="s">
        <v>3357</v>
      </c>
      <c r="E155" s="51">
        <v>5000</v>
      </c>
      <c r="F155" s="2">
        <v>0</v>
      </c>
      <c r="G155" s="25">
        <v>0</v>
      </c>
      <c r="H155" s="25">
        <v>0</v>
      </c>
      <c r="I155" s="53">
        <v>0</v>
      </c>
      <c r="J155" s="52">
        <v>5000</v>
      </c>
      <c r="K155" s="54" t="s">
        <v>1655</v>
      </c>
    </row>
    <row r="156" spans="1:11">
      <c r="A156" s="27" t="s">
        <v>3465</v>
      </c>
      <c r="B156" s="1" t="s">
        <v>1101</v>
      </c>
      <c r="C156" s="27" t="s">
        <v>1163</v>
      </c>
      <c r="D156" s="21" t="s">
        <v>3357</v>
      </c>
      <c r="E156" s="51">
        <v>5000</v>
      </c>
      <c r="F156" s="2">
        <v>0</v>
      </c>
      <c r="G156" s="25">
        <v>0</v>
      </c>
      <c r="H156" s="25">
        <v>0</v>
      </c>
      <c r="I156" s="53">
        <v>0</v>
      </c>
      <c r="J156" s="52">
        <v>5000</v>
      </c>
      <c r="K156" s="54" t="s">
        <v>1656</v>
      </c>
    </row>
    <row r="157" spans="1:11">
      <c r="A157" s="27" t="s">
        <v>1898</v>
      </c>
      <c r="B157" s="1" t="s">
        <v>1101</v>
      </c>
      <c r="C157" s="27" t="s">
        <v>1163</v>
      </c>
      <c r="D157" s="21" t="s">
        <v>3357</v>
      </c>
      <c r="E157" s="51">
        <v>5000</v>
      </c>
      <c r="F157" s="2">
        <v>0</v>
      </c>
      <c r="G157" s="25">
        <v>0</v>
      </c>
      <c r="H157" s="25">
        <v>0</v>
      </c>
      <c r="I157" s="53">
        <v>0</v>
      </c>
      <c r="J157" s="52">
        <v>5000</v>
      </c>
      <c r="K157" s="54" t="s">
        <v>1655</v>
      </c>
    </row>
    <row r="158" spans="1:11">
      <c r="A158" s="27" t="s">
        <v>1923</v>
      </c>
      <c r="B158" s="1" t="s">
        <v>1101</v>
      </c>
      <c r="C158" s="27" t="s">
        <v>1163</v>
      </c>
      <c r="D158" s="21" t="s">
        <v>3357</v>
      </c>
      <c r="E158" s="51">
        <v>5000</v>
      </c>
      <c r="F158" s="2">
        <v>0</v>
      </c>
      <c r="G158" s="25">
        <v>0</v>
      </c>
      <c r="H158" s="25">
        <v>0</v>
      </c>
      <c r="I158" s="53">
        <v>0</v>
      </c>
      <c r="J158" s="52">
        <v>5000</v>
      </c>
      <c r="K158" s="54" t="s">
        <v>1655</v>
      </c>
    </row>
    <row r="159" spans="1:11">
      <c r="A159" s="21" t="s">
        <v>1884</v>
      </c>
      <c r="B159" s="24" t="s">
        <v>1101</v>
      </c>
      <c r="C159" s="21" t="s">
        <v>1163</v>
      </c>
      <c r="D159" s="21" t="s">
        <v>3357</v>
      </c>
      <c r="E159" s="51">
        <v>5000</v>
      </c>
      <c r="F159" s="2">
        <v>0</v>
      </c>
      <c r="G159" s="25">
        <v>0</v>
      </c>
      <c r="H159" s="25">
        <v>0</v>
      </c>
      <c r="I159" s="53">
        <v>4900</v>
      </c>
      <c r="J159" s="52">
        <v>100</v>
      </c>
      <c r="K159" s="54" t="s">
        <v>1655</v>
      </c>
    </row>
    <row r="160" spans="1:11">
      <c r="A160" s="21" t="s">
        <v>1924</v>
      </c>
      <c r="B160" s="24" t="s">
        <v>1101</v>
      </c>
      <c r="C160" s="21" t="s">
        <v>1163</v>
      </c>
      <c r="D160" s="21" t="s">
        <v>3357</v>
      </c>
      <c r="E160" s="51">
        <v>5000</v>
      </c>
      <c r="F160" s="2">
        <v>0</v>
      </c>
      <c r="G160" s="25">
        <v>0</v>
      </c>
      <c r="H160" s="25">
        <v>0</v>
      </c>
      <c r="I160" s="53">
        <v>0</v>
      </c>
      <c r="J160" s="52">
        <v>5000</v>
      </c>
      <c r="K160" s="54" t="s">
        <v>1655</v>
      </c>
    </row>
    <row r="161" spans="1:11">
      <c r="A161" s="21" t="s">
        <v>1896</v>
      </c>
      <c r="B161" s="24" t="s">
        <v>1101</v>
      </c>
      <c r="C161" s="21" t="s">
        <v>1163</v>
      </c>
      <c r="D161" s="21" t="s">
        <v>3357</v>
      </c>
      <c r="E161" s="51">
        <v>5000</v>
      </c>
      <c r="F161" s="2">
        <v>0</v>
      </c>
      <c r="G161" s="25">
        <v>0</v>
      </c>
      <c r="H161" s="25">
        <v>0</v>
      </c>
      <c r="I161" s="53">
        <v>0</v>
      </c>
      <c r="J161" s="52">
        <v>5000</v>
      </c>
      <c r="K161" s="54" t="s">
        <v>1655</v>
      </c>
    </row>
    <row r="162" spans="1:11">
      <c r="A162" s="27" t="s">
        <v>1823</v>
      </c>
      <c r="B162" s="1" t="s">
        <v>1101</v>
      </c>
      <c r="C162" s="27" t="s">
        <v>1163</v>
      </c>
      <c r="D162" s="21" t="s">
        <v>3357</v>
      </c>
      <c r="E162" s="51">
        <v>3000</v>
      </c>
      <c r="F162" s="2">
        <v>0</v>
      </c>
      <c r="G162" s="25">
        <v>0</v>
      </c>
      <c r="H162" s="25">
        <v>0</v>
      </c>
      <c r="I162" s="53">
        <v>0</v>
      </c>
      <c r="J162" s="52">
        <v>3000</v>
      </c>
      <c r="K162" s="54" t="s">
        <v>1655</v>
      </c>
    </row>
    <row r="163" spans="1:11">
      <c r="A163" s="27" t="s">
        <v>1731</v>
      </c>
      <c r="B163" s="1" t="s">
        <v>1101</v>
      </c>
      <c r="C163" s="27" t="s">
        <v>344</v>
      </c>
      <c r="D163" s="21" t="s">
        <v>3357</v>
      </c>
      <c r="E163" s="51">
        <v>100000</v>
      </c>
      <c r="F163" s="2">
        <v>13582.87</v>
      </c>
      <c r="G163" s="25">
        <v>0</v>
      </c>
      <c r="H163" s="25">
        <v>0</v>
      </c>
      <c r="I163" s="53">
        <v>0</v>
      </c>
      <c r="J163" s="52">
        <v>86417.13</v>
      </c>
      <c r="K163" s="54" t="s">
        <v>1655</v>
      </c>
    </row>
    <row r="164" spans="1:11">
      <c r="A164" s="27" t="s">
        <v>1103</v>
      </c>
      <c r="B164" s="1" t="s">
        <v>1101</v>
      </c>
      <c r="C164" s="27" t="s">
        <v>357</v>
      </c>
      <c r="D164" s="21" t="s">
        <v>3357</v>
      </c>
      <c r="E164" s="51">
        <v>10000</v>
      </c>
      <c r="F164" s="2">
        <v>0</v>
      </c>
      <c r="G164" s="25">
        <v>0</v>
      </c>
      <c r="H164" s="25">
        <v>0</v>
      </c>
      <c r="I164" s="53">
        <v>0</v>
      </c>
      <c r="J164" s="52">
        <v>10000</v>
      </c>
      <c r="K164" s="54" t="s">
        <v>1655</v>
      </c>
    </row>
    <row r="165" spans="1:11">
      <c r="A165" s="27" t="s">
        <v>1107</v>
      </c>
      <c r="B165" s="1" t="s">
        <v>1101</v>
      </c>
      <c r="C165" s="27" t="s">
        <v>357</v>
      </c>
      <c r="D165" s="21" t="s">
        <v>3357</v>
      </c>
      <c r="E165" s="51">
        <v>10000</v>
      </c>
      <c r="F165" s="2">
        <v>0</v>
      </c>
      <c r="G165" s="25">
        <v>0</v>
      </c>
      <c r="H165" s="25">
        <v>0</v>
      </c>
      <c r="I165" s="53">
        <v>0</v>
      </c>
      <c r="J165" s="52">
        <v>10000</v>
      </c>
      <c r="K165" s="54" t="s">
        <v>1655</v>
      </c>
    </row>
    <row r="166" spans="1:11">
      <c r="A166" s="21" t="s">
        <v>1105</v>
      </c>
      <c r="B166" s="24" t="s">
        <v>1101</v>
      </c>
      <c r="C166" s="21" t="s">
        <v>357</v>
      </c>
      <c r="D166" s="21" t="s">
        <v>3357</v>
      </c>
      <c r="E166" s="51">
        <v>8000</v>
      </c>
      <c r="F166" s="2">
        <v>0</v>
      </c>
      <c r="G166" s="25">
        <v>0</v>
      </c>
      <c r="H166" s="25">
        <v>0</v>
      </c>
      <c r="I166" s="53">
        <v>0</v>
      </c>
      <c r="J166" s="52">
        <v>8000</v>
      </c>
      <c r="K166" s="54" t="s">
        <v>1655</v>
      </c>
    </row>
    <row r="167" spans="1:11">
      <c r="A167" s="21" t="s">
        <v>1310</v>
      </c>
      <c r="B167" s="21">
        <f>SUBTOTAL(103,TSEG[CARGO])</f>
        <v>159</v>
      </c>
      <c r="C167" s="21"/>
      <c r="D167" s="21"/>
      <c r="E167" s="28">
        <f>SUBTOTAL(109,TSEG[INGRESO BRUTO])</f>
        <v>2227000</v>
      </c>
      <c r="F167" s="28">
        <f>SUBTOTAL(109,TSEG[ISR])</f>
        <v>60996.5</v>
      </c>
      <c r="G167" s="28">
        <f>SUBTOTAL(109,TSEG[Seguro Familiar de])</f>
        <v>0</v>
      </c>
      <c r="H167" s="29">
        <f>SUBTOTAL(109,TSEG[AFP])</f>
        <v>0</v>
      </c>
      <c r="I167" s="56">
        <f>SUBTOTAL(109,TSEG[OTROS DESC])</f>
        <v>4900</v>
      </c>
      <c r="J167" s="57">
        <f>SUBTOTAL(109,TSEG[INGRESO NETO])</f>
        <v>2161103.5</v>
      </c>
      <c r="K167" s="27"/>
    </row>
    <row r="168" spans="1:11">
      <c r="A168" s="21"/>
      <c r="B168" s="21"/>
      <c r="C168" s="21"/>
      <c r="D168" s="21"/>
      <c r="E168" s="28"/>
      <c r="F168" s="28"/>
      <c r="G168" s="28"/>
      <c r="H168" s="29"/>
      <c r="I168" s="26"/>
    </row>
    <row r="169" spans="1:11">
      <c r="A169" s="21"/>
      <c r="B169" s="21"/>
      <c r="C169" s="21"/>
      <c r="D169" s="21"/>
      <c r="E169" s="28"/>
      <c r="F169" s="28"/>
      <c r="G169" s="28"/>
      <c r="H169" s="29"/>
      <c r="I169" s="26"/>
    </row>
    <row r="170" spans="1:11">
      <c r="A170" s="21"/>
      <c r="B170" s="21"/>
      <c r="C170" s="21"/>
      <c r="D170" s="21"/>
      <c r="E170" s="28"/>
      <c r="F170" s="28"/>
      <c r="G170" s="28"/>
      <c r="H170" s="29"/>
      <c r="I170" s="26"/>
    </row>
    <row r="171" spans="1:11">
      <c r="A171" s="21"/>
      <c r="B171" s="21"/>
      <c r="C171" s="21"/>
      <c r="D171" s="21"/>
      <c r="E171" s="28"/>
      <c r="F171" s="28"/>
      <c r="G171" s="28"/>
      <c r="H171" s="29"/>
      <c r="I171" s="26"/>
    </row>
    <row r="172" spans="1:11">
      <c r="A172" s="20" t="s">
        <v>1659</v>
      </c>
      <c r="B172" s="20"/>
    </row>
    <row r="173" spans="1:11">
      <c r="A173" s="18" t="s">
        <v>1658</v>
      </c>
      <c r="B173" s="18"/>
    </row>
  </sheetData>
  <phoneticPr fontId="14" type="noConversion"/>
  <printOptions horizontalCentered="1"/>
  <pageMargins left="0.23622047244094491" right="0.23622047244094491" top="0.19685039370078741" bottom="0.74803149606299213" header="0.31496062992125984" footer="0.31496062992125984"/>
  <pageSetup paperSize="5" scale="93" fitToHeight="0" orientation="landscape" r:id="rId1"/>
  <headerFooter>
    <oddFooter>&amp;C&amp;P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2</vt:i4>
      </vt:variant>
    </vt:vector>
  </HeadingPairs>
  <TitlesOfParts>
    <vt:vector size="11" baseType="lpstr">
      <vt:lpstr>cruce depto</vt:lpstr>
      <vt:lpstr>depto</vt:lpstr>
      <vt:lpstr>JUNIO</vt:lpstr>
      <vt:lpstr>Hoja2</vt:lpstr>
      <vt:lpstr>modelo datos</vt:lpstr>
      <vt:lpstr>JUL</vt:lpstr>
      <vt:lpstr>CARRERA)</vt:lpstr>
      <vt:lpstr>CATEGORIA</vt:lpstr>
      <vt:lpstr>COMP.SEG.</vt:lpstr>
      <vt:lpstr>COMP.SEG.!Área_de_impresión</vt:lpstr>
      <vt:lpstr>COMP.SEG.!Títulos_a_imprimir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Genove Gneco</dc:creator>
  <cp:lastModifiedBy>Scarlett Garcia</cp:lastModifiedBy>
  <cp:lastPrinted>2022-08-10T17:18:01Z</cp:lastPrinted>
  <dcterms:created xsi:type="dcterms:W3CDTF">2020-10-09T15:18:56Z</dcterms:created>
  <dcterms:modified xsi:type="dcterms:W3CDTF">2022-08-11T13:34:26Z</dcterms:modified>
</cp:coreProperties>
</file>